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755"/>
  </bookViews>
  <sheets>
    <sheet name="Answers" sheetId="1" r:id="rId1"/>
    <sheet name="Mortgage" sheetId="2" r:id="rId2"/>
    <sheet name="Bankruptcy" sheetId="4" r:id="rId3"/>
    <sheet name="Three options" sheetId="5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5" l="1"/>
  <c r="B24" i="5"/>
  <c r="C23" i="5"/>
  <c r="D23" i="5"/>
  <c r="E23" i="5"/>
  <c r="F23" i="5"/>
  <c r="G23" i="5"/>
  <c r="H23" i="5"/>
  <c r="I23" i="5"/>
  <c r="J23" i="5"/>
  <c r="K23" i="5"/>
  <c r="L23" i="5"/>
  <c r="B23" i="5"/>
  <c r="C22" i="5"/>
  <c r="D22" i="5"/>
  <c r="E22" i="5"/>
  <c r="F22" i="5"/>
  <c r="G22" i="5"/>
  <c r="H22" i="5"/>
  <c r="I22" i="5"/>
  <c r="J22" i="5"/>
  <c r="K22" i="5"/>
  <c r="L22" i="5"/>
  <c r="B22" i="5"/>
  <c r="C19" i="5"/>
  <c r="D19" i="5"/>
  <c r="E19" i="5"/>
  <c r="F19" i="5"/>
  <c r="G19" i="5"/>
  <c r="H19" i="5"/>
  <c r="I19" i="5"/>
  <c r="J19" i="5"/>
  <c r="K19" i="5"/>
  <c r="L19" i="5"/>
  <c r="B20" i="5" s="1"/>
  <c r="B27" i="5" s="1"/>
  <c r="B19" i="5"/>
  <c r="K18" i="5"/>
  <c r="J18" i="5"/>
  <c r="I18" i="5"/>
  <c r="H18" i="5"/>
  <c r="G18" i="5"/>
  <c r="F18" i="5"/>
  <c r="E18" i="5"/>
  <c r="D18" i="5"/>
  <c r="C18" i="5"/>
  <c r="B18" i="5"/>
  <c r="C15" i="5"/>
  <c r="D15" i="5"/>
  <c r="E15" i="5"/>
  <c r="F15" i="5"/>
  <c r="G15" i="5"/>
  <c r="H15" i="5"/>
  <c r="I15" i="5"/>
  <c r="J15" i="5"/>
  <c r="K15" i="5"/>
  <c r="B15" i="5"/>
  <c r="L14" i="5"/>
  <c r="L15" i="5" s="1"/>
  <c r="B16" i="5" s="1"/>
  <c r="K14" i="5"/>
  <c r="J14" i="5"/>
  <c r="I14" i="5"/>
  <c r="H14" i="5"/>
  <c r="G14" i="5"/>
  <c r="F14" i="5"/>
  <c r="E14" i="5"/>
  <c r="D14" i="5"/>
  <c r="C14" i="5"/>
  <c r="B14" i="5"/>
  <c r="C6" i="4" l="1"/>
  <c r="B6" i="4" s="1"/>
  <c r="B8" i="4" s="1"/>
  <c r="C11" i="4" s="1"/>
  <c r="C10" i="4"/>
  <c r="C12" i="4"/>
  <c r="E14" i="4"/>
  <c r="F14" i="4"/>
  <c r="G14" i="4" s="1"/>
  <c r="H14" i="4" s="1"/>
  <c r="E15" i="4"/>
  <c r="F15" i="4"/>
  <c r="G15" i="4" s="1"/>
  <c r="E16" i="4"/>
  <c r="F16" i="4"/>
  <c r="G16" i="4" s="1"/>
  <c r="H16" i="4" s="1"/>
  <c r="E21" i="4"/>
  <c r="F21" i="4"/>
  <c r="E22" i="4"/>
  <c r="F22" i="4"/>
  <c r="G22" i="4" s="1"/>
  <c r="H22" i="4" s="1"/>
  <c r="E24" i="4"/>
  <c r="F24" i="4"/>
  <c r="G24" i="4"/>
  <c r="H24" i="4"/>
  <c r="E25" i="4"/>
  <c r="F25" i="4"/>
  <c r="G25" i="4"/>
  <c r="H25" i="4"/>
  <c r="E26" i="4"/>
  <c r="F26" i="4"/>
  <c r="G26" i="4"/>
  <c r="H26" i="4"/>
  <c r="E29" i="4"/>
  <c r="F29" i="4"/>
  <c r="G29" i="4"/>
  <c r="H29" i="4"/>
  <c r="E30" i="4"/>
  <c r="F30" i="4"/>
  <c r="G30" i="4"/>
  <c r="H30" i="4"/>
  <c r="D48" i="4"/>
  <c r="E48" i="4"/>
  <c r="C49" i="4"/>
  <c r="C51" i="4" s="1"/>
  <c r="D50" i="4"/>
  <c r="E50" i="4" s="1"/>
  <c r="F50" i="4" s="1"/>
  <c r="C56" i="4"/>
  <c r="C57" i="4"/>
  <c r="C60" i="4" s="1"/>
  <c r="C58" i="4"/>
  <c r="C59" i="4"/>
  <c r="C85" i="4" s="1"/>
  <c r="D114" i="4"/>
  <c r="F114" i="4"/>
  <c r="C63" i="4"/>
  <c r="D63" i="4"/>
  <c r="E63" i="4"/>
  <c r="F63" i="4"/>
  <c r="D72" i="4"/>
  <c r="E72" i="4"/>
  <c r="F72" i="4" s="1"/>
  <c r="J72" i="4" s="1"/>
  <c r="J73" i="4"/>
  <c r="D77" i="4"/>
  <c r="E77" i="4" s="1"/>
  <c r="E56" i="4" s="1"/>
  <c r="C78" i="4"/>
  <c r="D79" i="4"/>
  <c r="E79" i="4" s="1"/>
  <c r="E57" i="4" s="1"/>
  <c r="C80" i="4"/>
  <c r="D81" i="4"/>
  <c r="E81" i="4" s="1"/>
  <c r="E58" i="4" s="1"/>
  <c r="C82" i="4"/>
  <c r="D83" i="4"/>
  <c r="E83" i="4" s="1"/>
  <c r="F83" i="4" s="1"/>
  <c r="I83" i="4" s="1"/>
  <c r="D84" i="4"/>
  <c r="E84" i="4" s="1"/>
  <c r="E59" i="4" s="1"/>
  <c r="B112" i="4"/>
  <c r="B115" i="4" s="1"/>
  <c r="D112" i="4"/>
  <c r="I99" i="4"/>
  <c r="J99" i="4" s="1"/>
  <c r="K99" i="4" s="1"/>
  <c r="J100" i="4"/>
  <c r="C112" i="4"/>
  <c r="C114" i="4"/>
  <c r="E114" i="4"/>
  <c r="B117" i="4"/>
  <c r="B122" i="4"/>
  <c r="C122" i="4"/>
  <c r="C125" i="4" s="1"/>
  <c r="D122" i="4"/>
  <c r="E122" i="4"/>
  <c r="E125" i="4" s="1"/>
  <c r="C124" i="4"/>
  <c r="D124" i="4"/>
  <c r="E124" i="4"/>
  <c r="F124" i="4"/>
  <c r="B125" i="4"/>
  <c r="D125" i="4"/>
  <c r="B127" i="4"/>
  <c r="C115" i="4" l="1"/>
  <c r="D115" i="4"/>
  <c r="E112" i="4"/>
  <c r="E115" i="4" s="1"/>
  <c r="K100" i="4"/>
  <c r="F84" i="4"/>
  <c r="F81" i="4"/>
  <c r="F79" i="4"/>
  <c r="F77" i="4"/>
  <c r="D58" i="4"/>
  <c r="D82" i="4" s="1"/>
  <c r="E82" i="4" s="1"/>
  <c r="D56" i="4"/>
  <c r="F48" i="4"/>
  <c r="G21" i="4"/>
  <c r="D49" i="4"/>
  <c r="D51" i="4" s="1"/>
  <c r="E8" i="4"/>
  <c r="D78" i="4"/>
  <c r="E78" i="4" s="1"/>
  <c r="E60" i="4"/>
  <c r="D59" i="4"/>
  <c r="D85" i="4" s="1"/>
  <c r="E85" i="4" s="1"/>
  <c r="D57" i="4"/>
  <c r="D80" i="4" s="1"/>
  <c r="E80" i="4" s="1"/>
  <c r="H15" i="4"/>
  <c r="H21" i="4" l="1"/>
  <c r="F49" i="4" s="1"/>
  <c r="E49" i="4"/>
  <c r="E51" i="4" s="1"/>
  <c r="F51" i="4"/>
  <c r="J79" i="4"/>
  <c r="F57" i="4"/>
  <c r="F80" i="4" s="1"/>
  <c r="I84" i="4"/>
  <c r="I93" i="4" s="1"/>
  <c r="J94" i="4" s="1"/>
  <c r="F59" i="4"/>
  <c r="F85" i="4" s="1"/>
  <c r="F8" i="4"/>
  <c r="E10" i="4"/>
  <c r="C35" i="4" s="1"/>
  <c r="C38" i="4" s="1"/>
  <c r="E12" i="4"/>
  <c r="C37" i="4" s="1"/>
  <c r="E28" i="4"/>
  <c r="E11" i="4"/>
  <c r="C36" i="4" s="1"/>
  <c r="D60" i="4"/>
  <c r="J77" i="4"/>
  <c r="F56" i="4"/>
  <c r="J81" i="4"/>
  <c r="F58" i="4"/>
  <c r="F82" i="4" s="1"/>
  <c r="F60" i="4" l="1"/>
  <c r="C39" i="4"/>
  <c r="C44" i="4"/>
  <c r="C40" i="4"/>
  <c r="C43" i="4"/>
  <c r="C74" i="4"/>
  <c r="F78" i="4"/>
  <c r="F11" i="4"/>
  <c r="D36" i="4" s="1"/>
  <c r="G8" i="4"/>
  <c r="F10" i="4"/>
  <c r="D35" i="4" s="1"/>
  <c r="F28" i="4"/>
  <c r="F12" i="4"/>
  <c r="D37" i="4" s="1"/>
  <c r="D38" i="4" l="1"/>
  <c r="D39" i="4"/>
  <c r="D44" i="4"/>
  <c r="H8" i="4"/>
  <c r="G10" i="4"/>
  <c r="E35" i="4" s="1"/>
  <c r="G12" i="4"/>
  <c r="E37" i="4" s="1"/>
  <c r="G28" i="4"/>
  <c r="G11" i="4"/>
  <c r="E36" i="4" s="1"/>
  <c r="C45" i="4"/>
  <c r="C53" i="4" s="1"/>
  <c r="C65" i="4" s="1"/>
  <c r="C75" i="4"/>
  <c r="C87" i="4" s="1"/>
  <c r="C91" i="4"/>
  <c r="C66" i="4" l="1"/>
  <c r="C92" i="4" s="1"/>
  <c r="H11" i="4"/>
  <c r="F36" i="4" s="1"/>
  <c r="H12" i="4"/>
  <c r="F37" i="4" s="1"/>
  <c r="H10" i="4"/>
  <c r="F35" i="4" s="1"/>
  <c r="F38" i="4" s="1"/>
  <c r="H28" i="4"/>
  <c r="E39" i="4"/>
  <c r="E44" i="4"/>
  <c r="E38" i="4"/>
  <c r="D74" i="4"/>
  <c r="D40" i="4"/>
  <c r="D43" i="4"/>
  <c r="E40" i="4" l="1"/>
  <c r="E43" i="4"/>
  <c r="E74" i="4"/>
  <c r="F74" i="4"/>
  <c r="F43" i="4"/>
  <c r="D91" i="4"/>
  <c r="D45" i="4"/>
  <c r="D53" i="4" s="1"/>
  <c r="D65" i="4" s="1"/>
  <c r="D75" i="4"/>
  <c r="D87" i="4" s="1"/>
  <c r="F39" i="4"/>
  <c r="F40" i="4" s="1"/>
  <c r="F44" i="4"/>
  <c r="C67" i="4"/>
  <c r="C104" i="4" s="1"/>
  <c r="D66" i="4" l="1"/>
  <c r="D92" i="4" s="1"/>
  <c r="C106" i="4"/>
  <c r="C108" i="4" s="1"/>
  <c r="F91" i="4"/>
  <c r="J91" i="4" s="1"/>
  <c r="F45" i="4"/>
  <c r="F53" i="4" s="1"/>
  <c r="F65" i="4" s="1"/>
  <c r="F75" i="4"/>
  <c r="J75" i="4" s="1"/>
  <c r="J74" i="4"/>
  <c r="F87" i="4"/>
  <c r="E45" i="4"/>
  <c r="E53" i="4" s="1"/>
  <c r="E65" i="4" s="1"/>
  <c r="E75" i="4"/>
  <c r="E87" i="4" s="1"/>
  <c r="E91" i="4"/>
  <c r="D67" i="4" l="1"/>
  <c r="D104" i="4" s="1"/>
  <c r="D106" i="4" s="1"/>
  <c r="D108" i="4" s="1"/>
  <c r="E66" i="4"/>
  <c r="E92" i="4" s="1"/>
  <c r="F66" i="4"/>
  <c r="F92" i="4" s="1"/>
  <c r="J92" i="4" s="1"/>
  <c r="J93" i="4" s="1"/>
  <c r="J96" i="4" s="1"/>
  <c r="L100" i="4" l="1"/>
  <c r="M100" i="4" s="1"/>
  <c r="L99" i="4"/>
  <c r="M99" i="4" s="1"/>
  <c r="F67" i="4"/>
  <c r="E67" i="4"/>
  <c r="E104" i="4" s="1"/>
  <c r="F104" i="4" l="1"/>
  <c r="F106" i="4" s="1"/>
  <c r="F108" i="4" s="1"/>
  <c r="E106" i="4"/>
  <c r="E108" i="4" s="1"/>
  <c r="N99" i="4"/>
  <c r="F113" i="4"/>
  <c r="F115" i="4" s="1"/>
  <c r="B116" i="4" s="1"/>
  <c r="B118" i="4" s="1"/>
  <c r="N100" i="4"/>
  <c r="F123" i="4"/>
  <c r="F125" i="4" s="1"/>
  <c r="B126" i="4" s="1"/>
  <c r="B128" i="4" s="1"/>
  <c r="O95" i="1" l="1"/>
  <c r="O94" i="1"/>
  <c r="D72" i="1"/>
  <c r="E72" i="1" s="1"/>
  <c r="F72" i="1" s="1"/>
  <c r="G72" i="1" s="1"/>
  <c r="H72" i="1" s="1"/>
  <c r="I72" i="1" s="1"/>
  <c r="J72" i="1" s="1"/>
  <c r="K72" i="1" s="1"/>
  <c r="L72" i="1" s="1"/>
  <c r="D83" i="1" l="1"/>
  <c r="E83" i="1" s="1"/>
  <c r="F83" i="1" s="1"/>
  <c r="G83" i="1" s="1"/>
  <c r="H83" i="1" s="1"/>
  <c r="I83" i="1" s="1"/>
  <c r="J83" i="1" s="1"/>
  <c r="K83" i="1" s="1"/>
  <c r="L83" i="1" s="1"/>
  <c r="N136" i="1" s="1"/>
  <c r="D84" i="1"/>
  <c r="E84" i="1" s="1"/>
  <c r="F84" i="1" s="1"/>
  <c r="G84" i="1" s="1"/>
  <c r="H84" i="1" s="1"/>
  <c r="I84" i="1" s="1"/>
  <c r="J84" i="1" s="1"/>
  <c r="K84" i="1" s="1"/>
  <c r="L84" i="1" s="1"/>
  <c r="D81" i="1"/>
  <c r="E81" i="1" s="1"/>
  <c r="F81" i="1" s="1"/>
  <c r="G81" i="1" s="1"/>
  <c r="H81" i="1" s="1"/>
  <c r="D79" i="1"/>
  <c r="E79" i="1" s="1"/>
  <c r="F79" i="1" s="1"/>
  <c r="G79" i="1" s="1"/>
  <c r="H79" i="1" s="1"/>
  <c r="D77" i="1"/>
  <c r="E77" i="1" s="1"/>
  <c r="F77" i="1" s="1"/>
  <c r="G77" i="1" s="1"/>
  <c r="H77" i="1" s="1"/>
  <c r="I77" i="1" s="1"/>
  <c r="J77" i="1" s="1"/>
  <c r="K77" i="1" s="1"/>
  <c r="L77" i="1" s="1"/>
  <c r="P95" i="1"/>
  <c r="P94" i="1"/>
  <c r="I79" i="1" l="1"/>
  <c r="H57" i="1"/>
  <c r="I81" i="1"/>
  <c r="H58" i="1"/>
  <c r="M98" i="1"/>
  <c r="M95" i="1"/>
  <c r="J81" i="1" l="1"/>
  <c r="K81" i="1" s="1"/>
  <c r="L81" i="1" s="1"/>
  <c r="K131" i="1" s="1"/>
  <c r="I58" i="1"/>
  <c r="J79" i="1"/>
  <c r="K79" i="1" s="1"/>
  <c r="L79" i="1" s="1"/>
  <c r="L127" i="1" s="1"/>
  <c r="L128" i="1" s="1"/>
  <c r="I57" i="1"/>
  <c r="L131" i="1"/>
  <c r="L132" i="1" s="1"/>
  <c r="C131" i="1"/>
  <c r="D131" i="1"/>
  <c r="E131" i="1"/>
  <c r="F131" i="1"/>
  <c r="G131" i="1"/>
  <c r="H131" i="1"/>
  <c r="J131" i="1"/>
  <c r="B131" i="1"/>
  <c r="C123" i="1"/>
  <c r="D123" i="1"/>
  <c r="E123" i="1"/>
  <c r="F123" i="1"/>
  <c r="G123" i="1"/>
  <c r="H123" i="1"/>
  <c r="I123" i="1"/>
  <c r="J123" i="1"/>
  <c r="K123" i="1"/>
  <c r="L123" i="1"/>
  <c r="L124" i="1" s="1"/>
  <c r="B123" i="1"/>
  <c r="C127" i="1"/>
  <c r="D127" i="1"/>
  <c r="E127" i="1"/>
  <c r="F127" i="1"/>
  <c r="G127" i="1"/>
  <c r="H127" i="1"/>
  <c r="I127" i="1"/>
  <c r="K127" i="1"/>
  <c r="C135" i="1"/>
  <c r="D135" i="1"/>
  <c r="E135" i="1"/>
  <c r="F135" i="1"/>
  <c r="G135" i="1"/>
  <c r="H135" i="1"/>
  <c r="I135" i="1"/>
  <c r="J135" i="1"/>
  <c r="K135" i="1"/>
  <c r="L135" i="1"/>
  <c r="C139" i="1"/>
  <c r="D139" i="1"/>
  <c r="E139" i="1"/>
  <c r="F139" i="1"/>
  <c r="G139" i="1"/>
  <c r="H139" i="1"/>
  <c r="I139" i="1"/>
  <c r="J139" i="1"/>
  <c r="K139" i="1"/>
  <c r="L139" i="1"/>
  <c r="L140" i="1" s="1"/>
  <c r="B139" i="1"/>
  <c r="B135" i="1"/>
  <c r="B127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B116" i="1"/>
  <c r="B115" i="1"/>
  <c r="J127" i="1" l="1"/>
  <c r="I131" i="1"/>
  <c r="L136" i="1"/>
  <c r="N137" i="1" s="1"/>
  <c r="L137" i="1" s="1"/>
  <c r="F24" i="1" l="1"/>
  <c r="G24" i="1"/>
  <c r="H24" i="1"/>
  <c r="I24" i="1"/>
  <c r="J24" i="1"/>
  <c r="K24" i="1"/>
  <c r="L24" i="1"/>
  <c r="M24" i="1"/>
  <c r="N24" i="1"/>
  <c r="F25" i="1"/>
  <c r="G25" i="1"/>
  <c r="H25" i="1"/>
  <c r="I25" i="1"/>
  <c r="J25" i="1"/>
  <c r="K25" i="1"/>
  <c r="L25" i="1"/>
  <c r="M25" i="1"/>
  <c r="N25" i="1"/>
  <c r="F26" i="1"/>
  <c r="G26" i="1"/>
  <c r="H26" i="1"/>
  <c r="I26" i="1"/>
  <c r="J26" i="1"/>
  <c r="K26" i="1"/>
  <c r="L26" i="1"/>
  <c r="M26" i="1"/>
  <c r="N26" i="1"/>
  <c r="E26" i="1"/>
  <c r="E25" i="1"/>
  <c r="E24" i="1"/>
  <c r="D59" i="1" l="1"/>
  <c r="E59" i="1"/>
  <c r="F59" i="1"/>
  <c r="G59" i="1"/>
  <c r="H59" i="1"/>
  <c r="I59" i="1"/>
  <c r="J59" i="1"/>
  <c r="K59" i="1"/>
  <c r="L59" i="1"/>
  <c r="C59" i="1"/>
  <c r="C85" i="1" s="1"/>
  <c r="D85" i="1" l="1"/>
  <c r="E85" i="1" s="1"/>
  <c r="F85" i="1" s="1"/>
  <c r="G85" i="1" s="1"/>
  <c r="H85" i="1" s="1"/>
  <c r="I85" i="1" s="1"/>
  <c r="J85" i="1" s="1"/>
  <c r="K85" i="1" s="1"/>
  <c r="L85" i="1" s="1"/>
  <c r="N140" i="1" s="1"/>
  <c r="N141" i="1" s="1"/>
  <c r="L141" i="1" s="1"/>
  <c r="D6" i="2"/>
  <c r="H6" i="2" s="1"/>
  <c r="B6" i="2"/>
  <c r="C6" i="2" l="1"/>
  <c r="F6" i="2" s="1"/>
  <c r="G6" i="2"/>
  <c r="D7" i="2" l="1"/>
  <c r="B7" i="2"/>
  <c r="H7" i="2"/>
  <c r="A7" i="2"/>
  <c r="C7" i="2" l="1"/>
  <c r="G7" i="2" s="1"/>
  <c r="F7" i="2" l="1"/>
  <c r="A8" i="2"/>
  <c r="D8" i="2"/>
  <c r="H8" i="2" s="1"/>
  <c r="B8" i="2"/>
  <c r="C8" i="2" l="1"/>
  <c r="F8" i="2" s="1"/>
  <c r="G8" i="2" l="1"/>
  <c r="D9" i="2"/>
  <c r="B9" i="2"/>
  <c r="H9" i="2"/>
  <c r="A9" i="2"/>
  <c r="C9" i="2" l="1"/>
  <c r="G9" i="2" s="1"/>
  <c r="F9" i="2"/>
  <c r="A10" i="2" l="1"/>
  <c r="D10" i="2"/>
  <c r="H10" i="2" s="1"/>
  <c r="B10" i="2"/>
  <c r="C10" i="2" l="1"/>
  <c r="F10" i="2" s="1"/>
  <c r="G10" i="2" l="1"/>
  <c r="D11" i="2"/>
  <c r="B11" i="2"/>
  <c r="H11" i="2"/>
  <c r="A11" i="2"/>
  <c r="C11" i="2" l="1"/>
  <c r="G11" i="2" s="1"/>
  <c r="F11" i="2" l="1"/>
  <c r="A12" i="2"/>
  <c r="D12" i="2"/>
  <c r="H12" i="2" s="1"/>
  <c r="B12" i="2"/>
  <c r="C12" i="2" l="1"/>
  <c r="F12" i="2" s="1"/>
  <c r="G12" i="2" l="1"/>
  <c r="D13" i="2"/>
  <c r="B13" i="2"/>
  <c r="H13" i="2"/>
  <c r="A13" i="2"/>
  <c r="C13" i="2" l="1"/>
  <c r="G13" i="2" s="1"/>
  <c r="F13" i="2"/>
  <c r="A14" i="2" l="1"/>
  <c r="D14" i="2"/>
  <c r="H14" i="2" s="1"/>
  <c r="B14" i="2"/>
  <c r="C14" i="2" l="1"/>
  <c r="F14" i="2" s="1"/>
  <c r="G14" i="2" l="1"/>
  <c r="D15" i="2"/>
  <c r="B15" i="2"/>
  <c r="H15" i="2"/>
  <c r="A15" i="2"/>
  <c r="C15" i="2" l="1"/>
  <c r="G15" i="2" s="1"/>
  <c r="F15" i="2" l="1"/>
  <c r="A16" i="2"/>
  <c r="D16" i="2"/>
  <c r="H16" i="2" s="1"/>
  <c r="B16" i="2"/>
  <c r="C16" i="2" l="1"/>
  <c r="F16" i="2" s="1"/>
  <c r="G16" i="2" l="1"/>
  <c r="D17" i="2"/>
  <c r="B17" i="2"/>
  <c r="H17" i="2"/>
  <c r="I17" i="2" s="1"/>
  <c r="C62" i="1" s="1"/>
  <c r="A17" i="2"/>
  <c r="C17" i="2" l="1"/>
  <c r="G17" i="2" s="1"/>
  <c r="F17" i="2" l="1"/>
  <c r="C94" i="1" s="1"/>
  <c r="D18" i="2"/>
  <c r="B18" i="2"/>
  <c r="H18" i="2"/>
  <c r="A18" i="2"/>
  <c r="C18" i="2" l="1"/>
  <c r="G18" i="2" s="1"/>
  <c r="F18" i="2" l="1"/>
  <c r="A19" i="2" s="1"/>
  <c r="D19" i="2"/>
  <c r="H19" i="2" s="1"/>
  <c r="B19" i="2" l="1"/>
  <c r="C19" i="2" s="1"/>
  <c r="F19" i="2" s="1"/>
  <c r="G19" i="2" l="1"/>
  <c r="D20" i="2"/>
  <c r="B20" i="2"/>
  <c r="H20" i="2"/>
  <c r="A20" i="2"/>
  <c r="C20" i="2" l="1"/>
  <c r="G20" i="2" s="1"/>
  <c r="F20" i="2" l="1"/>
  <c r="D21" i="2" s="1"/>
  <c r="H21" i="2" s="1"/>
  <c r="A21" i="2"/>
  <c r="B21" i="2"/>
  <c r="C21" i="2" l="1"/>
  <c r="F21" i="2" s="1"/>
  <c r="G21" i="2" l="1"/>
  <c r="D22" i="2"/>
  <c r="B22" i="2"/>
  <c r="H22" i="2"/>
  <c r="A22" i="2"/>
  <c r="C22" i="2" l="1"/>
  <c r="G22" i="2" s="1"/>
  <c r="F22" i="2" l="1"/>
  <c r="A23" i="2" s="1"/>
  <c r="D23" i="2"/>
  <c r="H23" i="2" s="1"/>
  <c r="B23" i="2" l="1"/>
  <c r="C23" i="2" s="1"/>
  <c r="F23" i="2" s="1"/>
  <c r="G23" i="2" l="1"/>
  <c r="D24" i="2"/>
  <c r="B24" i="2"/>
  <c r="H24" i="2"/>
  <c r="A24" i="2"/>
  <c r="C24" i="2" l="1"/>
  <c r="G24" i="2" s="1"/>
  <c r="F24" i="2" l="1"/>
  <c r="D25" i="2" s="1"/>
  <c r="H25" i="2" s="1"/>
  <c r="A25" i="2"/>
  <c r="B25" i="2"/>
  <c r="C25" i="2" l="1"/>
  <c r="F25" i="2" s="1"/>
  <c r="G25" i="2" l="1"/>
  <c r="D26" i="2"/>
  <c r="B26" i="2"/>
  <c r="H26" i="2"/>
  <c r="A26" i="2"/>
  <c r="C26" i="2" l="1"/>
  <c r="G26" i="2" s="1"/>
  <c r="F26" i="2" l="1"/>
  <c r="A27" i="2" s="1"/>
  <c r="D27" i="2"/>
  <c r="H27" i="2" s="1"/>
  <c r="B27" i="2" l="1"/>
  <c r="C27" i="2" s="1"/>
  <c r="F27" i="2" s="1"/>
  <c r="G27" i="2" l="1"/>
  <c r="D28" i="2"/>
  <c r="B28" i="2"/>
  <c r="H28" i="2"/>
  <c r="A28" i="2"/>
  <c r="C28" i="2" l="1"/>
  <c r="G28" i="2" s="1"/>
  <c r="F28" i="2" l="1"/>
  <c r="D29" i="2" s="1"/>
  <c r="H29" i="2" s="1"/>
  <c r="I29" i="2" s="1"/>
  <c r="D62" i="1" s="1"/>
  <c r="A29" i="2"/>
  <c r="B29" i="2"/>
  <c r="C29" i="2" l="1"/>
  <c r="F29" i="2" s="1"/>
  <c r="D94" i="1" s="1"/>
  <c r="G29" i="2" l="1"/>
  <c r="A30" i="2"/>
  <c r="D30" i="2"/>
  <c r="H30" i="2" s="1"/>
  <c r="B30" i="2"/>
  <c r="C30" i="2" l="1"/>
  <c r="F30" i="2" s="1"/>
  <c r="G30" i="2" l="1"/>
  <c r="D31" i="2"/>
  <c r="B31" i="2"/>
  <c r="H31" i="2"/>
  <c r="A31" i="2"/>
  <c r="C31" i="2" l="1"/>
  <c r="G31" i="2" s="1"/>
  <c r="F31" i="2" l="1"/>
  <c r="A32" i="2" s="1"/>
  <c r="D32" i="2"/>
  <c r="H32" i="2" s="1"/>
  <c r="B32" i="2" l="1"/>
  <c r="C32" i="2" s="1"/>
  <c r="F32" i="2" s="1"/>
  <c r="G32" i="2" l="1"/>
  <c r="D33" i="2"/>
  <c r="B33" i="2"/>
  <c r="H33" i="2"/>
  <c r="A33" i="2"/>
  <c r="C33" i="2" l="1"/>
  <c r="G33" i="2" s="1"/>
  <c r="F33" i="2" l="1"/>
  <c r="D34" i="2" s="1"/>
  <c r="H34" i="2" s="1"/>
  <c r="A34" i="2"/>
  <c r="B34" i="2"/>
  <c r="C34" i="2" l="1"/>
  <c r="F34" i="2" s="1"/>
  <c r="G34" i="2" l="1"/>
  <c r="D35" i="2"/>
  <c r="B35" i="2"/>
  <c r="H35" i="2"/>
  <c r="A35" i="2"/>
  <c r="C35" i="2" l="1"/>
  <c r="G35" i="2" s="1"/>
  <c r="F35" i="2" l="1"/>
  <c r="A36" i="2" s="1"/>
  <c r="D36" i="2"/>
  <c r="H36" i="2" s="1"/>
  <c r="B36" i="2" l="1"/>
  <c r="C36" i="2" s="1"/>
  <c r="F36" i="2" s="1"/>
  <c r="G36" i="2" l="1"/>
  <c r="D37" i="2"/>
  <c r="B37" i="2"/>
  <c r="H37" i="2"/>
  <c r="A37" i="2"/>
  <c r="C37" i="2" l="1"/>
  <c r="G37" i="2" s="1"/>
  <c r="F37" i="2" l="1"/>
  <c r="D38" i="2" s="1"/>
  <c r="H38" i="2" s="1"/>
  <c r="A38" i="2"/>
  <c r="B38" i="2"/>
  <c r="C38" i="2" l="1"/>
  <c r="F38" i="2" s="1"/>
  <c r="G38" i="2" l="1"/>
  <c r="D39" i="2"/>
  <c r="B39" i="2"/>
  <c r="H39" i="2"/>
  <c r="A39" i="2"/>
  <c r="C39" i="2" l="1"/>
  <c r="G39" i="2" s="1"/>
  <c r="F39" i="2" l="1"/>
  <c r="A40" i="2" s="1"/>
  <c r="D40" i="2"/>
  <c r="H40" i="2" s="1"/>
  <c r="B40" i="2" l="1"/>
  <c r="C40" i="2" s="1"/>
  <c r="F40" i="2" s="1"/>
  <c r="G40" i="2" l="1"/>
  <c r="D41" i="2"/>
  <c r="B41" i="2"/>
  <c r="H41" i="2"/>
  <c r="I41" i="2" s="1"/>
  <c r="E62" i="1" s="1"/>
  <c r="A41" i="2"/>
  <c r="C41" i="2" l="1"/>
  <c r="G41" i="2" s="1"/>
  <c r="F41" i="2" l="1"/>
  <c r="E94" i="1" s="1"/>
  <c r="D42" i="2"/>
  <c r="H42" i="2"/>
  <c r="A42" i="2" l="1"/>
  <c r="B42" i="2"/>
  <c r="C42" i="2"/>
  <c r="G42" i="2" s="1"/>
  <c r="F42" i="2" l="1"/>
  <c r="A43" i="2" s="1"/>
  <c r="D43" i="2"/>
  <c r="H43" i="2" s="1"/>
  <c r="B43" i="2" l="1"/>
  <c r="C43" i="2" s="1"/>
  <c r="F43" i="2" s="1"/>
  <c r="G43" i="2" l="1"/>
  <c r="D44" i="2"/>
  <c r="B44" i="2"/>
  <c r="H44" i="2"/>
  <c r="A44" i="2"/>
  <c r="C44" i="2" l="1"/>
  <c r="G44" i="2" s="1"/>
  <c r="F44" i="2" l="1"/>
  <c r="D45" i="2" s="1"/>
  <c r="H45" i="2" s="1"/>
  <c r="A45" i="2"/>
  <c r="B45" i="2"/>
  <c r="C45" i="2" l="1"/>
  <c r="F45" i="2" s="1"/>
  <c r="G45" i="2" l="1"/>
  <c r="D46" i="2"/>
  <c r="B46" i="2"/>
  <c r="H46" i="2"/>
  <c r="A46" i="2"/>
  <c r="C46" i="2" l="1"/>
  <c r="G46" i="2" s="1"/>
  <c r="F46" i="2" l="1"/>
  <c r="A47" i="2" s="1"/>
  <c r="D47" i="2"/>
  <c r="H47" i="2" s="1"/>
  <c r="B47" i="2" l="1"/>
  <c r="C47" i="2" s="1"/>
  <c r="F47" i="2" s="1"/>
  <c r="G47" i="2" l="1"/>
  <c r="D48" i="2"/>
  <c r="B48" i="2"/>
  <c r="H48" i="2"/>
  <c r="A48" i="2"/>
  <c r="C48" i="2" l="1"/>
  <c r="G48" i="2" s="1"/>
  <c r="F48" i="2" l="1"/>
  <c r="D49" i="2" s="1"/>
  <c r="H49" i="2" s="1"/>
  <c r="A49" i="2"/>
  <c r="B49" i="2"/>
  <c r="C49" i="2" l="1"/>
  <c r="F49" i="2" s="1"/>
  <c r="G49" i="2" l="1"/>
  <c r="D50" i="2"/>
  <c r="B50" i="2"/>
  <c r="H50" i="2"/>
  <c r="A50" i="2"/>
  <c r="C50" i="2" l="1"/>
  <c r="G50" i="2" s="1"/>
  <c r="F50" i="2" l="1"/>
  <c r="A51" i="2" s="1"/>
  <c r="D51" i="2"/>
  <c r="H51" i="2" s="1"/>
  <c r="B51" i="2" l="1"/>
  <c r="C51" i="2" s="1"/>
  <c r="F51" i="2" s="1"/>
  <c r="G51" i="2" l="1"/>
  <c r="D52" i="2"/>
  <c r="B52" i="2"/>
  <c r="H52" i="2"/>
  <c r="A52" i="2"/>
  <c r="C52" i="2" l="1"/>
  <c r="G52" i="2" s="1"/>
  <c r="F52" i="2" l="1"/>
  <c r="D53" i="2" s="1"/>
  <c r="H53" i="2" s="1"/>
  <c r="I53" i="2" s="1"/>
  <c r="F62" i="1" s="1"/>
  <c r="A53" i="2"/>
  <c r="B53" i="2"/>
  <c r="C53" i="2" l="1"/>
  <c r="F53" i="2" s="1"/>
  <c r="F94" i="1" s="1"/>
  <c r="G53" i="2" l="1"/>
  <c r="A54" i="2"/>
  <c r="D54" i="2"/>
  <c r="H54" i="2" s="1"/>
  <c r="B54" i="2"/>
  <c r="C54" i="2" l="1"/>
  <c r="F54" i="2" s="1"/>
  <c r="G54" i="2" l="1"/>
  <c r="D55" i="2"/>
  <c r="B55" i="2"/>
  <c r="H55" i="2"/>
  <c r="A55" i="2"/>
  <c r="C55" i="2" l="1"/>
  <c r="G55" i="2" s="1"/>
  <c r="F55" i="2" l="1"/>
  <c r="A56" i="2" s="1"/>
  <c r="D56" i="2"/>
  <c r="H56" i="2" s="1"/>
  <c r="B56" i="2" l="1"/>
  <c r="C56" i="2" s="1"/>
  <c r="F56" i="2" s="1"/>
  <c r="G56" i="2" l="1"/>
  <c r="D57" i="2"/>
  <c r="B57" i="2"/>
  <c r="H57" i="2"/>
  <c r="A57" i="2"/>
  <c r="C57" i="2" l="1"/>
  <c r="G57" i="2" s="1"/>
  <c r="F57" i="2" l="1"/>
  <c r="D58" i="2" s="1"/>
  <c r="H58" i="2" s="1"/>
  <c r="A58" i="2"/>
  <c r="B58" i="2"/>
  <c r="C58" i="2" l="1"/>
  <c r="F58" i="2" s="1"/>
  <c r="G58" i="2" l="1"/>
  <c r="D59" i="2"/>
  <c r="B59" i="2"/>
  <c r="H59" i="2"/>
  <c r="A59" i="2"/>
  <c r="C59" i="2" l="1"/>
  <c r="G59" i="2" s="1"/>
  <c r="F59" i="2" l="1"/>
  <c r="A60" i="2" s="1"/>
  <c r="D60" i="2"/>
  <c r="H60" i="2" s="1"/>
  <c r="B60" i="2" l="1"/>
  <c r="C60" i="2" s="1"/>
  <c r="F60" i="2" s="1"/>
  <c r="G60" i="2" l="1"/>
  <c r="D61" i="2"/>
  <c r="B61" i="2"/>
  <c r="H61" i="2"/>
  <c r="A61" i="2"/>
  <c r="C61" i="2" l="1"/>
  <c r="G61" i="2" s="1"/>
  <c r="F61" i="2" l="1"/>
  <c r="D62" i="2" s="1"/>
  <c r="H62" i="2" s="1"/>
  <c r="A62" i="2"/>
  <c r="B62" i="2"/>
  <c r="C62" i="2" l="1"/>
  <c r="F62" i="2" s="1"/>
  <c r="G62" i="2" l="1"/>
  <c r="D63" i="2"/>
  <c r="B63" i="2"/>
  <c r="H63" i="2"/>
  <c r="A63" i="2"/>
  <c r="C63" i="2" l="1"/>
  <c r="G63" i="2" s="1"/>
  <c r="F63" i="2" l="1"/>
  <c r="A64" i="2" s="1"/>
  <c r="D64" i="2"/>
  <c r="H64" i="2" s="1"/>
  <c r="B64" i="2" l="1"/>
  <c r="C64" i="2" s="1"/>
  <c r="F64" i="2" s="1"/>
  <c r="G64" i="2" l="1"/>
  <c r="D65" i="2"/>
  <c r="B65" i="2"/>
  <c r="H65" i="2"/>
  <c r="I65" i="2" s="1"/>
  <c r="G62" i="1" s="1"/>
  <c r="A65" i="2"/>
  <c r="C65" i="2" l="1"/>
  <c r="G65" i="2" s="1"/>
  <c r="F65" i="2" l="1"/>
  <c r="G94" i="1" s="1"/>
  <c r="A66" i="2"/>
  <c r="B66" i="2"/>
  <c r="D66" i="2" l="1"/>
  <c r="H66" i="2" s="1"/>
  <c r="C66" i="2" l="1"/>
  <c r="F66" i="2" s="1"/>
  <c r="D67" i="2" s="1"/>
  <c r="B67" i="2"/>
  <c r="A67" i="2"/>
  <c r="H67" i="2" l="1"/>
  <c r="G66" i="2"/>
  <c r="C67" i="2"/>
  <c r="G67" i="2" s="1"/>
  <c r="F67" i="2" l="1"/>
  <c r="D68" i="2" s="1"/>
  <c r="H68" i="2" s="1"/>
  <c r="A68" i="2"/>
  <c r="B68" i="2"/>
  <c r="C68" i="2" l="1"/>
  <c r="F68" i="2" s="1"/>
  <c r="G68" i="2" l="1"/>
  <c r="D69" i="2"/>
  <c r="B69" i="2"/>
  <c r="H69" i="2"/>
  <c r="A69" i="2"/>
  <c r="C69" i="2" l="1"/>
  <c r="G69" i="2" s="1"/>
  <c r="F69" i="2" l="1"/>
  <c r="D70" i="2" s="1"/>
  <c r="H70" i="2" s="1"/>
  <c r="A70" i="2"/>
  <c r="B70" i="2"/>
  <c r="C70" i="2" l="1"/>
  <c r="F70" i="2" s="1"/>
  <c r="G70" i="2" l="1"/>
  <c r="D71" i="2"/>
  <c r="B71" i="2"/>
  <c r="H71" i="2"/>
  <c r="A71" i="2"/>
  <c r="C71" i="2" l="1"/>
  <c r="G71" i="2" s="1"/>
  <c r="F71" i="2" l="1"/>
  <c r="D72" i="2" s="1"/>
  <c r="H72" i="2" s="1"/>
  <c r="A72" i="2"/>
  <c r="B72" i="2"/>
  <c r="C72" i="2" l="1"/>
  <c r="F72" i="2" s="1"/>
  <c r="G72" i="2" l="1"/>
  <c r="D73" i="2"/>
  <c r="B73" i="2"/>
  <c r="H73" i="2"/>
  <c r="A73" i="2"/>
  <c r="C73" i="2" l="1"/>
  <c r="G73" i="2" s="1"/>
  <c r="F73" i="2" l="1"/>
  <c r="D74" i="2" s="1"/>
  <c r="H74" i="2" s="1"/>
  <c r="A74" i="2"/>
  <c r="B74" i="2"/>
  <c r="C74" i="2" l="1"/>
  <c r="F74" i="2" s="1"/>
  <c r="G74" i="2" l="1"/>
  <c r="D75" i="2"/>
  <c r="B75" i="2"/>
  <c r="H75" i="2"/>
  <c r="A75" i="2"/>
  <c r="C75" i="2" l="1"/>
  <c r="G75" i="2" s="1"/>
  <c r="F75" i="2" l="1"/>
  <c r="D76" i="2" s="1"/>
  <c r="H76" i="2" s="1"/>
  <c r="A76" i="2"/>
  <c r="B76" i="2"/>
  <c r="C76" i="2" l="1"/>
  <c r="F76" i="2" s="1"/>
  <c r="G76" i="2" l="1"/>
  <c r="D77" i="2"/>
  <c r="B77" i="2"/>
  <c r="H77" i="2"/>
  <c r="I77" i="2" s="1"/>
  <c r="H62" i="1" s="1"/>
  <c r="A77" i="2"/>
  <c r="C77" i="2" l="1"/>
  <c r="G77" i="2" s="1"/>
  <c r="F77" i="2" l="1"/>
  <c r="H94" i="1" s="1"/>
  <c r="A78" i="2"/>
  <c r="B78" i="2"/>
  <c r="D78" i="2" l="1"/>
  <c r="H78" i="2" s="1"/>
  <c r="C78" i="2"/>
  <c r="F78" i="2" s="1"/>
  <c r="G78" i="2" l="1"/>
  <c r="D79" i="2"/>
  <c r="B79" i="2"/>
  <c r="H79" i="2"/>
  <c r="A79" i="2"/>
  <c r="C79" i="2" l="1"/>
  <c r="G79" i="2" s="1"/>
  <c r="F79" i="2" l="1"/>
  <c r="D80" i="2" s="1"/>
  <c r="H80" i="2" s="1"/>
  <c r="A80" i="2"/>
  <c r="B80" i="2"/>
  <c r="C80" i="2" l="1"/>
  <c r="F80" i="2" s="1"/>
  <c r="G80" i="2" l="1"/>
  <c r="D81" i="2"/>
  <c r="B81" i="2"/>
  <c r="H81" i="2"/>
  <c r="A81" i="2"/>
  <c r="C81" i="2" l="1"/>
  <c r="G81" i="2" s="1"/>
  <c r="F81" i="2" l="1"/>
  <c r="D82" i="2" s="1"/>
  <c r="H82" i="2" s="1"/>
  <c r="A82" i="2"/>
  <c r="B82" i="2"/>
  <c r="C82" i="2" l="1"/>
  <c r="F82" i="2" s="1"/>
  <c r="G82" i="2" l="1"/>
  <c r="D83" i="2"/>
  <c r="B83" i="2"/>
  <c r="H83" i="2"/>
  <c r="A83" i="2"/>
  <c r="C83" i="2" l="1"/>
  <c r="G83" i="2" s="1"/>
  <c r="F83" i="2" l="1"/>
  <c r="D84" i="2" s="1"/>
  <c r="H84" i="2" s="1"/>
  <c r="A84" i="2"/>
  <c r="B84" i="2"/>
  <c r="C84" i="2" l="1"/>
  <c r="F84" i="2" s="1"/>
  <c r="G84" i="2" l="1"/>
  <c r="D85" i="2"/>
  <c r="B85" i="2"/>
  <c r="H85" i="2"/>
  <c r="A85" i="2"/>
  <c r="C85" i="2" l="1"/>
  <c r="G85" i="2" s="1"/>
  <c r="F85" i="2" l="1"/>
  <c r="A86" i="2" s="1"/>
  <c r="D86" i="2"/>
  <c r="H86" i="2" s="1"/>
  <c r="B86" i="2"/>
  <c r="C86" i="2" s="1"/>
  <c r="F86" i="2" l="1"/>
  <c r="G86" i="2"/>
  <c r="D87" i="2" l="1"/>
  <c r="H87" i="2" s="1"/>
  <c r="B87" i="2"/>
  <c r="A87" i="2"/>
  <c r="C87" i="2" l="1"/>
  <c r="F87" i="2" s="1"/>
  <c r="B88" i="2" s="1"/>
  <c r="A88" i="2"/>
  <c r="D88" i="2" l="1"/>
  <c r="H88" i="2" s="1"/>
  <c r="G87" i="2"/>
  <c r="C88" i="2" l="1"/>
  <c r="F88" i="2" s="1"/>
  <c r="G88" i="2"/>
  <c r="D89" i="2" l="1"/>
  <c r="B89" i="2"/>
  <c r="H89" i="2"/>
  <c r="I89" i="2" s="1"/>
  <c r="I62" i="1" s="1"/>
  <c r="A89" i="2"/>
  <c r="C89" i="2" l="1"/>
  <c r="F89" i="2" s="1"/>
  <c r="I94" i="1" s="1"/>
  <c r="A90" i="2"/>
  <c r="B90" i="2"/>
  <c r="G89" i="2" l="1"/>
  <c r="D90" i="2"/>
  <c r="H90" i="2" s="1"/>
  <c r="C90" i="2"/>
  <c r="F90" i="2" s="1"/>
  <c r="B91" i="2" s="1"/>
  <c r="D91" i="2"/>
  <c r="H91" i="2" s="1"/>
  <c r="A91" i="2" l="1"/>
  <c r="G90" i="2"/>
  <c r="C91" i="2"/>
  <c r="F91" i="2" s="1"/>
  <c r="B92" i="2" s="1"/>
  <c r="A92" i="2"/>
  <c r="D92" i="2" l="1"/>
  <c r="H92" i="2" s="1"/>
  <c r="G91" i="2"/>
  <c r="C92" i="2"/>
  <c r="F92" i="2" l="1"/>
  <c r="G92" i="2"/>
  <c r="D93" i="2" l="1"/>
  <c r="B93" i="2"/>
  <c r="H93" i="2"/>
  <c r="A93" i="2"/>
  <c r="C93" i="2" l="1"/>
  <c r="F93" i="2" s="1"/>
  <c r="A94" i="2" s="1"/>
  <c r="G93" i="2"/>
  <c r="D94" i="2" l="1"/>
  <c r="H94" i="2" s="1"/>
  <c r="B94" i="2"/>
  <c r="C94" i="2" l="1"/>
  <c r="F94" i="2" s="1"/>
  <c r="G94" i="2"/>
  <c r="D95" i="2" l="1"/>
  <c r="H95" i="2" s="1"/>
  <c r="A95" i="2"/>
  <c r="B95" i="2"/>
  <c r="C95" i="2" s="1"/>
  <c r="F95" i="2" s="1"/>
  <c r="G95" i="2" l="1"/>
  <c r="B96" i="2"/>
  <c r="A96" i="2"/>
  <c r="D96" i="2"/>
  <c r="H96" i="2" s="1"/>
  <c r="C96" i="2" l="1"/>
  <c r="G96" i="2" l="1"/>
  <c r="F96" i="2"/>
  <c r="D97" i="2" l="1"/>
  <c r="H97" i="2" s="1"/>
  <c r="B97" i="2"/>
  <c r="A97" i="2"/>
  <c r="C97" i="2" l="1"/>
  <c r="F97" i="2" s="1"/>
  <c r="D98" i="2" s="1"/>
  <c r="H98" i="2" s="1"/>
  <c r="A98" i="2"/>
  <c r="B98" i="2" l="1"/>
  <c r="C98" i="2" s="1"/>
  <c r="F98" i="2" s="1"/>
  <c r="D99" i="2" s="1"/>
  <c r="H99" i="2" s="1"/>
  <c r="G97" i="2"/>
  <c r="B99" i="2"/>
  <c r="A99" i="2"/>
  <c r="G98" i="2" l="1"/>
  <c r="C99" i="2"/>
  <c r="F99" i="2" l="1"/>
  <c r="G99" i="2"/>
  <c r="B100" i="2" l="1"/>
  <c r="A100" i="2"/>
  <c r="D100" i="2"/>
  <c r="H100" i="2" s="1"/>
  <c r="C100" i="2" l="1"/>
  <c r="G100" i="2" s="1"/>
  <c r="F100" i="2"/>
  <c r="B101" i="2" l="1"/>
  <c r="A101" i="2"/>
  <c r="D101" i="2"/>
  <c r="H101" i="2" s="1"/>
  <c r="I101" i="2" s="1"/>
  <c r="J62" i="1" s="1"/>
  <c r="C101" i="2" l="1"/>
  <c r="F101" i="2" s="1"/>
  <c r="G101" i="2"/>
  <c r="J94" i="1" l="1"/>
  <c r="D102" i="2"/>
  <c r="H102" i="2" s="1"/>
  <c r="A102" i="2"/>
  <c r="B102" i="2"/>
  <c r="C102" i="2" s="1"/>
  <c r="F102" i="2" s="1"/>
  <c r="D103" i="2" l="1"/>
  <c r="H103" i="2" s="1"/>
  <c r="A103" i="2"/>
  <c r="B103" i="2"/>
  <c r="C103" i="2" s="1"/>
  <c r="F103" i="2" s="1"/>
  <c r="G102" i="2"/>
  <c r="G103" i="2" l="1"/>
  <c r="B104" i="2"/>
  <c r="A104" i="2"/>
  <c r="D104" i="2"/>
  <c r="H104" i="2" s="1"/>
  <c r="C104" i="2" l="1"/>
  <c r="G104" i="2" s="1"/>
  <c r="F104" i="2"/>
  <c r="B105" i="2" l="1"/>
  <c r="A105" i="2"/>
  <c r="D105" i="2"/>
  <c r="H105" i="2" s="1"/>
  <c r="C105" i="2" l="1"/>
  <c r="F105" i="2" s="1"/>
  <c r="G105" i="2"/>
  <c r="D106" i="2" l="1"/>
  <c r="H106" i="2" s="1"/>
  <c r="A106" i="2"/>
  <c r="B106" i="2"/>
  <c r="C106" i="2" s="1"/>
  <c r="F106" i="2" l="1"/>
  <c r="G106" i="2"/>
  <c r="B107" i="2" l="1"/>
  <c r="D107" i="2"/>
  <c r="H107" i="2" s="1"/>
  <c r="A107" i="2"/>
  <c r="C107" i="2" l="1"/>
  <c r="F107" i="2" l="1"/>
  <c r="G107" i="2"/>
  <c r="B108" i="2" l="1"/>
  <c r="A108" i="2"/>
  <c r="D108" i="2"/>
  <c r="H108" i="2" s="1"/>
  <c r="C108" i="2" l="1"/>
  <c r="F108" i="2" s="1"/>
  <c r="G108" i="2"/>
  <c r="B109" i="2" l="1"/>
  <c r="C109" i="2" s="1"/>
  <c r="F109" i="2" s="1"/>
  <c r="A109" i="2"/>
  <c r="D109" i="2"/>
  <c r="H109" i="2" s="1"/>
  <c r="D110" i="2" l="1"/>
  <c r="H110" i="2" s="1"/>
  <c r="A110" i="2"/>
  <c r="B110" i="2"/>
  <c r="C110" i="2" s="1"/>
  <c r="F110" i="2" s="1"/>
  <c r="G109" i="2"/>
  <c r="G110" i="2" l="1"/>
  <c r="B111" i="2"/>
  <c r="D111" i="2"/>
  <c r="H111" i="2" s="1"/>
  <c r="A111" i="2"/>
  <c r="C111" i="2" l="1"/>
  <c r="F111" i="2" s="1"/>
  <c r="G111" i="2"/>
  <c r="A112" i="2" l="1"/>
  <c r="D112" i="2"/>
  <c r="H112" i="2" s="1"/>
  <c r="B112" i="2"/>
  <c r="C112" i="2" l="1"/>
  <c r="G112" i="2" s="1"/>
  <c r="F112" i="2"/>
  <c r="B113" i="2" l="1"/>
  <c r="C113" i="2" s="1"/>
  <c r="F113" i="2" s="1"/>
  <c r="A113" i="2"/>
  <c r="D113" i="2"/>
  <c r="H113" i="2" s="1"/>
  <c r="I113" i="2" s="1"/>
  <c r="K62" i="1" s="1"/>
  <c r="K94" i="1" l="1"/>
  <c r="D114" i="2"/>
  <c r="H114" i="2" s="1"/>
  <c r="A114" i="2"/>
  <c r="B114" i="2"/>
  <c r="C114" i="2" s="1"/>
  <c r="F114" i="2" s="1"/>
  <c r="G113" i="2"/>
  <c r="G114" i="2" s="1"/>
  <c r="D115" i="2" l="1"/>
  <c r="H115" i="2" s="1"/>
  <c r="A115" i="2"/>
  <c r="B115" i="2"/>
  <c r="C115" i="2" s="1"/>
  <c r="F115" i="2" s="1"/>
  <c r="G115" i="2" l="1"/>
  <c r="B116" i="2"/>
  <c r="A116" i="2"/>
  <c r="D116" i="2"/>
  <c r="H116" i="2" s="1"/>
  <c r="C116" i="2" l="1"/>
  <c r="F116" i="2" s="1"/>
  <c r="G116" i="2"/>
  <c r="D117" i="2" l="1"/>
  <c r="B117" i="2"/>
  <c r="A117" i="2"/>
  <c r="C117" i="2" l="1"/>
  <c r="H117" i="2"/>
  <c r="F117" i="2" l="1"/>
  <c r="G117" i="2"/>
  <c r="D118" i="2" l="1"/>
  <c r="H118" i="2" s="1"/>
  <c r="A118" i="2"/>
  <c r="B118" i="2"/>
  <c r="C118" i="2" s="1"/>
  <c r="F118" i="2" l="1"/>
  <c r="G118" i="2"/>
  <c r="B119" i="2" l="1"/>
  <c r="D119" i="2"/>
  <c r="H119" i="2" s="1"/>
  <c r="A119" i="2"/>
  <c r="C119" i="2" l="1"/>
  <c r="F119" i="2" s="1"/>
  <c r="G119" i="2"/>
  <c r="A120" i="2" l="1"/>
  <c r="D120" i="2"/>
  <c r="H120" i="2" s="1"/>
  <c r="B120" i="2"/>
  <c r="C120" i="2" l="1"/>
  <c r="G120" i="2" s="1"/>
  <c r="F120" i="2"/>
  <c r="B121" i="2" l="1"/>
  <c r="A121" i="2"/>
  <c r="D121" i="2"/>
  <c r="H121" i="2" s="1"/>
  <c r="C121" i="2" l="1"/>
  <c r="F121" i="2" s="1"/>
  <c r="G121" i="2"/>
  <c r="D122" i="2" l="1"/>
  <c r="H122" i="2" s="1"/>
  <c r="A122" i="2"/>
  <c r="B122" i="2"/>
  <c r="C122" i="2" s="1"/>
  <c r="F122" i="2" l="1"/>
  <c r="G122" i="2"/>
  <c r="B123" i="2" l="1"/>
  <c r="C123" i="2" s="1"/>
  <c r="F123" i="2" s="1"/>
  <c r="D123" i="2"/>
  <c r="H123" i="2" s="1"/>
  <c r="A123" i="2"/>
  <c r="B124" i="2" l="1"/>
  <c r="A124" i="2"/>
  <c r="D124" i="2"/>
  <c r="H124" i="2" s="1"/>
  <c r="G123" i="2"/>
  <c r="C124" i="2" l="1"/>
  <c r="F124" i="2" s="1"/>
  <c r="D125" i="2" s="1"/>
  <c r="B125" i="2"/>
  <c r="G124" i="2"/>
  <c r="A125" i="2" l="1"/>
  <c r="C125" i="2"/>
  <c r="H125" i="2"/>
  <c r="I125" i="2" s="1"/>
  <c r="L62" i="1" s="1"/>
  <c r="F125" i="2" l="1"/>
  <c r="G125" i="2"/>
  <c r="L94" i="1" l="1"/>
  <c r="M94" i="1" s="1"/>
  <c r="Q94" i="1" s="1"/>
  <c r="A126" i="2"/>
  <c r="B126" i="2"/>
  <c r="D126" i="2"/>
  <c r="H126" i="2" s="1"/>
  <c r="C126" i="2" l="1"/>
  <c r="F126" i="2" l="1"/>
  <c r="G126" i="2"/>
  <c r="A127" i="2" l="1"/>
  <c r="D127" i="2"/>
  <c r="H127" i="2" s="1"/>
  <c r="B127" i="2"/>
  <c r="C127" i="2" l="1"/>
  <c r="F127" i="2" l="1"/>
  <c r="G127" i="2"/>
  <c r="D128" i="2" l="1"/>
  <c r="H128" i="2" s="1"/>
  <c r="A128" i="2"/>
  <c r="B128" i="2"/>
  <c r="C128" i="2" s="1"/>
  <c r="F128" i="2" s="1"/>
  <c r="G128" i="2"/>
  <c r="D129" i="2" l="1"/>
  <c r="H129" i="2" s="1"/>
  <c r="A129" i="2"/>
  <c r="B129" i="2"/>
  <c r="C129" i="2" s="1"/>
  <c r="F129" i="2" s="1"/>
  <c r="A130" i="2" l="1"/>
  <c r="D130" i="2"/>
  <c r="H130" i="2" s="1"/>
  <c r="B130" i="2"/>
  <c r="G129" i="2"/>
  <c r="C130" i="2" l="1"/>
  <c r="F130" i="2" s="1"/>
  <c r="D131" i="2" l="1"/>
  <c r="H131" i="2" s="1"/>
  <c r="B131" i="2"/>
  <c r="A131" i="2"/>
  <c r="G130" i="2"/>
  <c r="G131" i="2" l="1"/>
  <c r="C131" i="2"/>
  <c r="F131" i="2" s="1"/>
  <c r="A132" i="2"/>
  <c r="B132" i="2"/>
  <c r="D132" i="2"/>
  <c r="H132" i="2" s="1"/>
  <c r="G132" i="2" l="1"/>
  <c r="G133" i="2" s="1"/>
  <c r="C132" i="2"/>
  <c r="F132" i="2" s="1"/>
  <c r="B133" i="2"/>
  <c r="A133" i="2"/>
  <c r="D133" i="2"/>
  <c r="C133" i="2" s="1"/>
  <c r="F133" i="2" s="1"/>
  <c r="D134" i="2" l="1"/>
  <c r="A134" i="2"/>
  <c r="B134" i="2"/>
  <c r="C134" i="2" s="1"/>
  <c r="H133" i="2"/>
  <c r="H134" i="2" l="1"/>
  <c r="F134" i="2"/>
  <c r="G134" i="2"/>
  <c r="B135" i="2" l="1"/>
  <c r="D135" i="2"/>
  <c r="H135" i="2" s="1"/>
  <c r="A135" i="2"/>
  <c r="C135" i="2" l="1"/>
  <c r="F135" i="2" l="1"/>
  <c r="G135" i="2"/>
  <c r="A136" i="2" l="1"/>
  <c r="D136" i="2"/>
  <c r="H136" i="2" s="1"/>
  <c r="B136" i="2"/>
  <c r="C136" i="2" l="1"/>
  <c r="F136" i="2" s="1"/>
  <c r="G136" i="2"/>
  <c r="D137" i="2" l="1"/>
  <c r="H137" i="2" s="1"/>
  <c r="B137" i="2"/>
  <c r="A137" i="2"/>
  <c r="C137" i="2" l="1"/>
  <c r="F137" i="2" s="1"/>
  <c r="D138" i="2" s="1"/>
  <c r="H138" i="2" s="1"/>
  <c r="A138" i="2"/>
  <c r="G137" i="2"/>
  <c r="G138" i="2" l="1"/>
  <c r="B138" i="2"/>
  <c r="C138" i="2" s="1"/>
  <c r="F138" i="2" s="1"/>
  <c r="D139" i="2"/>
  <c r="H139" i="2" s="1"/>
  <c r="A139" i="2"/>
  <c r="B139" i="2"/>
  <c r="C139" i="2" s="1"/>
  <c r="F139" i="2" l="1"/>
  <c r="G139" i="2"/>
  <c r="A140" i="2" l="1"/>
  <c r="D140" i="2"/>
  <c r="H140" i="2" s="1"/>
  <c r="B140" i="2"/>
  <c r="C140" i="2" l="1"/>
  <c r="F140" i="2" s="1"/>
  <c r="G140" i="2"/>
  <c r="D141" i="2" l="1"/>
  <c r="B141" i="2"/>
  <c r="A141" i="2"/>
  <c r="C141" i="2" l="1"/>
  <c r="H141" i="2"/>
  <c r="F141" i="2" l="1"/>
  <c r="G141" i="2"/>
  <c r="D142" i="2" l="1"/>
  <c r="H142" i="2" s="1"/>
  <c r="A142" i="2"/>
  <c r="B142" i="2"/>
  <c r="C142" i="2" s="1"/>
  <c r="F142" i="2" l="1"/>
  <c r="G142" i="2"/>
  <c r="B143" i="2" l="1"/>
  <c r="D143" i="2"/>
  <c r="H143" i="2" s="1"/>
  <c r="A143" i="2"/>
  <c r="C143" i="2" l="1"/>
  <c r="F143" i="2" s="1"/>
  <c r="G143" i="2"/>
  <c r="A144" i="2" l="1"/>
  <c r="D144" i="2"/>
  <c r="H144" i="2" s="1"/>
  <c r="B144" i="2"/>
  <c r="C144" i="2" l="1"/>
  <c r="F144" i="2" s="1"/>
  <c r="G144" i="2"/>
  <c r="D145" i="2" l="1"/>
  <c r="B145" i="2"/>
  <c r="A145" i="2"/>
  <c r="C145" i="2" l="1"/>
  <c r="H145" i="2"/>
  <c r="F145" i="2" l="1"/>
  <c r="G145" i="2"/>
  <c r="D146" i="2" l="1"/>
  <c r="H146" i="2" s="1"/>
  <c r="A146" i="2"/>
  <c r="B146" i="2"/>
  <c r="C146" i="2" s="1"/>
  <c r="F146" i="2" l="1"/>
  <c r="G146" i="2"/>
  <c r="D147" i="2" l="1"/>
  <c r="H147" i="2" s="1"/>
  <c r="A147" i="2"/>
  <c r="B147" i="2"/>
  <c r="C147" i="2" s="1"/>
  <c r="F147" i="2" s="1"/>
  <c r="G147" i="2" l="1"/>
  <c r="B148" i="2"/>
  <c r="A148" i="2"/>
  <c r="D148" i="2"/>
  <c r="H148" i="2" s="1"/>
  <c r="C148" i="2" l="1"/>
  <c r="F148" i="2" s="1"/>
  <c r="G148" i="2"/>
  <c r="D149" i="2" l="1"/>
  <c r="B149" i="2"/>
  <c r="A149" i="2"/>
  <c r="C149" i="2" l="1"/>
  <c r="H149" i="2"/>
  <c r="F149" i="2" l="1"/>
  <c r="G149" i="2"/>
  <c r="A150" i="2" l="1"/>
  <c r="B150" i="2"/>
  <c r="D150" i="2"/>
  <c r="H150" i="2" s="1"/>
  <c r="C150" i="2" l="1"/>
  <c r="F150" i="2" l="1"/>
  <c r="G150" i="2"/>
  <c r="B151" i="2" l="1"/>
  <c r="D151" i="2"/>
  <c r="H151" i="2" s="1"/>
  <c r="A151" i="2"/>
  <c r="C151" i="2" l="1"/>
  <c r="F151" i="2" l="1"/>
  <c r="G151" i="2"/>
  <c r="A152" i="2" l="1"/>
  <c r="D152" i="2"/>
  <c r="H152" i="2" s="1"/>
  <c r="B152" i="2"/>
  <c r="C152" i="2" s="1"/>
  <c r="G152" i="2" l="1"/>
  <c r="F152" i="2"/>
  <c r="B153" i="2" l="1"/>
  <c r="A153" i="2"/>
  <c r="D153" i="2"/>
  <c r="C153" i="2" s="1"/>
  <c r="F153" i="2" s="1"/>
  <c r="G153" i="2" l="1"/>
  <c r="D154" i="2"/>
  <c r="A154" i="2"/>
  <c r="B154" i="2"/>
  <c r="C154" i="2" s="1"/>
  <c r="H153" i="2"/>
  <c r="H154" i="2" l="1"/>
  <c r="F154" i="2"/>
  <c r="G154" i="2"/>
  <c r="D155" i="2" l="1"/>
  <c r="H155" i="2" s="1"/>
  <c r="A155" i="2"/>
  <c r="B155" i="2"/>
  <c r="C155" i="2" s="1"/>
  <c r="F155" i="2" l="1"/>
  <c r="G155" i="2"/>
  <c r="A156" i="2" l="1"/>
  <c r="D156" i="2"/>
  <c r="H156" i="2" s="1"/>
  <c r="B156" i="2"/>
  <c r="C156" i="2" s="1"/>
  <c r="F156" i="2" l="1"/>
  <c r="G156" i="2"/>
  <c r="B157" i="2" l="1"/>
  <c r="A157" i="2"/>
  <c r="D157" i="2"/>
  <c r="H157" i="2" s="1"/>
  <c r="C157" i="2" l="1"/>
  <c r="F157" i="2" s="1"/>
  <c r="A158" i="2" s="1"/>
  <c r="B158" i="2"/>
  <c r="G157" i="2"/>
  <c r="D158" i="2" l="1"/>
  <c r="H158" i="2" s="1"/>
  <c r="C158" i="2" l="1"/>
  <c r="F158" i="2" s="1"/>
  <c r="G158" i="2"/>
  <c r="D159" i="2" l="1"/>
  <c r="H159" i="2" s="1"/>
  <c r="A159" i="2"/>
  <c r="B159" i="2"/>
  <c r="C159" i="2" s="1"/>
  <c r="F159" i="2" l="1"/>
  <c r="G159" i="2"/>
  <c r="A160" i="2" l="1"/>
  <c r="D160" i="2"/>
  <c r="H160" i="2" s="1"/>
  <c r="B160" i="2"/>
  <c r="C160" i="2" s="1"/>
  <c r="G160" i="2" l="1"/>
  <c r="F160" i="2"/>
  <c r="D161" i="2" l="1"/>
  <c r="H161" i="2" s="1"/>
  <c r="B161" i="2"/>
  <c r="A161" i="2"/>
  <c r="C161" i="2" l="1"/>
  <c r="F161" i="2" s="1"/>
  <c r="A162" i="2" s="1"/>
  <c r="G161" i="2"/>
  <c r="B162" i="2" l="1"/>
  <c r="D162" i="2"/>
  <c r="H162" i="2" s="1"/>
  <c r="C162" i="2"/>
  <c r="F162" i="2" s="1"/>
  <c r="G162" i="2" l="1"/>
  <c r="D163" i="2"/>
  <c r="H163" i="2" s="1"/>
  <c r="A163" i="2"/>
  <c r="B163" i="2"/>
  <c r="C163" i="2" s="1"/>
  <c r="F163" i="2" l="1"/>
  <c r="G163" i="2"/>
  <c r="A164" i="2" l="1"/>
  <c r="D164" i="2"/>
  <c r="H164" i="2" s="1"/>
  <c r="B164" i="2"/>
  <c r="C164" i="2" s="1"/>
  <c r="G164" i="2" l="1"/>
  <c r="F164" i="2"/>
  <c r="D165" i="2" l="1"/>
  <c r="H165" i="2" s="1"/>
  <c r="B165" i="2"/>
  <c r="A165" i="2"/>
  <c r="C165" i="2" l="1"/>
  <c r="F165" i="2" s="1"/>
  <c r="A166" i="2" s="1"/>
  <c r="G165" i="2"/>
  <c r="B166" i="2" l="1"/>
  <c r="D166" i="2"/>
  <c r="H166" i="2" s="1"/>
  <c r="C166" i="2" l="1"/>
  <c r="F166" i="2" s="1"/>
  <c r="G166" i="2" l="1"/>
  <c r="B167" i="2"/>
  <c r="D167" i="2"/>
  <c r="H167" i="2" s="1"/>
  <c r="A167" i="2"/>
  <c r="C167" i="2" l="1"/>
  <c r="F167" i="2" l="1"/>
  <c r="G167" i="2"/>
  <c r="A168" i="2" l="1"/>
  <c r="D168" i="2"/>
  <c r="H168" i="2" s="1"/>
  <c r="B168" i="2"/>
  <c r="C168" i="2" s="1"/>
  <c r="F168" i="2" l="1"/>
  <c r="G168" i="2"/>
  <c r="D169" i="2" l="1"/>
  <c r="B169" i="2"/>
  <c r="A169" i="2"/>
  <c r="C169" i="2" l="1"/>
  <c r="H169" i="2"/>
  <c r="F169" i="2" l="1"/>
  <c r="G169" i="2"/>
  <c r="D170" i="2" l="1"/>
  <c r="H170" i="2" s="1"/>
  <c r="A170" i="2"/>
  <c r="B170" i="2"/>
  <c r="C170" i="2" s="1"/>
  <c r="F170" i="2" l="1"/>
  <c r="G170" i="2"/>
  <c r="D171" i="2" l="1"/>
  <c r="H171" i="2" s="1"/>
  <c r="A171" i="2"/>
  <c r="B171" i="2"/>
  <c r="C171" i="2" s="1"/>
  <c r="F171" i="2" s="1"/>
  <c r="G171" i="2" l="1"/>
  <c r="B172" i="2"/>
  <c r="A172" i="2"/>
  <c r="D172" i="2"/>
  <c r="H172" i="2" s="1"/>
  <c r="C172" i="2" l="1"/>
  <c r="G172" i="2" s="1"/>
  <c r="F172" i="2" l="1"/>
  <c r="B173" i="2" s="1"/>
  <c r="A173" i="2"/>
  <c r="C173" i="2" l="1"/>
  <c r="F173" i="2" s="1"/>
  <c r="B174" i="2" s="1"/>
  <c r="D173" i="2"/>
  <c r="H173" i="2" s="1"/>
  <c r="A174" i="2"/>
  <c r="D174" i="2"/>
  <c r="H174" i="2" s="1"/>
  <c r="G173" i="2" l="1"/>
  <c r="G174" i="2" s="1"/>
  <c r="C174" i="2"/>
  <c r="F174" i="2" s="1"/>
  <c r="B175" i="2" l="1"/>
  <c r="C175" i="2" s="1"/>
  <c r="F175" i="2" s="1"/>
  <c r="D175" i="2"/>
  <c r="H175" i="2" s="1"/>
  <c r="A175" i="2"/>
  <c r="B176" i="2" l="1"/>
  <c r="A176" i="2"/>
  <c r="D176" i="2"/>
  <c r="H176" i="2" s="1"/>
  <c r="G175" i="2"/>
  <c r="C176" i="2" l="1"/>
  <c r="F176" i="2" s="1"/>
  <c r="B177" i="2" s="1"/>
  <c r="G176" i="2"/>
  <c r="A177" i="2" l="1"/>
  <c r="D177" i="2"/>
  <c r="H177" i="2" s="1"/>
  <c r="C177" i="2" l="1"/>
  <c r="F177" i="2" s="1"/>
  <c r="A178" i="2" l="1"/>
  <c r="D178" i="2"/>
  <c r="H178" i="2" s="1"/>
  <c r="B178" i="2"/>
  <c r="C178" i="2" s="1"/>
  <c r="F178" i="2" s="1"/>
  <c r="D179" i="2" s="1"/>
  <c r="H179" i="2" s="1"/>
  <c r="G177" i="2"/>
  <c r="G178" i="2" s="1"/>
  <c r="A179" i="2"/>
  <c r="B179" i="2" l="1"/>
  <c r="C179" i="2" s="1"/>
  <c r="F179" i="2" s="1"/>
  <c r="G179" i="2"/>
  <c r="B180" i="2" l="1"/>
  <c r="A180" i="2"/>
  <c r="D180" i="2"/>
  <c r="H180" i="2" s="1"/>
  <c r="C180" i="2" l="1"/>
  <c r="F180" i="2" s="1"/>
  <c r="G180" i="2" l="1"/>
  <c r="D181" i="2"/>
  <c r="B181" i="2"/>
  <c r="A181" i="2"/>
  <c r="C181" i="2" l="1"/>
  <c r="H181" i="2"/>
  <c r="F181" i="2" l="1"/>
  <c r="G181" i="2"/>
  <c r="D182" i="2" l="1"/>
  <c r="H182" i="2" s="1"/>
  <c r="A182" i="2"/>
  <c r="B182" i="2"/>
  <c r="C182" i="2" s="1"/>
  <c r="F182" i="2" l="1"/>
  <c r="G182" i="2"/>
  <c r="D183" i="2" l="1"/>
  <c r="H183" i="2" s="1"/>
  <c r="A183" i="2"/>
  <c r="B183" i="2"/>
  <c r="C183" i="2" s="1"/>
  <c r="F183" i="2" s="1"/>
  <c r="B184" i="2" l="1"/>
  <c r="A184" i="2"/>
  <c r="D184" i="2"/>
  <c r="H184" i="2" s="1"/>
  <c r="G183" i="2"/>
  <c r="C184" i="2" l="1"/>
  <c r="F184" i="2" s="1"/>
  <c r="D185" i="2" s="1"/>
  <c r="G184" i="2"/>
  <c r="B185" i="2" l="1"/>
  <c r="A185" i="2"/>
  <c r="C185" i="2"/>
  <c r="H185" i="2"/>
  <c r="F185" i="2" l="1"/>
  <c r="G185" i="2"/>
  <c r="A186" i="2" l="1"/>
  <c r="B186" i="2"/>
  <c r="D186" i="2"/>
  <c r="H186" i="2" s="1"/>
  <c r="C186" i="2" l="1"/>
  <c r="F186" i="2" l="1"/>
  <c r="G186" i="2"/>
  <c r="D187" i="2" l="1"/>
  <c r="H187" i="2" s="1"/>
  <c r="A187" i="2"/>
  <c r="B187" i="2"/>
  <c r="C187" i="2" s="1"/>
  <c r="F187" i="2" s="1"/>
  <c r="G187" i="2" l="1"/>
  <c r="A188" i="2"/>
  <c r="D188" i="2"/>
  <c r="H188" i="2" s="1"/>
  <c r="B188" i="2"/>
  <c r="C188" i="2" l="1"/>
  <c r="F188" i="2" s="1"/>
  <c r="G188" i="2" l="1"/>
  <c r="D189" i="2"/>
  <c r="H189" i="2" s="1"/>
  <c r="B189" i="2"/>
  <c r="A189" i="2"/>
  <c r="C189" i="2" l="1"/>
  <c r="F189" i="2" s="1"/>
  <c r="G189" i="2" l="1"/>
  <c r="D190" i="2"/>
  <c r="H190" i="2" s="1"/>
  <c r="A190" i="2"/>
  <c r="B190" i="2"/>
  <c r="C190" i="2" s="1"/>
  <c r="F190" i="2" l="1"/>
  <c r="G190" i="2"/>
  <c r="B191" i="2" l="1"/>
  <c r="D191" i="2"/>
  <c r="H191" i="2" s="1"/>
  <c r="A191" i="2"/>
  <c r="C191" i="2" l="1"/>
  <c r="F191" i="2" l="1"/>
  <c r="G191" i="2"/>
  <c r="B192" i="2" l="1"/>
  <c r="A192" i="2"/>
  <c r="D192" i="2"/>
  <c r="H192" i="2" s="1"/>
  <c r="C192" i="2" l="1"/>
  <c r="G192" i="2" s="1"/>
  <c r="F192" i="2" l="1"/>
  <c r="D193" i="2" s="1"/>
  <c r="B193" i="2"/>
  <c r="A193" i="2" l="1"/>
  <c r="C193" i="2"/>
  <c r="H193" i="2"/>
  <c r="F193" i="2" l="1"/>
  <c r="G193" i="2"/>
  <c r="A194" i="2" l="1"/>
  <c r="B194" i="2"/>
  <c r="D194" i="2"/>
  <c r="H194" i="2" s="1"/>
  <c r="C194" i="2" l="1"/>
  <c r="F194" i="2" l="1"/>
  <c r="G194" i="2"/>
  <c r="B195" i="2" l="1"/>
  <c r="C195" i="2" s="1"/>
  <c r="G195" i="2" s="1"/>
  <c r="D195" i="2"/>
  <c r="H195" i="2"/>
  <c r="A195" i="2"/>
  <c r="F195" i="2"/>
  <c r="A196" i="2" l="1"/>
  <c r="D196" i="2"/>
  <c r="H196" i="2" s="1"/>
  <c r="B196" i="2"/>
  <c r="C196" i="2" s="1"/>
  <c r="F196" i="2" l="1"/>
  <c r="A197" i="2" s="1"/>
  <c r="G196" i="2"/>
  <c r="B197" i="2"/>
  <c r="D197" i="2" l="1"/>
  <c r="C197" i="2" s="1"/>
  <c r="F197" i="2" l="1"/>
  <c r="G197" i="2"/>
  <c r="H197" i="2"/>
  <c r="A198" i="2" l="1"/>
  <c r="D198" i="2"/>
  <c r="B198" i="2"/>
  <c r="H198" i="2"/>
  <c r="C198" i="2" l="1"/>
  <c r="F198" i="2" l="1"/>
  <c r="G198" i="2"/>
  <c r="A199" i="2" l="1"/>
  <c r="D199" i="2"/>
  <c r="H199" i="2" s="1"/>
  <c r="B199" i="2"/>
  <c r="C199" i="2"/>
  <c r="F199" i="2" s="1"/>
  <c r="A200" i="2" l="1"/>
  <c r="B200" i="2"/>
  <c r="C200" i="2" s="1"/>
  <c r="D200" i="2"/>
  <c r="H200" i="2"/>
  <c r="G199" i="2"/>
  <c r="G200" i="2" l="1"/>
  <c r="F200" i="2"/>
  <c r="A201" i="2" l="1"/>
  <c r="B201" i="2"/>
  <c r="C201" i="2"/>
  <c r="G201" i="2" s="1"/>
  <c r="D201" i="2"/>
  <c r="F201" i="2"/>
  <c r="H201" i="2"/>
  <c r="B202" i="2" l="1"/>
  <c r="C202" i="2" s="1"/>
  <c r="A202" i="2"/>
  <c r="D202" i="2"/>
  <c r="H202" i="2" s="1"/>
  <c r="G202" i="2" l="1"/>
  <c r="F202" i="2"/>
  <c r="D203" i="2" l="1"/>
  <c r="H203" i="2" s="1"/>
  <c r="B203" i="2"/>
  <c r="A203" i="2"/>
  <c r="C203" i="2" l="1"/>
  <c r="F203" i="2" l="1"/>
  <c r="G203" i="2"/>
  <c r="D204" i="2" l="1"/>
  <c r="H204" i="2" s="1"/>
  <c r="A204" i="2"/>
  <c r="B204" i="2"/>
  <c r="C204" i="2" s="1"/>
  <c r="G204" i="2" l="1"/>
  <c r="F204" i="2"/>
  <c r="D205" i="2" l="1"/>
  <c r="H205" i="2" s="1"/>
  <c r="A205" i="2"/>
  <c r="B205" i="2"/>
  <c r="C205" i="2" s="1"/>
  <c r="G205" i="2" l="1"/>
  <c r="F205" i="2"/>
  <c r="B206" i="2" l="1"/>
  <c r="C206" i="2" s="1"/>
  <c r="A206" i="2"/>
  <c r="D206" i="2"/>
  <c r="H206" i="2" s="1"/>
  <c r="F206" i="2" l="1"/>
  <c r="G206" i="2"/>
  <c r="B207" i="2" l="1"/>
  <c r="D207" i="2"/>
  <c r="A207" i="2"/>
  <c r="H207" i="2"/>
  <c r="C207" i="2"/>
  <c r="G207" i="2" s="1"/>
  <c r="F207" i="2"/>
  <c r="A208" i="2" l="1"/>
  <c r="D208" i="2"/>
  <c r="H208" i="2" s="1"/>
  <c r="B208" i="2"/>
  <c r="C208" i="2" l="1"/>
  <c r="F208" i="2" l="1"/>
  <c r="G208" i="2"/>
  <c r="A209" i="2" l="1"/>
  <c r="B209" i="2"/>
  <c r="D209" i="2"/>
  <c r="H209" i="2" s="1"/>
  <c r="C209" i="2" l="1"/>
  <c r="F209" i="2" l="1"/>
  <c r="G209" i="2"/>
  <c r="D210" i="2" l="1"/>
  <c r="H210" i="2" s="1"/>
  <c r="A210" i="2"/>
  <c r="B210" i="2"/>
  <c r="C210" i="2" s="1"/>
  <c r="F210" i="2" s="1"/>
  <c r="G210" i="2"/>
  <c r="A211" i="2" l="1"/>
  <c r="D211" i="2"/>
  <c r="H211" i="2"/>
  <c r="B211" i="2"/>
  <c r="C211" i="2" s="1"/>
  <c r="F211" i="2"/>
  <c r="G211" i="2"/>
  <c r="D212" i="2" l="1"/>
  <c r="H212" i="2" s="1"/>
  <c r="B212" i="2"/>
  <c r="A212" i="2"/>
  <c r="C212" i="2" l="1"/>
  <c r="F212" i="2" l="1"/>
  <c r="G212" i="2"/>
  <c r="D213" i="2" l="1"/>
  <c r="H213" i="2" s="1"/>
  <c r="A213" i="2"/>
  <c r="B213" i="2"/>
  <c r="C213" i="2" s="1"/>
  <c r="G213" i="2" l="1"/>
  <c r="F213" i="2"/>
  <c r="D214" i="2" l="1"/>
  <c r="H214" i="2" s="1"/>
  <c r="A214" i="2"/>
  <c r="B214" i="2"/>
  <c r="C214" i="2" s="1"/>
  <c r="G214" i="2" s="1"/>
  <c r="F214" i="2"/>
  <c r="B215" i="2" l="1"/>
  <c r="H215" i="2"/>
  <c r="D215" i="2"/>
  <c r="A215" i="2"/>
  <c r="C215" i="2" l="1"/>
  <c r="F215" i="2" l="1"/>
  <c r="G215" i="2"/>
  <c r="B216" i="2" l="1"/>
  <c r="A216" i="2"/>
  <c r="D216" i="2"/>
  <c r="H216" i="2" s="1"/>
  <c r="C216" i="2" l="1"/>
  <c r="G216" i="2" l="1"/>
  <c r="F216" i="2"/>
  <c r="D217" i="2" l="1"/>
  <c r="H217" i="2" s="1"/>
  <c r="A217" i="2"/>
  <c r="B217" i="2"/>
  <c r="C217" i="2" s="1"/>
  <c r="F217" i="2" l="1"/>
  <c r="G217" i="2"/>
  <c r="B218" i="2" l="1"/>
  <c r="C218" i="2" s="1"/>
  <c r="D218" i="2"/>
  <c r="H218" i="2" s="1"/>
  <c r="A218" i="2"/>
  <c r="F218" i="2" l="1"/>
  <c r="G218" i="2"/>
  <c r="A219" i="2" l="1"/>
  <c r="B219" i="2"/>
  <c r="D219" i="2"/>
  <c r="H219" i="2" s="1"/>
  <c r="C219" i="2" l="1"/>
  <c r="F219" i="2" l="1"/>
  <c r="G219" i="2"/>
  <c r="B220" i="2" l="1"/>
  <c r="A220" i="2"/>
  <c r="D220" i="2"/>
  <c r="H220" i="2" s="1"/>
  <c r="C220" i="2"/>
  <c r="F220" i="2" s="1"/>
  <c r="A221" i="2" l="1"/>
  <c r="D221" i="2"/>
  <c r="H221" i="2" s="1"/>
  <c r="B221" i="2"/>
  <c r="C221" i="2" s="1"/>
  <c r="G220" i="2"/>
  <c r="F221" i="2" l="1"/>
  <c r="G221" i="2"/>
  <c r="D222" i="2" l="1"/>
  <c r="H222" i="2" s="1"/>
  <c r="A222" i="2"/>
  <c r="B222" i="2"/>
  <c r="C222" i="2" s="1"/>
  <c r="F222" i="2" s="1"/>
  <c r="G222" i="2"/>
  <c r="B223" i="2" l="1"/>
  <c r="A223" i="2"/>
  <c r="C223" i="2"/>
  <c r="F223" i="2" s="1"/>
  <c r="D223" i="2"/>
  <c r="H223" i="2"/>
  <c r="A224" i="2" l="1"/>
  <c r="B224" i="2"/>
  <c r="D224" i="2"/>
  <c r="H224" i="2" s="1"/>
  <c r="G223" i="2"/>
  <c r="G224" i="2" l="1"/>
  <c r="C224" i="2"/>
  <c r="F224" i="2" s="1"/>
  <c r="D225" i="2" l="1"/>
  <c r="B225" i="2"/>
  <c r="H225" i="2"/>
  <c r="A225" i="2"/>
  <c r="C225" i="2"/>
  <c r="F225" i="2" s="1"/>
  <c r="G225" i="2" l="1"/>
  <c r="D226" i="2"/>
  <c r="H226" i="2" s="1"/>
  <c r="B226" i="2"/>
  <c r="A226" i="2"/>
  <c r="C226" i="2" l="1"/>
  <c r="G226" i="2" l="1"/>
  <c r="F226" i="2"/>
  <c r="B227" i="2" l="1"/>
  <c r="C227" i="2" s="1"/>
  <c r="A227" i="2"/>
  <c r="D227" i="2"/>
  <c r="H227" i="2" s="1"/>
  <c r="F227" i="2" l="1"/>
  <c r="B228" i="2" s="1"/>
  <c r="G227" i="2"/>
  <c r="A228" i="2"/>
  <c r="D228" i="2"/>
  <c r="H228" i="2" s="1"/>
  <c r="C228" i="2" l="1"/>
  <c r="G228" i="2" l="1"/>
  <c r="F228" i="2"/>
  <c r="D229" i="2" l="1"/>
  <c r="H229" i="2" s="1"/>
  <c r="A229" i="2"/>
  <c r="B229" i="2"/>
  <c r="C229" i="2" s="1"/>
  <c r="G229" i="2" s="1"/>
  <c r="F229" i="2" l="1"/>
  <c r="A230" i="2" l="1"/>
  <c r="D230" i="2"/>
  <c r="H230" i="2" s="1"/>
  <c r="B230" i="2"/>
  <c r="C230" i="2" s="1"/>
  <c r="G230" i="2" l="1"/>
  <c r="F230" i="2"/>
  <c r="A231" i="2" l="1"/>
  <c r="D231" i="2"/>
  <c r="H231" i="2" s="1"/>
  <c r="B231" i="2"/>
  <c r="C231" i="2" s="1"/>
  <c r="G231" i="2" l="1"/>
  <c r="F231" i="2"/>
  <c r="D232" i="2"/>
  <c r="H232" i="2" s="1"/>
  <c r="A232" i="2"/>
  <c r="B232" i="2"/>
  <c r="C232" i="2" s="1"/>
  <c r="G232" i="2" l="1"/>
  <c r="F232" i="2"/>
  <c r="D233" i="2" l="1"/>
  <c r="H233" i="2" s="1"/>
  <c r="B233" i="2"/>
  <c r="A233" i="2"/>
  <c r="C233" i="2" l="1"/>
  <c r="G233" i="2" l="1"/>
  <c r="F233" i="2"/>
  <c r="B234" i="2" l="1"/>
  <c r="A234" i="2"/>
  <c r="D234" i="2"/>
  <c r="H234" i="2" s="1"/>
  <c r="C234" i="2" l="1"/>
  <c r="F234" i="2" l="1"/>
  <c r="G234" i="2"/>
  <c r="A235" i="2" l="1"/>
  <c r="B235" i="2"/>
  <c r="D235" i="2"/>
  <c r="H235" i="2" s="1"/>
  <c r="C235" i="2" l="1"/>
  <c r="F235" i="2" l="1"/>
  <c r="G235" i="2"/>
  <c r="A236" i="2" l="1"/>
  <c r="B236" i="2"/>
  <c r="D236" i="2"/>
  <c r="H236" i="2" s="1"/>
  <c r="C236" i="2" l="1"/>
  <c r="G236" i="2" s="1"/>
  <c r="F236" i="2"/>
  <c r="A237" i="2" l="1"/>
  <c r="D237" i="2"/>
  <c r="H237" i="2" s="1"/>
  <c r="B237" i="2"/>
  <c r="C237" i="2" s="1"/>
  <c r="G237" i="2" s="1"/>
  <c r="F237" i="2" l="1"/>
  <c r="D238" i="2" s="1"/>
  <c r="H238" i="2" s="1"/>
  <c r="B238" i="2"/>
  <c r="C238" i="2" l="1"/>
  <c r="F238" i="2" s="1"/>
  <c r="A238" i="2"/>
  <c r="G238" i="2"/>
  <c r="B239" i="2" l="1"/>
  <c r="C239" i="2" s="1"/>
  <c r="G239" i="2" s="1"/>
  <c r="D239" i="2"/>
  <c r="H239" i="2" s="1"/>
  <c r="A239" i="2"/>
  <c r="F239" i="2" l="1"/>
  <c r="A240" i="2" s="1"/>
  <c r="B240" i="2"/>
  <c r="D240" i="2" l="1"/>
  <c r="H240" i="2" s="1"/>
  <c r="C240" i="2" l="1"/>
  <c r="F240" i="2" s="1"/>
  <c r="G240" i="2"/>
  <c r="D241" i="2" l="1"/>
  <c r="H241" i="2" s="1"/>
  <c r="B241" i="2"/>
  <c r="A241" i="2"/>
  <c r="C241" i="2" l="1"/>
  <c r="F241" i="2" l="1"/>
  <c r="G241" i="2"/>
  <c r="A242" i="2" l="1"/>
  <c r="D242" i="2"/>
  <c r="H242" i="2" s="1"/>
  <c r="B242" i="2"/>
  <c r="C242" i="2" s="1"/>
  <c r="G242" i="2" s="1"/>
  <c r="F242" i="2" l="1"/>
  <c r="D243" i="2" s="1"/>
  <c r="H243" i="2" s="1"/>
  <c r="A243" i="2"/>
  <c r="B243" i="2" l="1"/>
  <c r="C243" i="2" s="1"/>
  <c r="G243" i="2" l="1"/>
  <c r="F243" i="2"/>
  <c r="B244" i="2" l="1"/>
  <c r="A244" i="2"/>
  <c r="D244" i="2"/>
  <c r="H244" i="2" s="1"/>
  <c r="C244" i="2" l="1"/>
  <c r="F244" i="2" l="1"/>
  <c r="G244" i="2"/>
  <c r="D245" i="2" l="1"/>
  <c r="H245" i="2" s="1"/>
  <c r="A245" i="2"/>
  <c r="B245" i="2"/>
  <c r="C245" i="2" s="1"/>
  <c r="F245" i="2" s="1"/>
  <c r="G245" i="2"/>
  <c r="B246" i="2" l="1"/>
  <c r="C246" i="2" s="1"/>
  <c r="D246" i="2"/>
  <c r="H246" i="2" s="1"/>
  <c r="A246" i="2"/>
  <c r="F246" i="2" l="1"/>
  <c r="B247" i="2" s="1"/>
  <c r="G246" i="2"/>
  <c r="A247" i="2"/>
  <c r="D247" i="2"/>
  <c r="H247" i="2" s="1"/>
  <c r="C247" i="2" l="1"/>
  <c r="G247" i="2" l="1"/>
  <c r="F247" i="2"/>
  <c r="D248" i="2" l="1"/>
  <c r="H248" i="2" s="1"/>
  <c r="B248" i="2"/>
  <c r="A248" i="2"/>
  <c r="C248" i="2" l="1"/>
  <c r="G248" i="2" l="1"/>
  <c r="F248" i="2"/>
  <c r="A249" i="2" l="1"/>
  <c r="D249" i="2"/>
  <c r="H249" i="2" s="1"/>
  <c r="B249" i="2"/>
  <c r="C249" i="2" s="1"/>
  <c r="G249" i="2" s="1"/>
  <c r="F249" i="2" l="1"/>
  <c r="D250" i="2" s="1"/>
  <c r="H250" i="2" s="1"/>
  <c r="B250" i="2"/>
  <c r="A250" i="2" l="1"/>
  <c r="C250" i="2"/>
  <c r="G250" i="2" l="1"/>
  <c r="F250" i="2"/>
  <c r="A251" i="2" l="1"/>
  <c r="B251" i="2"/>
  <c r="D251" i="2"/>
  <c r="H251" i="2" s="1"/>
  <c r="C251" i="2" l="1"/>
  <c r="F251" i="2" l="1"/>
  <c r="G251" i="2"/>
  <c r="A252" i="2" l="1"/>
  <c r="D252" i="2"/>
  <c r="H252" i="2" s="1"/>
  <c r="B252" i="2"/>
  <c r="C252" i="2" s="1"/>
  <c r="G252" i="2" l="1"/>
  <c r="F252" i="2"/>
  <c r="D253" i="2" l="1"/>
  <c r="H253" i="2" s="1"/>
  <c r="B253" i="2"/>
  <c r="A253" i="2"/>
  <c r="C253" i="2" l="1"/>
  <c r="F253" i="2" l="1"/>
  <c r="G253" i="2"/>
  <c r="A254" i="2" l="1"/>
  <c r="D254" i="2"/>
  <c r="H254" i="2" s="1"/>
  <c r="B254" i="2"/>
  <c r="C254" i="2" s="1"/>
  <c r="G254" i="2" s="1"/>
  <c r="F254" i="2" l="1"/>
  <c r="A255" i="2" s="1"/>
  <c r="B255" i="2"/>
  <c r="D255" i="2" l="1"/>
  <c r="H255" i="2" s="1"/>
  <c r="C255" i="2" l="1"/>
  <c r="G255" i="2" s="1"/>
  <c r="F255" i="2"/>
  <c r="D256" i="2" l="1"/>
  <c r="H256" i="2" s="1"/>
  <c r="A256" i="2"/>
  <c r="B256" i="2"/>
  <c r="C256" i="2" s="1"/>
  <c r="G256" i="2" s="1"/>
  <c r="F256" i="2" l="1"/>
  <c r="A257" i="2" s="1"/>
  <c r="D257" i="2"/>
  <c r="H257" i="2" s="1"/>
  <c r="B257" i="2" l="1"/>
  <c r="C257" i="2" s="1"/>
  <c r="G257" i="2" l="1"/>
  <c r="F257" i="2"/>
  <c r="D258" i="2" l="1"/>
  <c r="H258" i="2" s="1"/>
  <c r="A258" i="2"/>
  <c r="B258" i="2"/>
  <c r="C258" i="2" s="1"/>
  <c r="G258" i="2" s="1"/>
  <c r="F258" i="2"/>
  <c r="A259" i="2" l="1"/>
  <c r="B259" i="2"/>
  <c r="D259" i="2"/>
  <c r="H259" i="2" s="1"/>
  <c r="C259" i="2" l="1"/>
  <c r="G259" i="2" s="1"/>
  <c r="F259" i="2"/>
  <c r="B260" i="2" l="1"/>
  <c r="C260" i="2" s="1"/>
  <c r="F260" i="2" s="1"/>
  <c r="D260" i="2"/>
  <c r="H260" i="2" s="1"/>
  <c r="A260" i="2"/>
  <c r="G260" i="2" l="1"/>
  <c r="A261" i="2"/>
  <c r="D261" i="2"/>
  <c r="H261" i="2" s="1"/>
  <c r="B261" i="2"/>
  <c r="C261" i="2" l="1"/>
  <c r="F261" i="2" s="1"/>
  <c r="G261" i="2"/>
  <c r="A262" i="2" l="1"/>
  <c r="D262" i="2"/>
  <c r="H262" i="2" s="1"/>
  <c r="B262" i="2"/>
  <c r="C262" i="2" s="1"/>
  <c r="G262" i="2" s="1"/>
  <c r="F262" i="2" l="1"/>
  <c r="A263" i="2" s="1"/>
  <c r="B263" i="2"/>
  <c r="D263" i="2" l="1"/>
  <c r="H263" i="2" s="1"/>
  <c r="C263" i="2" l="1"/>
  <c r="F263" i="2" s="1"/>
  <c r="G263" i="2"/>
  <c r="B264" i="2" l="1"/>
  <c r="D264" i="2"/>
  <c r="H264" i="2" s="1"/>
  <c r="A264" i="2"/>
  <c r="C264" i="2" l="1"/>
  <c r="F264" i="2" l="1"/>
  <c r="G264" i="2"/>
  <c r="D265" i="2" l="1"/>
  <c r="H265" i="2" s="1"/>
  <c r="B265" i="2"/>
  <c r="A265" i="2"/>
  <c r="C265" i="2" l="1"/>
  <c r="F265" i="2" l="1"/>
  <c r="G265" i="2"/>
  <c r="B266" i="2" l="1"/>
  <c r="A266" i="2"/>
  <c r="D266" i="2"/>
  <c r="H266" i="2" s="1"/>
  <c r="C266" i="2" l="1"/>
  <c r="G266" i="2" l="1"/>
  <c r="F266" i="2"/>
  <c r="B267" i="2" l="1"/>
  <c r="C267" i="2" s="1"/>
  <c r="F267" i="2" s="1"/>
  <c r="D267" i="2"/>
  <c r="H267" i="2" s="1"/>
  <c r="A267" i="2"/>
  <c r="G267" i="2" l="1"/>
  <c r="B268" i="2"/>
  <c r="D268" i="2"/>
  <c r="H268" i="2" s="1"/>
  <c r="A268" i="2"/>
  <c r="C268" i="2" l="1"/>
  <c r="G268" i="2" s="1"/>
  <c r="F268" i="2"/>
  <c r="A269" i="2" l="1"/>
  <c r="D269" i="2"/>
  <c r="H269" i="2" s="1"/>
  <c r="B269" i="2"/>
  <c r="C269" i="2" s="1"/>
  <c r="F269" i="2" s="1"/>
  <c r="G269" i="2" l="1"/>
  <c r="B270" i="2"/>
  <c r="A270" i="2"/>
  <c r="D270" i="2"/>
  <c r="H270" i="2" s="1"/>
  <c r="C270" i="2" l="1"/>
  <c r="F270" i="2" l="1"/>
  <c r="G270" i="2"/>
  <c r="A271" i="2" l="1"/>
  <c r="B271" i="2"/>
  <c r="D271" i="2"/>
  <c r="H271" i="2" s="1"/>
  <c r="C271" i="2" l="1"/>
  <c r="F271" i="2" l="1"/>
  <c r="G271" i="2"/>
  <c r="D272" i="2" l="1"/>
  <c r="H272" i="2" s="1"/>
  <c r="A272" i="2"/>
  <c r="B272" i="2"/>
  <c r="C272" i="2" s="1"/>
  <c r="F272" i="2" s="1"/>
  <c r="B273" i="2" l="1"/>
  <c r="A273" i="2"/>
  <c r="D273" i="2"/>
  <c r="H273" i="2" s="1"/>
  <c r="G272" i="2"/>
  <c r="C273" i="2" l="1"/>
  <c r="F273" i="2" s="1"/>
  <c r="A274" i="2" s="1"/>
  <c r="D274" i="2"/>
  <c r="H274" i="2" s="1"/>
  <c r="G273" i="2"/>
  <c r="B274" i="2" l="1"/>
  <c r="C274" i="2" s="1"/>
  <c r="G274" i="2" s="1"/>
  <c r="F274" i="2"/>
  <c r="A275" i="2" l="1"/>
  <c r="B275" i="2"/>
  <c r="D275" i="2"/>
  <c r="H275" i="2" s="1"/>
  <c r="C275" i="2" l="1"/>
  <c r="G275" i="2" l="1"/>
  <c r="F275" i="2"/>
  <c r="D276" i="2" l="1"/>
  <c r="H276" i="2" s="1"/>
  <c r="A276" i="2"/>
  <c r="B276" i="2"/>
  <c r="C276" i="2" s="1"/>
  <c r="G276" i="2" l="1"/>
  <c r="F276" i="2"/>
  <c r="D277" i="2" l="1"/>
  <c r="H277" i="2" s="1"/>
  <c r="B277" i="2"/>
  <c r="A277" i="2"/>
  <c r="C277" i="2" l="1"/>
  <c r="F277" i="2" l="1"/>
  <c r="G277" i="2"/>
  <c r="B278" i="2" l="1"/>
  <c r="A278" i="2"/>
  <c r="D278" i="2"/>
  <c r="H278" i="2" s="1"/>
  <c r="C278" i="2" l="1"/>
  <c r="G278" i="2" l="1"/>
  <c r="F278" i="2"/>
  <c r="A279" i="2" l="1"/>
  <c r="B279" i="2"/>
  <c r="D279" i="2"/>
  <c r="H279" i="2" s="1"/>
  <c r="C279" i="2" l="1"/>
  <c r="G279" i="2" l="1"/>
  <c r="F279" i="2"/>
  <c r="D280" i="2" l="1"/>
  <c r="H280" i="2" s="1"/>
  <c r="A280" i="2"/>
  <c r="B280" i="2"/>
  <c r="C280" i="2" s="1"/>
  <c r="F280" i="2" s="1"/>
  <c r="G280" i="2" l="1"/>
  <c r="A281" i="2"/>
  <c r="D281" i="2"/>
  <c r="H281" i="2" s="1"/>
  <c r="B281" i="2"/>
  <c r="C281" i="2" l="1"/>
  <c r="G281" i="2" s="1"/>
  <c r="F281" i="2"/>
  <c r="D282" i="2" l="1"/>
  <c r="H282" i="2" s="1"/>
  <c r="B282" i="2"/>
  <c r="A282" i="2"/>
  <c r="C282" i="2" l="1"/>
  <c r="G282" i="2" s="1"/>
  <c r="F282" i="2"/>
  <c r="B283" i="2" l="1"/>
  <c r="C283" i="2" s="1"/>
  <c r="F283" i="2" s="1"/>
  <c r="D283" i="2"/>
  <c r="H283" i="2" s="1"/>
  <c r="A283" i="2"/>
  <c r="G283" i="2" l="1"/>
  <c r="A284" i="2"/>
  <c r="B284" i="2"/>
  <c r="C284" i="2" s="1"/>
  <c r="D284" i="2"/>
  <c r="H284" i="2" s="1"/>
  <c r="G284" i="2" l="1"/>
  <c r="F284" i="2"/>
  <c r="D285" i="2" l="1"/>
  <c r="H285" i="2" s="1"/>
  <c r="B285" i="2"/>
  <c r="A285" i="2"/>
  <c r="C285" i="2" l="1"/>
  <c r="G285" i="2" l="1"/>
  <c r="F285" i="2"/>
  <c r="A286" i="2" l="1"/>
  <c r="D286" i="2"/>
  <c r="H286" i="2" s="1"/>
  <c r="B286" i="2"/>
  <c r="C286" i="2" s="1"/>
  <c r="G286" i="2" s="1"/>
  <c r="F286" i="2" l="1"/>
  <c r="D287" i="2" s="1"/>
  <c r="H287" i="2" s="1"/>
  <c r="A287" i="2"/>
  <c r="B287" i="2" l="1"/>
  <c r="C287" i="2" s="1"/>
  <c r="G287" i="2" s="1"/>
  <c r="F287" i="2"/>
  <c r="B288" i="2" l="1"/>
  <c r="C288" i="2" s="1"/>
  <c r="F288" i="2" s="1"/>
  <c r="D288" i="2"/>
  <c r="H288" i="2" s="1"/>
  <c r="A288" i="2"/>
  <c r="G288" i="2" l="1"/>
  <c r="D289" i="2"/>
  <c r="H289" i="2" s="1"/>
  <c r="B289" i="2"/>
  <c r="A289" i="2"/>
  <c r="C289" i="2" l="1"/>
  <c r="G289" i="2" l="1"/>
  <c r="F289" i="2"/>
  <c r="D290" i="2" l="1"/>
  <c r="H290" i="2" s="1"/>
  <c r="B290" i="2"/>
  <c r="A290" i="2"/>
  <c r="C290" i="2" l="1"/>
  <c r="G290" i="2" s="1"/>
  <c r="F290" i="2"/>
  <c r="A291" i="2" l="1"/>
  <c r="B291" i="2"/>
  <c r="D291" i="2"/>
  <c r="H291" i="2" s="1"/>
  <c r="C291" i="2" l="1"/>
  <c r="F291" i="2" l="1"/>
  <c r="G291" i="2"/>
  <c r="B292" i="2" l="1"/>
  <c r="C292" i="2" s="1"/>
  <c r="D292" i="2"/>
  <c r="H292" i="2" s="1"/>
  <c r="A292" i="2"/>
  <c r="G292" i="2" l="1"/>
  <c r="F292" i="2"/>
  <c r="A293" i="2" l="1"/>
  <c r="D293" i="2"/>
  <c r="H293" i="2" s="1"/>
  <c r="B293" i="2"/>
  <c r="C293" i="2" s="1"/>
  <c r="F293" i="2" s="1"/>
  <c r="G293" i="2" l="1"/>
  <c r="D294" i="2"/>
  <c r="H294" i="2" s="1"/>
  <c r="B294" i="2"/>
  <c r="A294" i="2"/>
  <c r="C294" i="2" l="1"/>
  <c r="G294" i="2" l="1"/>
  <c r="F294" i="2"/>
  <c r="A295" i="2" l="1"/>
  <c r="B295" i="2"/>
  <c r="D295" i="2"/>
  <c r="H295" i="2" s="1"/>
  <c r="C295" i="2" l="1"/>
  <c r="F295" i="2" l="1"/>
  <c r="G295" i="2"/>
  <c r="A296" i="2" l="1"/>
  <c r="B296" i="2"/>
  <c r="D296" i="2"/>
  <c r="H296" i="2" s="1"/>
  <c r="C296" i="2" l="1"/>
  <c r="G296" i="2" l="1"/>
  <c r="F296" i="2"/>
  <c r="A297" i="2" l="1"/>
  <c r="D297" i="2"/>
  <c r="H297" i="2" s="1"/>
  <c r="B297" i="2"/>
  <c r="C297" i="2" s="1"/>
  <c r="F297" i="2" s="1"/>
  <c r="G297" i="2" l="1"/>
  <c r="B298" i="2"/>
  <c r="A298" i="2"/>
  <c r="D298" i="2"/>
  <c r="H298" i="2" s="1"/>
  <c r="C298" i="2" l="1"/>
  <c r="F298" i="2" s="1"/>
  <c r="G298" i="2"/>
  <c r="A299" i="2" l="1"/>
  <c r="B299" i="2"/>
  <c r="D299" i="2"/>
  <c r="H299" i="2" s="1"/>
  <c r="C299" i="2" l="1"/>
  <c r="G299" i="2" l="1"/>
  <c r="F299" i="2"/>
  <c r="A300" i="2" l="1"/>
  <c r="B300" i="2"/>
  <c r="D300" i="2"/>
  <c r="H300" i="2" s="1"/>
  <c r="C300" i="2" l="1"/>
  <c r="F300" i="2" s="1"/>
  <c r="G300" i="2"/>
  <c r="D301" i="2" l="1"/>
  <c r="H301" i="2" s="1"/>
  <c r="B301" i="2"/>
  <c r="A301" i="2"/>
  <c r="C301" i="2" l="1"/>
  <c r="F301" i="2" l="1"/>
  <c r="G301" i="2"/>
  <c r="A302" i="2" l="1"/>
  <c r="D302" i="2"/>
  <c r="H302" i="2" s="1"/>
  <c r="B302" i="2"/>
  <c r="C302" i="2" s="1"/>
  <c r="G302" i="2" l="1"/>
  <c r="F302" i="2"/>
  <c r="B303" i="2" l="1"/>
  <c r="C303" i="2" s="1"/>
  <c r="F303" i="2" s="1"/>
  <c r="D303" i="2"/>
  <c r="H303" i="2" s="1"/>
  <c r="A303" i="2"/>
  <c r="G303" i="2" l="1"/>
  <c r="D304" i="2"/>
  <c r="H304" i="2" s="1"/>
  <c r="A304" i="2"/>
  <c r="B304" i="2"/>
  <c r="C304" i="2" s="1"/>
  <c r="F304" i="2" s="1"/>
  <c r="G304" i="2"/>
  <c r="D305" i="2" l="1"/>
  <c r="H305" i="2" s="1"/>
  <c r="B305" i="2"/>
  <c r="A305" i="2"/>
  <c r="C305" i="2" l="1"/>
  <c r="G305" i="2" l="1"/>
  <c r="F305" i="2"/>
  <c r="D306" i="2" l="1"/>
  <c r="H306" i="2" s="1"/>
  <c r="A306" i="2"/>
  <c r="B306" i="2"/>
  <c r="C306" i="2" s="1"/>
  <c r="G306" i="2" s="1"/>
  <c r="F306" i="2" l="1"/>
  <c r="A307" i="2" s="1"/>
  <c r="D307" i="2"/>
  <c r="H307" i="2" s="1"/>
  <c r="B307" i="2" l="1"/>
  <c r="C307" i="2" s="1"/>
  <c r="G307" i="2" s="1"/>
  <c r="F307" i="2"/>
  <c r="B308" i="2" l="1"/>
  <c r="A308" i="2"/>
  <c r="D308" i="2"/>
  <c r="H308" i="2" s="1"/>
  <c r="C308" i="2" l="1"/>
  <c r="F308" i="2" l="1"/>
  <c r="G308" i="2"/>
  <c r="A309" i="2" l="1"/>
  <c r="B309" i="2"/>
  <c r="D309" i="2"/>
  <c r="H309" i="2" s="1"/>
  <c r="C309" i="2" l="1"/>
  <c r="G309" i="2" l="1"/>
  <c r="F309" i="2"/>
  <c r="A310" i="2" l="1"/>
  <c r="B310" i="2"/>
  <c r="D310" i="2"/>
  <c r="H310" i="2" s="1"/>
  <c r="C310" i="2" l="1"/>
  <c r="F310" i="2" s="1"/>
  <c r="G310" i="2"/>
  <c r="A311" i="2" l="1"/>
  <c r="D311" i="2"/>
  <c r="H311" i="2" s="1"/>
  <c r="B311" i="2"/>
  <c r="C311" i="2" s="1"/>
  <c r="F311" i="2" l="1"/>
  <c r="G311" i="2"/>
  <c r="B312" i="2" l="1"/>
  <c r="A312" i="2"/>
  <c r="D312" i="2"/>
  <c r="H312" i="2" s="1"/>
  <c r="C312" i="2" l="1"/>
  <c r="G312" i="2" s="1"/>
  <c r="F312" i="2"/>
  <c r="B313" i="2" l="1"/>
  <c r="C313" i="2" s="1"/>
  <c r="D313" i="2"/>
  <c r="H313" i="2" s="1"/>
  <c r="A313" i="2"/>
  <c r="G313" i="2" l="1"/>
  <c r="F313" i="2"/>
  <c r="D314" i="2" l="1"/>
  <c r="H314" i="2" s="1"/>
  <c r="A314" i="2"/>
  <c r="B314" i="2"/>
  <c r="C314" i="2" s="1"/>
  <c r="F314" i="2" s="1"/>
  <c r="A315" i="2" l="1"/>
  <c r="D315" i="2"/>
  <c r="H315" i="2" s="1"/>
  <c r="B315" i="2"/>
  <c r="C315" i="2" s="1"/>
  <c r="F315" i="2" s="1"/>
  <c r="G314" i="2"/>
  <c r="G315" i="2" s="1"/>
  <c r="D316" i="2" l="1"/>
  <c r="H316" i="2" s="1"/>
  <c r="B316" i="2"/>
  <c r="A316" i="2"/>
  <c r="C316" i="2" l="1"/>
  <c r="G316" i="2" l="1"/>
  <c r="F316" i="2"/>
  <c r="B317" i="2" l="1"/>
  <c r="C317" i="2" s="1"/>
  <c r="F317" i="2" s="1"/>
  <c r="D317" i="2"/>
  <c r="H317" i="2" s="1"/>
  <c r="A317" i="2"/>
  <c r="G317" i="2" l="1"/>
  <c r="B318" i="2"/>
  <c r="A318" i="2"/>
  <c r="D318" i="2"/>
  <c r="H318" i="2" s="1"/>
  <c r="C318" i="2" l="1"/>
  <c r="F318" i="2" l="1"/>
  <c r="G318" i="2"/>
  <c r="D319" i="2" l="1"/>
  <c r="H319" i="2" s="1"/>
  <c r="B319" i="2"/>
  <c r="A319" i="2"/>
  <c r="C319" i="2" l="1"/>
  <c r="G319" i="2" l="1"/>
  <c r="F319" i="2"/>
  <c r="A320" i="2" l="1"/>
  <c r="D320" i="2"/>
  <c r="H320" i="2" s="1"/>
  <c r="B320" i="2"/>
  <c r="C320" i="2" s="1"/>
  <c r="G320" i="2" s="1"/>
  <c r="F320" i="2" l="1"/>
  <c r="A321" i="2" s="1"/>
  <c r="B321" i="2"/>
  <c r="D321" i="2" l="1"/>
  <c r="H321" i="2" s="1"/>
  <c r="C321" i="2" l="1"/>
  <c r="F321" i="2" s="1"/>
  <c r="G321" i="2"/>
  <c r="D322" i="2" l="1"/>
  <c r="H322" i="2" s="1"/>
  <c r="B322" i="2"/>
  <c r="A322" i="2"/>
  <c r="C322" i="2" l="1"/>
  <c r="G322" i="2" l="1"/>
  <c r="F322" i="2"/>
  <c r="A323" i="2" l="1"/>
  <c r="D323" i="2"/>
  <c r="H323" i="2" s="1"/>
  <c r="B323" i="2"/>
  <c r="C323" i="2" l="1"/>
  <c r="G323" i="2" l="1"/>
  <c r="F323" i="2"/>
  <c r="B324" i="2" l="1"/>
  <c r="A324" i="2"/>
  <c r="D324" i="2"/>
  <c r="H324" i="2" s="1"/>
  <c r="C324" i="2" l="1"/>
  <c r="F324" i="2" l="1"/>
  <c r="G324" i="2"/>
  <c r="A325" i="2" l="1"/>
  <c r="B325" i="2"/>
  <c r="D325" i="2"/>
  <c r="H325" i="2" s="1"/>
  <c r="C325" i="2" l="1"/>
  <c r="F325" i="2" l="1"/>
  <c r="G325" i="2"/>
  <c r="A326" i="2" l="1"/>
  <c r="B326" i="2"/>
  <c r="D326" i="2"/>
  <c r="H326" i="2" s="1"/>
  <c r="C326" i="2" l="1"/>
  <c r="G326" i="2" s="1"/>
  <c r="F326" i="2"/>
  <c r="A327" i="2" l="1"/>
  <c r="D327" i="2"/>
  <c r="H327" i="2" s="1"/>
  <c r="B327" i="2"/>
  <c r="C327" i="2" s="1"/>
  <c r="G327" i="2" s="1"/>
  <c r="F327" i="2" l="1"/>
  <c r="A328" i="2" s="1"/>
  <c r="D328" i="2"/>
  <c r="H328" i="2" s="1"/>
  <c r="B328" i="2" l="1"/>
  <c r="C328" i="2" s="1"/>
  <c r="G328" i="2" l="1"/>
  <c r="F328" i="2"/>
  <c r="A329" i="2" l="1"/>
  <c r="D329" i="2"/>
  <c r="H329" i="2" s="1"/>
  <c r="B329" i="2"/>
  <c r="C329" i="2" s="1"/>
  <c r="G329" i="2" s="1"/>
  <c r="F329" i="2"/>
  <c r="D330" i="2" l="1"/>
  <c r="H330" i="2" s="1"/>
  <c r="B330" i="2"/>
  <c r="A330" i="2"/>
  <c r="J60" i="1"/>
  <c r="J108" i="1" s="1"/>
  <c r="K60" i="1"/>
  <c r="K108" i="1" s="1"/>
  <c r="L60" i="1"/>
  <c r="L108" i="1" s="1"/>
  <c r="C330" i="2" l="1"/>
  <c r="C6" i="1"/>
  <c r="B6" i="1" s="1"/>
  <c r="B8" i="1" s="1"/>
  <c r="G330" i="2" l="1"/>
  <c r="F330" i="2"/>
  <c r="E22" i="1"/>
  <c r="F22" i="1" s="1"/>
  <c r="G22" i="1" s="1"/>
  <c r="H22" i="1" s="1"/>
  <c r="I22" i="1" s="1"/>
  <c r="J22" i="1" s="1"/>
  <c r="K22" i="1" s="1"/>
  <c r="L22" i="1" s="1"/>
  <c r="M22" i="1" s="1"/>
  <c r="N22" i="1" s="1"/>
  <c r="E21" i="1"/>
  <c r="D331" i="2" l="1"/>
  <c r="H331" i="2" s="1"/>
  <c r="B331" i="2"/>
  <c r="A331" i="2"/>
  <c r="C49" i="1"/>
  <c r="C51" i="1" s="1"/>
  <c r="F21" i="1"/>
  <c r="D49" i="1" s="1"/>
  <c r="D58" i="1"/>
  <c r="E58" i="1"/>
  <c r="F58" i="1"/>
  <c r="G58" i="1"/>
  <c r="C58" i="1"/>
  <c r="C82" i="1" s="1"/>
  <c r="D82" i="1" s="1"/>
  <c r="D63" i="1"/>
  <c r="E63" i="1"/>
  <c r="F63" i="1"/>
  <c r="G63" i="1"/>
  <c r="H63" i="1"/>
  <c r="I63" i="1"/>
  <c r="J63" i="1"/>
  <c r="K63" i="1"/>
  <c r="L63" i="1"/>
  <c r="C63" i="1"/>
  <c r="D56" i="1"/>
  <c r="E56" i="1"/>
  <c r="F56" i="1"/>
  <c r="G56" i="1"/>
  <c r="H56" i="1"/>
  <c r="H60" i="1" s="1"/>
  <c r="H108" i="1" s="1"/>
  <c r="I56" i="1"/>
  <c r="I60" i="1" s="1"/>
  <c r="I108" i="1" s="1"/>
  <c r="D57" i="1"/>
  <c r="E57" i="1"/>
  <c r="F57" i="1"/>
  <c r="G57" i="1"/>
  <c r="C57" i="1"/>
  <c r="C80" i="1" s="1"/>
  <c r="D80" i="1" s="1"/>
  <c r="C56" i="1"/>
  <c r="C78" i="1" s="1"/>
  <c r="D50" i="1"/>
  <c r="E50" i="1" s="1"/>
  <c r="F50" i="1" s="1"/>
  <c r="G50" i="1" s="1"/>
  <c r="H50" i="1" s="1"/>
  <c r="I50" i="1" s="1"/>
  <c r="J50" i="1" s="1"/>
  <c r="K50" i="1" s="1"/>
  <c r="L50" i="1" s="1"/>
  <c r="D48" i="1"/>
  <c r="F29" i="1"/>
  <c r="G29" i="1"/>
  <c r="H29" i="1"/>
  <c r="I29" i="1"/>
  <c r="J29" i="1"/>
  <c r="K29" i="1"/>
  <c r="L29" i="1"/>
  <c r="M29" i="1"/>
  <c r="N29" i="1"/>
  <c r="E29" i="1"/>
  <c r="F30" i="1"/>
  <c r="G30" i="1"/>
  <c r="H30" i="1"/>
  <c r="I30" i="1"/>
  <c r="J30" i="1"/>
  <c r="K30" i="1"/>
  <c r="L30" i="1"/>
  <c r="M30" i="1"/>
  <c r="N30" i="1"/>
  <c r="E30" i="1"/>
  <c r="C331" i="2" l="1"/>
  <c r="E82" i="1"/>
  <c r="F82" i="1" s="1"/>
  <c r="G82" i="1" s="1"/>
  <c r="H82" i="1" s="1"/>
  <c r="I82" i="1" s="1"/>
  <c r="J82" i="1" s="1"/>
  <c r="K82" i="1" s="1"/>
  <c r="L82" i="1" s="1"/>
  <c r="N132" i="1" s="1"/>
  <c r="N133" i="1" s="1"/>
  <c r="L133" i="1" s="1"/>
  <c r="D78" i="1"/>
  <c r="E78" i="1" s="1"/>
  <c r="F78" i="1" s="1"/>
  <c r="G78" i="1" s="1"/>
  <c r="H78" i="1" s="1"/>
  <c r="I78" i="1" s="1"/>
  <c r="J78" i="1" s="1"/>
  <c r="K78" i="1" s="1"/>
  <c r="L78" i="1" s="1"/>
  <c r="N124" i="1" s="1"/>
  <c r="N125" i="1" s="1"/>
  <c r="L125" i="1" s="1"/>
  <c r="E80" i="1"/>
  <c r="F80" i="1" s="1"/>
  <c r="G80" i="1" s="1"/>
  <c r="H80" i="1" s="1"/>
  <c r="I80" i="1" s="1"/>
  <c r="J80" i="1" s="1"/>
  <c r="K80" i="1" s="1"/>
  <c r="L80" i="1" s="1"/>
  <c r="N128" i="1" s="1"/>
  <c r="N129" i="1" s="1"/>
  <c r="L129" i="1" s="1"/>
  <c r="F60" i="1"/>
  <c r="F108" i="1" s="1"/>
  <c r="D60" i="1"/>
  <c r="D108" i="1" s="1"/>
  <c r="C60" i="1"/>
  <c r="C108" i="1" s="1"/>
  <c r="G60" i="1"/>
  <c r="G108" i="1" s="1"/>
  <c r="E60" i="1"/>
  <c r="E108" i="1" s="1"/>
  <c r="G21" i="1"/>
  <c r="D51" i="1"/>
  <c r="E48" i="1"/>
  <c r="F48" i="1" s="1"/>
  <c r="G48" i="1" s="1"/>
  <c r="H48" i="1" s="1"/>
  <c r="I48" i="1" s="1"/>
  <c r="J48" i="1" s="1"/>
  <c r="K48" i="1" s="1"/>
  <c r="L48" i="1" s="1"/>
  <c r="F331" i="2" l="1"/>
  <c r="G331" i="2"/>
  <c r="E49" i="1"/>
  <c r="E51" i="1" s="1"/>
  <c r="H21" i="1"/>
  <c r="D332" i="2" l="1"/>
  <c r="H332" i="2" s="1"/>
  <c r="B332" i="2"/>
  <c r="A332" i="2"/>
  <c r="I21" i="1"/>
  <c r="F49" i="1"/>
  <c r="F51" i="1" s="1"/>
  <c r="E15" i="1"/>
  <c r="E16" i="1"/>
  <c r="E14" i="1"/>
  <c r="F14" i="1" s="1"/>
  <c r="C11" i="1"/>
  <c r="C332" i="2" l="1"/>
  <c r="G332" i="2" s="1"/>
  <c r="F332" i="2"/>
  <c r="J21" i="1"/>
  <c r="G49" i="1"/>
  <c r="G51" i="1" s="1"/>
  <c r="F16" i="1"/>
  <c r="G14" i="1"/>
  <c r="F15" i="1"/>
  <c r="C12" i="1"/>
  <c r="E8" i="1"/>
  <c r="E28" i="1" s="1"/>
  <c r="C39" i="1" s="1"/>
  <c r="C10" i="1"/>
  <c r="A333" i="2" l="1"/>
  <c r="B333" i="2"/>
  <c r="D333" i="2"/>
  <c r="H333" i="2" s="1"/>
  <c r="K21" i="1"/>
  <c r="H49" i="1"/>
  <c r="H51" i="1" s="1"/>
  <c r="G15" i="1"/>
  <c r="H14" i="1"/>
  <c r="G16" i="1"/>
  <c r="E12" i="1"/>
  <c r="C37" i="1" s="1"/>
  <c r="E10" i="1"/>
  <c r="C35" i="1" s="1"/>
  <c r="F8" i="1"/>
  <c r="E11" i="1"/>
  <c r="C36" i="1" s="1"/>
  <c r="C333" i="2" l="1"/>
  <c r="L21" i="1"/>
  <c r="I49" i="1"/>
  <c r="I51" i="1" s="1"/>
  <c r="C38" i="1"/>
  <c r="C44" i="1"/>
  <c r="H16" i="1"/>
  <c r="I14" i="1"/>
  <c r="H15" i="1"/>
  <c r="F28" i="1"/>
  <c r="F11" i="1"/>
  <c r="D36" i="1" s="1"/>
  <c r="G8" i="1"/>
  <c r="F10" i="1"/>
  <c r="D35" i="1" s="1"/>
  <c r="F12" i="1"/>
  <c r="D37" i="1" s="1"/>
  <c r="G333" i="2" l="1"/>
  <c r="F333" i="2"/>
  <c r="C74" i="1"/>
  <c r="C43" i="1"/>
  <c r="M21" i="1"/>
  <c r="J49" i="1"/>
  <c r="J51" i="1" s="1"/>
  <c r="C40" i="1"/>
  <c r="D38" i="1"/>
  <c r="D74" i="1" s="1"/>
  <c r="D44" i="1"/>
  <c r="D39" i="1"/>
  <c r="I15" i="1"/>
  <c r="J14" i="1"/>
  <c r="I16" i="1"/>
  <c r="H8" i="1"/>
  <c r="G10" i="1"/>
  <c r="E35" i="1" s="1"/>
  <c r="G12" i="1"/>
  <c r="E37" i="1" s="1"/>
  <c r="G28" i="1"/>
  <c r="G11" i="1"/>
  <c r="E36" i="1" s="1"/>
  <c r="D334" i="2" l="1"/>
  <c r="H334" i="2" s="1"/>
  <c r="A334" i="2"/>
  <c r="B334" i="2"/>
  <c r="C334" i="2" s="1"/>
  <c r="C117" i="1"/>
  <c r="B117" i="1"/>
  <c r="N21" i="1"/>
  <c r="L49" i="1" s="1"/>
  <c r="L51" i="1" s="1"/>
  <c r="K49" i="1"/>
  <c r="K51" i="1" s="1"/>
  <c r="C75" i="1"/>
  <c r="B118" i="1" s="1"/>
  <c r="C91" i="1"/>
  <c r="B119" i="1" s="1"/>
  <c r="C45" i="1"/>
  <c r="C53" i="1" s="1"/>
  <c r="C65" i="1" s="1"/>
  <c r="D40" i="1"/>
  <c r="D43" i="1"/>
  <c r="D75" i="1" s="1"/>
  <c r="C118" i="1" s="1"/>
  <c r="E38" i="1"/>
  <c r="E74" i="1" s="1"/>
  <c r="E44" i="1"/>
  <c r="E39" i="1"/>
  <c r="J16" i="1"/>
  <c r="K14" i="1"/>
  <c r="J15" i="1"/>
  <c r="I8" i="1"/>
  <c r="H28" i="1"/>
  <c r="H11" i="1"/>
  <c r="F36" i="1" s="1"/>
  <c r="H10" i="1"/>
  <c r="F35" i="1" s="1"/>
  <c r="H12" i="1"/>
  <c r="F37" i="1" s="1"/>
  <c r="G334" i="2" l="1"/>
  <c r="F334" i="2"/>
  <c r="C107" i="1"/>
  <c r="C109" i="1" s="1"/>
  <c r="C110" i="1" s="1"/>
  <c r="B120" i="1" s="1"/>
  <c r="B143" i="1" s="1"/>
  <c r="D117" i="1"/>
  <c r="C87" i="1"/>
  <c r="D87" i="1"/>
  <c r="D91" i="1"/>
  <c r="C119" i="1" s="1"/>
  <c r="E40" i="1"/>
  <c r="D45" i="1"/>
  <c r="D53" i="1" s="1"/>
  <c r="D65" i="1" s="1"/>
  <c r="E43" i="1"/>
  <c r="E45" i="1" s="1"/>
  <c r="F38" i="1"/>
  <c r="F74" i="1" s="1"/>
  <c r="F44" i="1"/>
  <c r="F39" i="1"/>
  <c r="K15" i="1"/>
  <c r="L14" i="1"/>
  <c r="K16" i="1"/>
  <c r="J8" i="1"/>
  <c r="I10" i="1"/>
  <c r="G35" i="1" s="1"/>
  <c r="I12" i="1"/>
  <c r="G37" i="1" s="1"/>
  <c r="I28" i="1"/>
  <c r="I11" i="1"/>
  <c r="G36" i="1" s="1"/>
  <c r="B335" i="2" l="1"/>
  <c r="A335" i="2"/>
  <c r="D335" i="2"/>
  <c r="H335" i="2" s="1"/>
  <c r="D107" i="1"/>
  <c r="E107" i="1"/>
  <c r="D109" i="1"/>
  <c r="D110" i="1" s="1"/>
  <c r="C120" i="1" s="1"/>
  <c r="E117" i="1"/>
  <c r="C111" i="1"/>
  <c r="C66" i="1"/>
  <c r="C92" i="1" s="1"/>
  <c r="D66" i="1"/>
  <c r="E53" i="1"/>
  <c r="E65" i="1" s="1"/>
  <c r="E91" i="1"/>
  <c r="D119" i="1" s="1"/>
  <c r="F40" i="1"/>
  <c r="F43" i="1"/>
  <c r="F75" i="1" s="1"/>
  <c r="E75" i="1"/>
  <c r="F91" i="1"/>
  <c r="E119" i="1" s="1"/>
  <c r="G44" i="1"/>
  <c r="G39" i="1"/>
  <c r="G38" i="1"/>
  <c r="G74" i="1" s="1"/>
  <c r="L16" i="1"/>
  <c r="M14" i="1"/>
  <c r="L15" i="1"/>
  <c r="K8" i="1"/>
  <c r="J28" i="1"/>
  <c r="J11" i="1"/>
  <c r="H36" i="1" s="1"/>
  <c r="J10" i="1"/>
  <c r="H35" i="1" s="1"/>
  <c r="J12" i="1"/>
  <c r="H37" i="1" s="1"/>
  <c r="C335" i="2" l="1"/>
  <c r="G335" i="2" s="1"/>
  <c r="F335" i="2"/>
  <c r="C143" i="1"/>
  <c r="C147" i="1" s="1"/>
  <c r="D111" i="1"/>
  <c r="F117" i="1"/>
  <c r="D118" i="1"/>
  <c r="E87" i="1"/>
  <c r="E118" i="1"/>
  <c r="F87" i="1"/>
  <c r="E109" i="1"/>
  <c r="E110" i="1" s="1"/>
  <c r="D120" i="1" s="1"/>
  <c r="D143" i="1" s="1"/>
  <c r="D147" i="1" s="1"/>
  <c r="C67" i="1"/>
  <c r="C99" i="1" s="1"/>
  <c r="D92" i="1"/>
  <c r="D67" i="1"/>
  <c r="E66" i="1"/>
  <c r="E92" i="1" s="1"/>
  <c r="F45" i="1"/>
  <c r="F53" i="1" s="1"/>
  <c r="F65" i="1" s="1"/>
  <c r="G43" i="1"/>
  <c r="G40" i="1"/>
  <c r="H38" i="1"/>
  <c r="H74" i="1" s="1"/>
  <c r="H44" i="1"/>
  <c r="H39" i="1"/>
  <c r="M15" i="1"/>
  <c r="N14" i="1"/>
  <c r="M16" i="1"/>
  <c r="L8" i="1"/>
  <c r="K10" i="1"/>
  <c r="I35" i="1" s="1"/>
  <c r="K12" i="1"/>
  <c r="I37" i="1" s="1"/>
  <c r="K28" i="1"/>
  <c r="K11" i="1"/>
  <c r="I36" i="1" s="1"/>
  <c r="A336" i="2" l="1"/>
  <c r="D336" i="2"/>
  <c r="H336" i="2" s="1"/>
  <c r="B336" i="2"/>
  <c r="C336" i="2" s="1"/>
  <c r="F336" i="2" s="1"/>
  <c r="G117" i="1"/>
  <c r="C101" i="1"/>
  <c r="C103" i="1" s="1"/>
  <c r="E111" i="1"/>
  <c r="F107" i="1"/>
  <c r="D99" i="1"/>
  <c r="D101" i="1" s="1"/>
  <c r="D103" i="1" s="1"/>
  <c r="F66" i="1"/>
  <c r="E67" i="1"/>
  <c r="I38" i="1"/>
  <c r="I74" i="1" s="1"/>
  <c r="G45" i="1"/>
  <c r="G53" i="1" s="1"/>
  <c r="G65" i="1" s="1"/>
  <c r="G91" i="1"/>
  <c r="F119" i="1" s="1"/>
  <c r="G75" i="1"/>
  <c r="I44" i="1"/>
  <c r="I39" i="1"/>
  <c r="H43" i="1"/>
  <c r="H40" i="1"/>
  <c r="N16" i="1"/>
  <c r="N15" i="1"/>
  <c r="M8" i="1"/>
  <c r="L28" i="1"/>
  <c r="L11" i="1"/>
  <c r="J36" i="1" s="1"/>
  <c r="L10" i="1"/>
  <c r="J35" i="1" s="1"/>
  <c r="L12" i="1"/>
  <c r="J37" i="1" s="1"/>
  <c r="G336" i="2" l="1"/>
  <c r="B337" i="2"/>
  <c r="D337" i="2"/>
  <c r="H337" i="2" s="1"/>
  <c r="A337" i="2"/>
  <c r="I40" i="1"/>
  <c r="H117" i="1"/>
  <c r="F109" i="1"/>
  <c r="F110" i="1" s="1"/>
  <c r="E120" i="1" s="1"/>
  <c r="E143" i="1" s="1"/>
  <c r="E147" i="1" s="1"/>
  <c r="G107" i="1"/>
  <c r="F118" i="1"/>
  <c r="G87" i="1"/>
  <c r="E99" i="1"/>
  <c r="E101" i="1" s="1"/>
  <c r="E103" i="1" s="1"/>
  <c r="F67" i="1"/>
  <c r="F92" i="1"/>
  <c r="I43" i="1"/>
  <c r="I45" i="1" s="1"/>
  <c r="J38" i="1"/>
  <c r="J74" i="1" s="1"/>
  <c r="H45" i="1"/>
  <c r="H53" i="1" s="1"/>
  <c r="H65" i="1" s="1"/>
  <c r="H91" i="1"/>
  <c r="G119" i="1" s="1"/>
  <c r="H75" i="1"/>
  <c r="J44" i="1"/>
  <c r="J39" i="1"/>
  <c r="G66" i="1"/>
  <c r="G92" i="1" s="1"/>
  <c r="N8" i="1"/>
  <c r="M10" i="1"/>
  <c r="K35" i="1" s="1"/>
  <c r="M12" i="1"/>
  <c r="K37" i="1" s="1"/>
  <c r="M28" i="1"/>
  <c r="M11" i="1"/>
  <c r="K36" i="1" s="1"/>
  <c r="C337" i="2" l="1"/>
  <c r="I53" i="1"/>
  <c r="I65" i="1" s="1"/>
  <c r="I66" i="1" s="1"/>
  <c r="I92" i="1" s="1"/>
  <c r="G118" i="1"/>
  <c r="H87" i="1"/>
  <c r="I107" i="1"/>
  <c r="G109" i="1"/>
  <c r="G110" i="1" s="1"/>
  <c r="F120" i="1" s="1"/>
  <c r="I117" i="1"/>
  <c r="H107" i="1"/>
  <c r="F111" i="1"/>
  <c r="F99" i="1"/>
  <c r="F101" i="1" s="1"/>
  <c r="F103" i="1" s="1"/>
  <c r="J40" i="1"/>
  <c r="I91" i="1"/>
  <c r="H119" i="1" s="1"/>
  <c r="I75" i="1"/>
  <c r="G67" i="1"/>
  <c r="H66" i="1"/>
  <c r="H92" i="1" s="1"/>
  <c r="J43" i="1"/>
  <c r="K44" i="1"/>
  <c r="K39" i="1"/>
  <c r="K38" i="1"/>
  <c r="K74" i="1" s="1"/>
  <c r="N28" i="1"/>
  <c r="N11" i="1"/>
  <c r="L36" i="1" s="1"/>
  <c r="N10" i="1"/>
  <c r="L35" i="1" s="1"/>
  <c r="N12" i="1"/>
  <c r="L37" i="1" s="1"/>
  <c r="G99" i="1" l="1"/>
  <c r="G101" i="1" s="1"/>
  <c r="G103" i="1" s="1"/>
  <c r="F337" i="2"/>
  <c r="G337" i="2"/>
  <c r="F143" i="1"/>
  <c r="F147" i="1" s="1"/>
  <c r="G111" i="1"/>
  <c r="H118" i="1"/>
  <c r="I87" i="1"/>
  <c r="H109" i="1"/>
  <c r="H110" i="1" s="1"/>
  <c r="G120" i="1" s="1"/>
  <c r="J117" i="1"/>
  <c r="I109" i="1"/>
  <c r="I110" i="1" s="1"/>
  <c r="H120" i="1" s="1"/>
  <c r="J45" i="1"/>
  <c r="J53" i="1" s="1"/>
  <c r="J65" i="1" s="1"/>
  <c r="J91" i="1"/>
  <c r="I119" i="1" s="1"/>
  <c r="J75" i="1"/>
  <c r="H67" i="1"/>
  <c r="I67" i="1"/>
  <c r="L38" i="1"/>
  <c r="L74" i="1" s="1"/>
  <c r="L44" i="1"/>
  <c r="L39" i="1"/>
  <c r="K43" i="1"/>
  <c r="K40" i="1"/>
  <c r="H99" i="1" l="1"/>
  <c r="H101" i="1" s="1"/>
  <c r="H103" i="1" s="1"/>
  <c r="A338" i="2"/>
  <c r="D338" i="2"/>
  <c r="H338" i="2" s="1"/>
  <c r="B338" i="2"/>
  <c r="C338" i="2" s="1"/>
  <c r="G338" i="2" s="1"/>
  <c r="G143" i="1"/>
  <c r="G147" i="1" s="1"/>
  <c r="I111" i="1"/>
  <c r="H111" i="1"/>
  <c r="H143" i="1" s="1"/>
  <c r="H147" i="1" s="1"/>
  <c r="K117" i="1"/>
  <c r="L117" i="1"/>
  <c r="I118" i="1"/>
  <c r="J87" i="1"/>
  <c r="J107" i="1"/>
  <c r="J66" i="1"/>
  <c r="K45" i="1"/>
  <c r="K53" i="1" s="1"/>
  <c r="K65" i="1" s="1"/>
  <c r="K91" i="1"/>
  <c r="J119" i="1" s="1"/>
  <c r="K75" i="1"/>
  <c r="L43" i="1"/>
  <c r="L40" i="1"/>
  <c r="I99" i="1" l="1"/>
  <c r="I101" i="1" s="1"/>
  <c r="I103" i="1" s="1"/>
  <c r="F338" i="2"/>
  <c r="J118" i="1"/>
  <c r="K87" i="1"/>
  <c r="J109" i="1"/>
  <c r="J110" i="1" s="1"/>
  <c r="I120" i="1" s="1"/>
  <c r="I143" i="1" s="1"/>
  <c r="I147" i="1" s="1"/>
  <c r="K107" i="1"/>
  <c r="J92" i="1"/>
  <c r="J67" i="1"/>
  <c r="K66" i="1"/>
  <c r="K92" i="1" s="1"/>
  <c r="L45" i="1"/>
  <c r="L53" i="1" s="1"/>
  <c r="L65" i="1" s="1"/>
  <c r="L91" i="1"/>
  <c r="L75" i="1"/>
  <c r="J99" i="1" l="1"/>
  <c r="A339" i="2"/>
  <c r="B339" i="2"/>
  <c r="D339" i="2"/>
  <c r="H339" i="2" s="1"/>
  <c r="K118" i="1"/>
  <c r="L118" i="1"/>
  <c r="L87" i="1"/>
  <c r="L107" i="1"/>
  <c r="K119" i="1"/>
  <c r="L119" i="1"/>
  <c r="K109" i="1"/>
  <c r="K110" i="1" s="1"/>
  <c r="J120" i="1" s="1"/>
  <c r="J111" i="1"/>
  <c r="L66" i="1"/>
  <c r="L67" i="1" s="1"/>
  <c r="K67" i="1"/>
  <c r="J101" i="1"/>
  <c r="J103" i="1" s="1"/>
  <c r="K99" i="1" l="1"/>
  <c r="K101" i="1" s="1"/>
  <c r="K103" i="1" s="1"/>
  <c r="C339" i="2"/>
  <c r="L109" i="1"/>
  <c r="L110" i="1" s="1"/>
  <c r="J143" i="1"/>
  <c r="J147" i="1" s="1"/>
  <c r="K111" i="1"/>
  <c r="L92" i="1"/>
  <c r="L99" i="1" l="1"/>
  <c r="M99" i="1" s="1"/>
  <c r="M100" i="1" s="1"/>
  <c r="G339" i="2"/>
  <c r="F339" i="2"/>
  <c r="K120" i="1"/>
  <c r="K143" i="1" s="1"/>
  <c r="K147" i="1" s="1"/>
  <c r="L120" i="1"/>
  <c r="L111" i="1"/>
  <c r="L101" i="1" l="1"/>
  <c r="L103" i="1" s="1"/>
  <c r="B340" i="2"/>
  <c r="C340" i="2" s="1"/>
  <c r="D340" i="2"/>
  <c r="H340" i="2" s="1"/>
  <c r="A340" i="2"/>
  <c r="L143" i="1"/>
  <c r="N95" i="1"/>
  <c r="N94" i="1"/>
  <c r="N98" i="1"/>
  <c r="B145" i="1" l="1"/>
  <c r="L147" i="1"/>
  <c r="R94" i="1"/>
  <c r="F340" i="2"/>
  <c r="G340" i="2"/>
  <c r="Q87" i="1"/>
  <c r="Q88" i="1" s="1"/>
  <c r="O98" i="1" s="1"/>
  <c r="P98" i="1" s="1"/>
  <c r="R98" i="1" s="1"/>
  <c r="R100" i="1" l="1"/>
  <c r="B146" i="1" s="1"/>
  <c r="B147" i="1" s="1"/>
  <c r="B148" i="1" s="1"/>
  <c r="B341" i="2"/>
  <c r="A341" i="2"/>
  <c r="D341" i="2"/>
  <c r="H341" i="2" s="1"/>
  <c r="C341" i="2" l="1"/>
  <c r="G341" i="2" l="1"/>
  <c r="F341" i="2"/>
  <c r="D342" i="2" l="1"/>
  <c r="H342" i="2" s="1"/>
  <c r="A342" i="2"/>
  <c r="B342" i="2"/>
  <c r="C342" i="2" s="1"/>
  <c r="F342" i="2" s="1"/>
  <c r="G342" i="2"/>
  <c r="B343" i="2" l="1"/>
  <c r="A343" i="2"/>
  <c r="D343" i="2"/>
  <c r="H343" i="2" s="1"/>
  <c r="C343" i="2" l="1"/>
  <c r="G343" i="2" l="1"/>
  <c r="F343" i="2"/>
  <c r="D344" i="2" l="1"/>
  <c r="H344" i="2" s="1"/>
  <c r="A344" i="2"/>
  <c r="B344" i="2"/>
  <c r="C344" i="2" s="1"/>
  <c r="G344" i="2" s="1"/>
  <c r="F344" i="2" l="1"/>
  <c r="B345" i="2" s="1"/>
  <c r="C345" i="2" s="1"/>
  <c r="D345" i="2"/>
  <c r="H345" i="2" s="1"/>
  <c r="F345" i="2" l="1"/>
  <c r="A346" i="2" s="1"/>
  <c r="G345" i="2"/>
  <c r="A345" i="2"/>
  <c r="D346" i="2"/>
  <c r="H346" i="2" s="1"/>
  <c r="B346" i="2" l="1"/>
  <c r="C346" i="2" s="1"/>
  <c r="G346" i="2" s="1"/>
  <c r="F346" i="2"/>
  <c r="B347" i="2" l="1"/>
  <c r="A347" i="2"/>
  <c r="D347" i="2"/>
  <c r="H347" i="2" s="1"/>
  <c r="C347" i="2" l="1"/>
  <c r="F347" i="2" l="1"/>
  <c r="G347" i="2"/>
  <c r="B348" i="2" l="1"/>
  <c r="C348" i="2" s="1"/>
  <c r="G348" i="2" s="1"/>
  <c r="D348" i="2"/>
  <c r="H348" i="2" s="1"/>
  <c r="A348" i="2"/>
  <c r="F348" i="2" l="1"/>
  <c r="A349" i="2" s="1"/>
  <c r="B349" i="2"/>
  <c r="D349" i="2" l="1"/>
  <c r="H349" i="2" s="1"/>
  <c r="C349" i="2" l="1"/>
  <c r="G349" i="2" s="1"/>
  <c r="F349" i="2"/>
  <c r="A350" i="2" l="1"/>
  <c r="D350" i="2"/>
  <c r="H350" i="2" s="1"/>
  <c r="B350" i="2"/>
  <c r="C350" i="2" s="1"/>
  <c r="G350" i="2" s="1"/>
  <c r="F350" i="2" l="1"/>
  <c r="D351" i="2" s="1"/>
  <c r="H351" i="2" s="1"/>
  <c r="B351" i="2"/>
  <c r="C351" i="2" l="1"/>
  <c r="F351" i="2" s="1"/>
  <c r="A351" i="2"/>
  <c r="G351" i="2"/>
  <c r="A352" i="2" l="1"/>
  <c r="B352" i="2"/>
  <c r="D352" i="2"/>
  <c r="H352" i="2" s="1"/>
  <c r="C352" i="2" l="1"/>
  <c r="G352" i="2" l="1"/>
  <c r="F352" i="2"/>
  <c r="D353" i="2" l="1"/>
  <c r="H353" i="2" s="1"/>
  <c r="A353" i="2"/>
  <c r="B353" i="2"/>
  <c r="C353" i="2" s="1"/>
  <c r="F353" i="2" s="1"/>
  <c r="G353" i="2" l="1"/>
  <c r="D354" i="2"/>
  <c r="H354" i="2" s="1"/>
  <c r="B354" i="2"/>
  <c r="A354" i="2"/>
  <c r="C354" i="2" l="1"/>
  <c r="G354" i="2" l="1"/>
  <c r="F354" i="2"/>
  <c r="D355" i="2" l="1"/>
  <c r="H355" i="2" s="1"/>
  <c r="B355" i="2"/>
  <c r="A355" i="2"/>
  <c r="C355" i="2" l="1"/>
  <c r="G355" i="2" l="1"/>
  <c r="F355" i="2"/>
  <c r="A356" i="2" l="1"/>
  <c r="B356" i="2"/>
  <c r="D356" i="2"/>
  <c r="H356" i="2" s="1"/>
  <c r="C356" i="2" l="1"/>
  <c r="F356" i="2" l="1"/>
  <c r="G356" i="2"/>
  <c r="D357" i="2" l="1"/>
  <c r="H357" i="2" s="1"/>
  <c r="A357" i="2"/>
  <c r="B357" i="2"/>
  <c r="C357" i="2" s="1"/>
  <c r="F357" i="2" l="1"/>
  <c r="B358" i="2" s="1"/>
  <c r="G357" i="2"/>
  <c r="D358" i="2"/>
  <c r="H358" i="2" s="1"/>
  <c r="A358" i="2"/>
  <c r="C358" i="2" l="1"/>
  <c r="F358" i="2" l="1"/>
  <c r="G358" i="2"/>
  <c r="A359" i="2" l="1"/>
  <c r="D359" i="2"/>
  <c r="B359" i="2"/>
  <c r="H359" i="2"/>
  <c r="C359" i="2"/>
  <c r="G359" i="2" s="1"/>
  <c r="F359" i="2" l="1"/>
  <c r="D360" i="2" s="1"/>
  <c r="H360" i="2" s="1"/>
  <c r="A360" i="2"/>
  <c r="B360" i="2" l="1"/>
  <c r="C360" i="2" s="1"/>
  <c r="G360" i="2" s="1"/>
  <c r="F360" i="2"/>
  <c r="B361" i="2" l="1"/>
  <c r="C361" i="2" s="1"/>
  <c r="G361" i="2" s="1"/>
  <c r="D361" i="2"/>
  <c r="H361" i="2" s="1"/>
  <c r="A361" i="2"/>
  <c r="F361" i="2" l="1"/>
  <c r="A362" i="2" l="1"/>
  <c r="D362" i="2"/>
  <c r="H362" i="2" s="1"/>
  <c r="B362" i="2"/>
  <c r="C362" i="2" s="1"/>
  <c r="G362" i="2" s="1"/>
  <c r="F362" i="2" l="1"/>
  <c r="B363" i="2" s="1"/>
  <c r="A363" i="2"/>
  <c r="C363" i="2" l="1"/>
  <c r="F363" i="2" s="1"/>
  <c r="D363" i="2"/>
  <c r="H363" i="2" s="1"/>
  <c r="G363" i="2"/>
  <c r="B364" i="2" l="1"/>
  <c r="C364" i="2" s="1"/>
  <c r="F364" i="2" s="1"/>
  <c r="D364" i="2"/>
  <c r="H364" i="2" s="1"/>
  <c r="A364" i="2"/>
  <c r="G364" i="2" l="1"/>
  <c r="D365" i="2"/>
  <c r="B365" i="2" s="1"/>
  <c r="C365" i="2" s="1"/>
  <c r="F365" i="2" s="1"/>
  <c r="A365" i="2"/>
  <c r="D366" i="2" l="1"/>
  <c r="A366" i="2"/>
  <c r="G365" i="2"/>
  <c r="H365" i="2"/>
</calcChain>
</file>

<file path=xl/sharedStrings.xml><?xml version="1.0" encoding="utf-8"?>
<sst xmlns="http://schemas.openxmlformats.org/spreadsheetml/2006/main" count="297" uniqueCount="156">
  <si>
    <t>Blumin' Express</t>
  </si>
  <si>
    <t>Assumptions</t>
  </si>
  <si>
    <t>Number of orders per person per year</t>
  </si>
  <si>
    <t>Number of total orders</t>
  </si>
  <si>
    <t>Number of people in area (website)</t>
  </si>
  <si>
    <t>Number of shops in area (google)</t>
  </si>
  <si>
    <t>% of expensive orders</t>
  </si>
  <si>
    <t>% of average orders</t>
  </si>
  <si>
    <t>% of cheap orders</t>
  </si>
  <si>
    <t>Price of Expensive orders</t>
  </si>
  <si>
    <t>Price of average orders</t>
  </si>
  <si>
    <t>Price of cheap orders</t>
  </si>
  <si>
    <t>Collection Period</t>
  </si>
  <si>
    <t>Accounts Payable</t>
  </si>
  <si>
    <t>Days in Inventory</t>
  </si>
  <si>
    <t>% of sales are deliveries</t>
  </si>
  <si>
    <t>Price of deliver</t>
  </si>
  <si>
    <t>Cost to deliver</t>
  </si>
  <si>
    <t>Cost of Goods sold</t>
  </si>
  <si>
    <t>Forecast</t>
  </si>
  <si>
    <t>Income Statement</t>
  </si>
  <si>
    <t>Sales Revenue</t>
  </si>
  <si>
    <t xml:space="preserve">     Expensive purchases</t>
  </si>
  <si>
    <t xml:space="preserve">     Average Purchases</t>
  </si>
  <si>
    <t>Delivery Revenue</t>
  </si>
  <si>
    <t>total sales revenue</t>
  </si>
  <si>
    <t>Total Revenue</t>
  </si>
  <si>
    <t>Cost of Goods Sold</t>
  </si>
  <si>
    <t xml:space="preserve">    Sales</t>
  </si>
  <si>
    <t xml:space="preserve">    Deliveries</t>
  </si>
  <si>
    <t>Total COGS</t>
  </si>
  <si>
    <t>Operating Expenses</t>
  </si>
  <si>
    <t xml:space="preserve">     Utilities</t>
  </si>
  <si>
    <t xml:space="preserve">     Marketing</t>
  </si>
  <si>
    <t>Total Operating Expenses</t>
  </si>
  <si>
    <t>Operating Profit</t>
  </si>
  <si>
    <t>Deprecition Expense</t>
  </si>
  <si>
    <t>Taxable Income</t>
  </si>
  <si>
    <t>Income Tax Expense</t>
  </si>
  <si>
    <t>Net Income</t>
  </si>
  <si>
    <t>Balance Sheet</t>
  </si>
  <si>
    <t>Assets</t>
  </si>
  <si>
    <t xml:space="preserve">    Extra Cash</t>
  </si>
  <si>
    <t xml:space="preserve">    Minimum Cash</t>
  </si>
  <si>
    <t xml:space="preserve">    Van</t>
  </si>
  <si>
    <t xml:space="preserve">    Equipment</t>
  </si>
  <si>
    <t xml:space="preserve">    Accounts Receivable</t>
  </si>
  <si>
    <t xml:space="preserve">    Inventory</t>
  </si>
  <si>
    <t>year life</t>
  </si>
  <si>
    <t>Total</t>
  </si>
  <si>
    <t>Total Assets</t>
  </si>
  <si>
    <t>Liabilities and Equity</t>
  </si>
  <si>
    <t>Liabilities</t>
  </si>
  <si>
    <t xml:space="preserve">    Accounts Payable</t>
  </si>
  <si>
    <t xml:space="preserve">    Income Tax Payable</t>
  </si>
  <si>
    <t xml:space="preserve">    Extra Bank Loan</t>
  </si>
  <si>
    <t>Equity</t>
  </si>
  <si>
    <t xml:space="preserve">    Common Stock</t>
  </si>
  <si>
    <t xml:space="preserve">    Retained Earnings</t>
  </si>
  <si>
    <t>Total Liabilities and Equity</t>
  </si>
  <si>
    <t>DFN</t>
  </si>
  <si>
    <t xml:space="preserve">    Cooler</t>
  </si>
  <si>
    <t xml:space="preserve">     Wages</t>
  </si>
  <si>
    <t>Wages</t>
  </si>
  <si>
    <t xml:space="preserve">   One starting @ 10/hr 40 hour weeks</t>
  </si>
  <si>
    <t xml:space="preserve">   One starting @ 15/hr 40 hour weeks</t>
  </si>
  <si>
    <t xml:space="preserve">    Land</t>
  </si>
  <si>
    <t xml:space="preserve">     Cheap Purchases</t>
  </si>
  <si>
    <t>sq ft building</t>
  </si>
  <si>
    <t xml:space="preserve">    Building</t>
  </si>
  <si>
    <t>sq ft land</t>
  </si>
  <si>
    <t xml:space="preserve">    Mortgage Loan</t>
  </si>
  <si>
    <t>sq ft</t>
  </si>
  <si>
    <t>Interest rate</t>
  </si>
  <si>
    <t>amount of loan</t>
  </si>
  <si>
    <t>length of the loan</t>
  </si>
  <si>
    <t>Payment number</t>
  </si>
  <si>
    <t>payment amount</t>
  </si>
  <si>
    <t>principle amount</t>
  </si>
  <si>
    <t>interest amount</t>
  </si>
  <si>
    <t>Extra Payment</t>
  </si>
  <si>
    <t>principle remaining</t>
  </si>
  <si>
    <t>principle paid</t>
  </si>
  <si>
    <t>interest paid</t>
  </si>
  <si>
    <t>Extra Bank Loan Interest Expense</t>
  </si>
  <si>
    <t>Mortgage Loan Interest Expense</t>
  </si>
  <si>
    <t>Market for this shop</t>
  </si>
  <si>
    <t>weeks</t>
  </si>
  <si>
    <t xml:space="preserve">        less accumulated depreciation</t>
  </si>
  <si>
    <t>increase</t>
  </si>
  <si>
    <t>Free cash flows</t>
  </si>
  <si>
    <t>Cash from operations</t>
  </si>
  <si>
    <t>Less depreciation</t>
  </si>
  <si>
    <t>taxable operating profit</t>
  </si>
  <si>
    <t>taxes on operating profit</t>
  </si>
  <si>
    <t>cash from operations</t>
  </si>
  <si>
    <t>Cash from changes on balance sheet</t>
  </si>
  <si>
    <t>Working Capital</t>
  </si>
  <si>
    <t xml:space="preserve"> Taxes Payable</t>
  </si>
  <si>
    <t>Fixed Assets</t>
  </si>
  <si>
    <t>adjustment on sale</t>
  </si>
  <si>
    <t>taxes on gani</t>
  </si>
  <si>
    <t>equipment</t>
  </si>
  <si>
    <t>taxes on gain</t>
  </si>
  <si>
    <t>land</t>
  </si>
  <si>
    <t>building</t>
  </si>
  <si>
    <t>Book</t>
  </si>
  <si>
    <t>Gain</t>
  </si>
  <si>
    <t>cooler</t>
  </si>
  <si>
    <t>Total Free Cash Flows</t>
  </si>
  <si>
    <t>IRR</t>
  </si>
  <si>
    <t>Rate</t>
  </si>
  <si>
    <t>Average</t>
  </si>
  <si>
    <t>Proportion</t>
  </si>
  <si>
    <t>After</t>
  </si>
  <si>
    <t>total</t>
  </si>
  <si>
    <t>Unlevered Beta</t>
  </si>
  <si>
    <t>T-Bills</t>
  </si>
  <si>
    <t>S&amp;P</t>
  </si>
  <si>
    <t>CAPM</t>
  </si>
  <si>
    <t>WACC</t>
  </si>
  <si>
    <t>PV</t>
  </si>
  <si>
    <t>NPV</t>
  </si>
  <si>
    <t>Blended</t>
  </si>
  <si>
    <t>Expected IRR</t>
  </si>
  <si>
    <t>IRR if not in bankruptcy</t>
  </si>
  <si>
    <t>Prob</t>
  </si>
  <si>
    <t>Interest Paid (Income Statement)</t>
  </si>
  <si>
    <t>Bankruptcy Payout</t>
  </si>
  <si>
    <t>Principal Loans (Balance Sheet)</t>
  </si>
  <si>
    <t>Extra Loan</t>
  </si>
  <si>
    <t>Interest Paid (Income Statement) (+)</t>
  </si>
  <si>
    <t>Bankruptcy Payout (+)</t>
  </si>
  <si>
    <t>Principal Loans (Balance Sheet)(-)</t>
  </si>
  <si>
    <t>Mortgage Loan</t>
  </si>
  <si>
    <t>on the $</t>
  </si>
  <si>
    <t>unsecured</t>
  </si>
  <si>
    <t>prop</t>
  </si>
  <si>
    <t>remaining</t>
  </si>
  <si>
    <t>secured</t>
  </si>
  <si>
    <t>admin cost</t>
  </si>
  <si>
    <t>Extra</t>
  </si>
  <si>
    <t>Secured</t>
  </si>
  <si>
    <t>% Sale</t>
  </si>
  <si>
    <t>relevered beta</t>
  </si>
  <si>
    <t>Sale at end of ten years</t>
  </si>
  <si>
    <t>Free Cash Flows</t>
  </si>
  <si>
    <t>Cash flows from small booth</t>
  </si>
  <si>
    <t>sale at end of ten years</t>
  </si>
  <si>
    <t>If the company starts business and is doing good in four years, they will open a small booth at a mall. The business will sell for $300,000 and the booth for $200,000. 70% probability</t>
  </si>
  <si>
    <t>If the business is performing at a medium rate, they will open the small booth in four years. The business will sell for only $150,000 and the booth for $80,000. 20% probability</t>
  </si>
  <si>
    <t>If the business is performing poorly, they will not open the booth. The business will sell for $0. 10% probability</t>
  </si>
  <si>
    <t>Good</t>
  </si>
  <si>
    <t>Medium</t>
  </si>
  <si>
    <t>Bad</t>
  </si>
  <si>
    <t>Total as a whole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</si>
</sst>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0" xfId="0" applyFont="1"/>
    <xf numFmtId="3" fontId="0" fillId="0" borderId="0" xfId="0" applyNumberFormat="1"/>
    <xf numFmtId="164" fontId="0" fillId="0" borderId="0" xfId="1" applyNumberFormat="1" applyFont="1"/>
    <xf numFmtId="0" fontId="0" fillId="0" borderId="1" xfId="0" applyBorder="1"/>
    <xf numFmtId="164" fontId="0" fillId="0" borderId="0" xfId="0" applyNumberFormat="1"/>
    <xf numFmtId="0" fontId="2" fillId="0" borderId="1" xfId="0" applyFont="1" applyBorder="1"/>
    <xf numFmtId="9" fontId="0" fillId="0" borderId="0" xfId="3" applyFont="1"/>
    <xf numFmtId="44" fontId="0" fillId="0" borderId="0" xfId="2" applyFont="1"/>
    <xf numFmtId="43" fontId="0" fillId="0" borderId="0" xfId="0" applyNumberFormat="1"/>
    <xf numFmtId="10" fontId="0" fillId="0" borderId="0" xfId="3" applyNumberFormat="1" applyFont="1"/>
    <xf numFmtId="44" fontId="0" fillId="0" borderId="0" xfId="0" applyNumberFormat="1"/>
    <xf numFmtId="0" fontId="0" fillId="0" borderId="0" xfId="0" applyFont="1"/>
    <xf numFmtId="165" fontId="0" fillId="0" borderId="0" xfId="2" applyNumberFormat="1" applyFont="1"/>
    <xf numFmtId="165" fontId="0" fillId="0" borderId="1" xfId="2" applyNumberFormat="1" applyFont="1" applyBorder="1"/>
    <xf numFmtId="165" fontId="0" fillId="0" borderId="0" xfId="0" applyNumberFormat="1"/>
    <xf numFmtId="165" fontId="1" fillId="0" borderId="0" xfId="2" applyNumberFormat="1" applyFont="1"/>
    <xf numFmtId="10" fontId="1" fillId="0" borderId="0" xfId="3" applyNumberFormat="1" applyFont="1"/>
    <xf numFmtId="165" fontId="0" fillId="0" borderId="0" xfId="2" applyNumberFormat="1" applyFont="1" applyBorder="1"/>
    <xf numFmtId="8" fontId="0" fillId="0" borderId="0" xfId="0" applyNumberFormat="1"/>
    <xf numFmtId="166" fontId="0" fillId="0" borderId="0" xfId="2" applyNumberFormat="1" applyFont="1"/>
    <xf numFmtId="8" fontId="0" fillId="0" borderId="1" xfId="0" applyNumberFormat="1" applyBorder="1"/>
    <xf numFmtId="166" fontId="0" fillId="0" borderId="1" xfId="2" applyNumberFormat="1" applyFont="1" applyBorder="1"/>
    <xf numFmtId="0" fontId="0" fillId="0" borderId="1" xfId="0" applyFont="1" applyBorder="1"/>
    <xf numFmtId="8" fontId="0" fillId="0" borderId="1" xfId="0" applyNumberFormat="1" applyFont="1" applyBorder="1"/>
    <xf numFmtId="0" fontId="2" fillId="0" borderId="0" xfId="0" applyFont="1" applyBorder="1"/>
    <xf numFmtId="43" fontId="0" fillId="0" borderId="0" xfId="1" applyNumberFormat="1" applyFont="1"/>
    <xf numFmtId="0" fontId="3" fillId="0" borderId="0" xfId="0" applyFont="1"/>
    <xf numFmtId="10" fontId="0" fillId="0" borderId="1" xfId="3" applyNumberFormat="1" applyFont="1" applyBorder="1"/>
    <xf numFmtId="0" fontId="0" fillId="0" borderId="0" xfId="0" applyFill="1" applyBorder="1"/>
    <xf numFmtId="0" fontId="0" fillId="0" borderId="0" xfId="0" applyFill="1" applyBorder="1" applyAlignment="1">
      <alignment horizontal="left" indent="1"/>
    </xf>
    <xf numFmtId="165" fontId="0" fillId="0" borderId="1" xfId="0" applyNumberFormat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ont="1" applyAlignment="1">
      <alignment horizontal="left" indent="1"/>
    </xf>
    <xf numFmtId="9" fontId="0" fillId="0" borderId="0" xfId="0" applyNumberFormat="1"/>
    <xf numFmtId="165" fontId="0" fillId="0" borderId="0" xfId="3" applyNumberFormat="1" applyFont="1"/>
    <xf numFmtId="2" fontId="0" fillId="0" borderId="0" xfId="0" applyNumberFormat="1"/>
    <xf numFmtId="167" fontId="0" fillId="0" borderId="0" xfId="3" applyNumberFormat="1" applyFont="1"/>
    <xf numFmtId="10" fontId="0" fillId="0" borderId="0" xfId="0" applyNumberFormat="1"/>
    <xf numFmtId="6" fontId="0" fillId="0" borderId="0" xfId="0" applyNumberFormat="1"/>
    <xf numFmtId="0" fontId="0" fillId="0" borderId="1" xfId="0" applyFill="1" applyBorder="1"/>
    <xf numFmtId="10" fontId="2" fillId="0" borderId="0" xfId="3" applyNumberFormat="1" applyFont="1"/>
    <xf numFmtId="0" fontId="5" fillId="0" borderId="0" xfId="4" applyFont="1" applyBorder="1"/>
    <xf numFmtId="10" fontId="2" fillId="0" borderId="0" xfId="0" applyNumberFormat="1" applyFont="1"/>
    <xf numFmtId="165" fontId="4" fillId="0" borderId="0" xfId="4" applyNumberFormat="1" applyBorder="1"/>
    <xf numFmtId="0" fontId="4" fillId="0" borderId="0" xfId="4" applyBorder="1"/>
    <xf numFmtId="10" fontId="5" fillId="0" borderId="0" xfId="4" applyNumberFormat="1" applyFont="1" applyBorder="1"/>
    <xf numFmtId="10" fontId="5" fillId="0" borderId="0" xfId="3" applyNumberFormat="1" applyFont="1" applyBorder="1"/>
    <xf numFmtId="164" fontId="0" fillId="0" borderId="1" xfId="1" applyNumberFormat="1" applyFont="1" applyBorder="1"/>
    <xf numFmtId="0" fontId="4" fillId="0" borderId="1" xfId="4" applyBorder="1"/>
    <xf numFmtId="9" fontId="6" fillId="0" borderId="0" xfId="4" applyNumberFormat="1" applyFont="1" applyFill="1" applyBorder="1"/>
    <xf numFmtId="44" fontId="0" fillId="0" borderId="0" xfId="2" applyNumberFormat="1" applyFont="1"/>
    <xf numFmtId="0" fontId="6" fillId="0" borderId="0" xfId="4" applyFont="1" applyFill="1" applyBorder="1"/>
    <xf numFmtId="0" fontId="7" fillId="0" borderId="1" xfId="0" applyFont="1" applyBorder="1"/>
    <xf numFmtId="0" fontId="8" fillId="0" borderId="0" xfId="0" applyFont="1"/>
    <xf numFmtId="0" fontId="8" fillId="0" borderId="0" xfId="0" applyFont="1" applyBorder="1"/>
    <xf numFmtId="0" fontId="7" fillId="0" borderId="0" xfId="0" applyFont="1"/>
  </cellXfs>
  <cellStyles count="5">
    <cellStyle name="Comma" xfId="1" builtinId="3"/>
    <cellStyle name="Currency" xfId="2" builtinId="4"/>
    <cellStyle name="Excel Built-in Normal" xf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tabSelected="1" topLeftCell="E1" zoomScale="115" zoomScaleNormal="115" workbookViewId="0">
      <selection activeCell="R100" sqref="R100"/>
    </sheetView>
  </sheetViews>
  <sheetFormatPr defaultRowHeight="15" x14ac:dyDescent="0.25"/>
  <cols>
    <col min="1" max="1" width="39.28515625" bestFit="1" customWidth="1"/>
    <col min="2" max="2" width="13.85546875" bestFit="1" customWidth="1"/>
    <col min="3" max="3" width="13.28515625" customWidth="1"/>
    <col min="4" max="4" width="14" customWidth="1"/>
    <col min="5" max="5" width="15.140625" bestFit="1" customWidth="1"/>
    <col min="6" max="13" width="14.28515625" bestFit="1" customWidth="1"/>
    <col min="14" max="14" width="15.42578125" customWidth="1"/>
    <col min="15" max="15" width="11.28515625" style="10" customWidth="1"/>
    <col min="17" max="17" width="12.7109375" customWidth="1"/>
    <col min="18" max="18" width="12.42578125" customWidth="1"/>
  </cols>
  <sheetData>
    <row r="1" spans="1:14" ht="21" x14ac:dyDescent="0.35">
      <c r="A1" s="27" t="s">
        <v>0</v>
      </c>
    </row>
    <row r="2" spans="1:14" x14ac:dyDescent="0.25">
      <c r="E2" s="6">
        <v>2015</v>
      </c>
      <c r="F2" s="6">
        <v>2016</v>
      </c>
      <c r="G2" s="6">
        <v>2017</v>
      </c>
      <c r="H2" s="6">
        <v>2018</v>
      </c>
      <c r="I2" s="6">
        <v>2019</v>
      </c>
      <c r="J2" s="6">
        <v>2020</v>
      </c>
      <c r="K2" s="6">
        <v>2021</v>
      </c>
      <c r="L2" s="6">
        <v>2022</v>
      </c>
      <c r="M2" s="6">
        <v>2023</v>
      </c>
      <c r="N2" s="6">
        <v>2024</v>
      </c>
    </row>
    <row r="3" spans="1:14" ht="21" x14ac:dyDescent="0.35">
      <c r="A3" s="54" t="s">
        <v>1</v>
      </c>
    </row>
    <row r="4" spans="1:14" x14ac:dyDescent="0.25">
      <c r="A4" t="s">
        <v>4</v>
      </c>
      <c r="C4" s="2">
        <v>85000</v>
      </c>
    </row>
    <row r="5" spans="1:14" x14ac:dyDescent="0.25">
      <c r="A5" t="s">
        <v>5</v>
      </c>
      <c r="C5" s="4">
        <v>8</v>
      </c>
    </row>
    <row r="6" spans="1:14" x14ac:dyDescent="0.25">
      <c r="A6" t="s">
        <v>86</v>
      </c>
      <c r="B6" s="5">
        <f>C6*D6</f>
        <v>4250</v>
      </c>
      <c r="C6" s="3">
        <f>(C4/C5)</f>
        <v>10625</v>
      </c>
      <c r="D6" s="7">
        <v>0.4</v>
      </c>
    </row>
    <row r="7" spans="1:14" x14ac:dyDescent="0.25">
      <c r="A7" t="s">
        <v>2</v>
      </c>
      <c r="B7" s="4">
        <v>2</v>
      </c>
    </row>
    <row r="8" spans="1:14" x14ac:dyDescent="0.25">
      <c r="A8" t="s">
        <v>3</v>
      </c>
      <c r="B8" s="5">
        <f>B6*B7</f>
        <v>8500</v>
      </c>
      <c r="D8" s="10">
        <v>1.5E-3</v>
      </c>
      <c r="E8" s="5">
        <f>B8</f>
        <v>8500</v>
      </c>
      <c r="F8" s="3">
        <f>E8*(1+$D$8)</f>
        <v>8512.75</v>
      </c>
      <c r="G8" s="3">
        <f t="shared" ref="G8:N8" si="0">F8*(1+$D$8)</f>
        <v>8525.5191250000007</v>
      </c>
      <c r="H8" s="3">
        <f t="shared" si="0"/>
        <v>8538.3074036875005</v>
      </c>
      <c r="I8" s="3">
        <f t="shared" si="0"/>
        <v>8551.1148647930331</v>
      </c>
      <c r="J8" s="3">
        <f t="shared" si="0"/>
        <v>8563.9415370902225</v>
      </c>
      <c r="K8" s="3">
        <f t="shared" si="0"/>
        <v>8576.7874493958589</v>
      </c>
      <c r="L8" s="3">
        <f t="shared" si="0"/>
        <v>8589.6526305699535</v>
      </c>
      <c r="M8" s="3">
        <f t="shared" si="0"/>
        <v>8602.5371095158098</v>
      </c>
      <c r="N8" s="3">
        <f t="shared" si="0"/>
        <v>8615.4409151800846</v>
      </c>
    </row>
    <row r="10" spans="1:14" x14ac:dyDescent="0.25">
      <c r="A10" t="s">
        <v>6</v>
      </c>
      <c r="B10" s="7">
        <v>0.05</v>
      </c>
      <c r="C10" s="5">
        <f>B10*$B$8</f>
        <v>425</v>
      </c>
      <c r="D10" s="9"/>
      <c r="E10" s="5">
        <f>E8*$B$10</f>
        <v>425</v>
      </c>
      <c r="F10" s="5">
        <f t="shared" ref="F10:N10" si="1">F8*$B$10</f>
        <v>425.63750000000005</v>
      </c>
      <c r="G10" s="5">
        <f t="shared" si="1"/>
        <v>426.27595625000004</v>
      </c>
      <c r="H10" s="5">
        <f t="shared" si="1"/>
        <v>426.91537018437504</v>
      </c>
      <c r="I10" s="5">
        <f t="shared" si="1"/>
        <v>427.55574323965169</v>
      </c>
      <c r="J10" s="5">
        <f t="shared" si="1"/>
        <v>428.19707685451112</v>
      </c>
      <c r="K10" s="5">
        <f t="shared" si="1"/>
        <v>428.83937246979298</v>
      </c>
      <c r="L10" s="5">
        <f t="shared" si="1"/>
        <v>429.48263152849768</v>
      </c>
      <c r="M10" s="5">
        <f t="shared" si="1"/>
        <v>430.12685547579053</v>
      </c>
      <c r="N10" s="5">
        <f t="shared" si="1"/>
        <v>430.77204575900424</v>
      </c>
    </row>
    <row r="11" spans="1:14" x14ac:dyDescent="0.25">
      <c r="A11" t="s">
        <v>7</v>
      </c>
      <c r="B11" s="7">
        <v>0.7</v>
      </c>
      <c r="C11" s="5">
        <f t="shared" ref="C11:C12" si="2">B11*$B$8</f>
        <v>5950</v>
      </c>
      <c r="D11" s="9"/>
      <c r="E11" s="5">
        <f>E8*$B$11</f>
        <v>5950</v>
      </c>
      <c r="F11" s="5">
        <f t="shared" ref="F11:N11" si="3">F8*$B$11</f>
        <v>5958.9249999999993</v>
      </c>
      <c r="G11" s="5">
        <f t="shared" si="3"/>
        <v>5967.8633875000005</v>
      </c>
      <c r="H11" s="5">
        <f t="shared" si="3"/>
        <v>5976.8151825812502</v>
      </c>
      <c r="I11" s="5">
        <f t="shared" si="3"/>
        <v>5985.7804053551226</v>
      </c>
      <c r="J11" s="5">
        <f t="shared" si="3"/>
        <v>5994.7590759631557</v>
      </c>
      <c r="K11" s="5">
        <f t="shared" si="3"/>
        <v>6003.7512145771007</v>
      </c>
      <c r="L11" s="5">
        <f t="shared" si="3"/>
        <v>6012.7568413989675</v>
      </c>
      <c r="M11" s="5">
        <f t="shared" si="3"/>
        <v>6021.7759766610661</v>
      </c>
      <c r="N11" s="5">
        <f t="shared" si="3"/>
        <v>6030.8086406260591</v>
      </c>
    </row>
    <row r="12" spans="1:14" x14ac:dyDescent="0.25">
      <c r="A12" t="s">
        <v>8</v>
      </c>
      <c r="B12" s="7">
        <v>0.25</v>
      </c>
      <c r="C12" s="5">
        <f t="shared" si="2"/>
        <v>2125</v>
      </c>
      <c r="D12" s="9"/>
      <c r="E12" s="5">
        <f>E8*$B$12</f>
        <v>2125</v>
      </c>
      <c r="F12" s="5">
        <f t="shared" ref="F12:N12" si="4">F8*$B$12</f>
        <v>2128.1875</v>
      </c>
      <c r="G12" s="5">
        <f t="shared" si="4"/>
        <v>2131.3797812500002</v>
      </c>
      <c r="H12" s="5">
        <f t="shared" si="4"/>
        <v>2134.5768509218751</v>
      </c>
      <c r="I12" s="5">
        <f t="shared" si="4"/>
        <v>2137.7787161982583</v>
      </c>
      <c r="J12" s="5">
        <f t="shared" si="4"/>
        <v>2140.9853842725556</v>
      </c>
      <c r="K12" s="5">
        <f t="shared" si="4"/>
        <v>2144.1968623489647</v>
      </c>
      <c r="L12" s="5">
        <f t="shared" si="4"/>
        <v>2147.4131576424884</v>
      </c>
      <c r="M12" s="5">
        <f t="shared" si="4"/>
        <v>2150.6342773789524</v>
      </c>
      <c r="N12" s="5">
        <f t="shared" si="4"/>
        <v>2153.8602287950212</v>
      </c>
    </row>
    <row r="13" spans="1:14" x14ac:dyDescent="0.25">
      <c r="N13" s="9"/>
    </row>
    <row r="14" spans="1:14" x14ac:dyDescent="0.25">
      <c r="A14" t="s">
        <v>9</v>
      </c>
      <c r="B14" s="8">
        <v>200</v>
      </c>
      <c r="D14" s="10">
        <v>5.0000000000000001E-3</v>
      </c>
      <c r="E14" s="11">
        <f>B14</f>
        <v>200</v>
      </c>
      <c r="F14" s="8">
        <f>E14*(1+$D$14)</f>
        <v>200.99999999999997</v>
      </c>
      <c r="G14" s="8">
        <f t="shared" ref="G14:N14" si="5">F14*(1+$D$14)</f>
        <v>202.00499999999994</v>
      </c>
      <c r="H14" s="8">
        <f t="shared" si="5"/>
        <v>203.01502499999992</v>
      </c>
      <c r="I14" s="8">
        <f t="shared" si="5"/>
        <v>204.0301001249999</v>
      </c>
      <c r="J14" s="8">
        <f t="shared" si="5"/>
        <v>205.05025062562487</v>
      </c>
      <c r="K14" s="8">
        <f t="shared" si="5"/>
        <v>206.07550187875296</v>
      </c>
      <c r="L14" s="8">
        <f t="shared" si="5"/>
        <v>207.10587938814669</v>
      </c>
      <c r="M14" s="8">
        <f t="shared" si="5"/>
        <v>208.14140878508741</v>
      </c>
      <c r="N14" s="8">
        <f t="shared" si="5"/>
        <v>209.18211582901282</v>
      </c>
    </row>
    <row r="15" spans="1:14" x14ac:dyDescent="0.25">
      <c r="A15" t="s">
        <v>10</v>
      </c>
      <c r="B15" s="8">
        <v>55</v>
      </c>
      <c r="D15" s="10">
        <v>5.0000000000000001E-3</v>
      </c>
      <c r="E15" s="11">
        <f t="shared" ref="E15:E16" si="6">B15</f>
        <v>55</v>
      </c>
      <c r="F15" s="8">
        <f>E15*(1+$D$15)</f>
        <v>55.274999999999991</v>
      </c>
      <c r="G15" s="8">
        <f t="shared" ref="G15:N15" si="7">F15*(1+$D$15)</f>
        <v>55.551374999999986</v>
      </c>
      <c r="H15" s="8">
        <f t="shared" si="7"/>
        <v>55.82913187499998</v>
      </c>
      <c r="I15" s="8">
        <f t="shared" si="7"/>
        <v>56.108277534374977</v>
      </c>
      <c r="J15" s="8">
        <f t="shared" si="7"/>
        <v>56.388818922046845</v>
      </c>
      <c r="K15" s="8">
        <f t="shared" si="7"/>
        <v>56.670763016657069</v>
      </c>
      <c r="L15" s="8">
        <f t="shared" si="7"/>
        <v>56.95411683174035</v>
      </c>
      <c r="M15" s="8">
        <f t="shared" si="7"/>
        <v>57.238887415899043</v>
      </c>
      <c r="N15" s="8">
        <f t="shared" si="7"/>
        <v>57.525081852978531</v>
      </c>
    </row>
    <row r="16" spans="1:14" x14ac:dyDescent="0.25">
      <c r="A16" t="s">
        <v>11</v>
      </c>
      <c r="B16" s="8">
        <v>15</v>
      </c>
      <c r="D16" s="10">
        <v>5.0000000000000001E-3</v>
      </c>
      <c r="E16" s="11">
        <f t="shared" si="6"/>
        <v>15</v>
      </c>
      <c r="F16" s="8">
        <f>E16*(1+$D$16)</f>
        <v>15.074999999999999</v>
      </c>
      <c r="G16" s="8">
        <f t="shared" ref="G16:N16" si="8">F16*(1+$D$16)</f>
        <v>15.150374999999997</v>
      </c>
      <c r="H16" s="8">
        <f t="shared" si="8"/>
        <v>15.226126874999995</v>
      </c>
      <c r="I16" s="8">
        <f t="shared" si="8"/>
        <v>15.302257509374993</v>
      </c>
      <c r="J16" s="8">
        <f t="shared" si="8"/>
        <v>15.378768796921866</v>
      </c>
      <c r="K16" s="8">
        <f t="shared" si="8"/>
        <v>15.455662640906475</v>
      </c>
      <c r="L16" s="8">
        <f t="shared" si="8"/>
        <v>15.532940954111005</v>
      </c>
      <c r="M16" s="8">
        <f t="shared" si="8"/>
        <v>15.610605658881559</v>
      </c>
      <c r="N16" s="8">
        <f t="shared" si="8"/>
        <v>15.688658687175964</v>
      </c>
    </row>
    <row r="17" spans="1:15" x14ac:dyDescent="0.25">
      <c r="B17" s="8"/>
      <c r="D17" s="10"/>
      <c r="E17" s="11"/>
      <c r="F17" s="8"/>
      <c r="G17" s="8"/>
      <c r="H17" s="8"/>
      <c r="I17" s="8"/>
      <c r="J17" s="8"/>
      <c r="K17" s="8"/>
      <c r="L17" s="8"/>
      <c r="M17" s="8"/>
      <c r="N17" s="8"/>
    </row>
    <row r="18" spans="1:15" x14ac:dyDescent="0.25">
      <c r="A18" t="s">
        <v>18</v>
      </c>
      <c r="B18" s="7">
        <v>0.75</v>
      </c>
      <c r="D18" s="10"/>
      <c r="E18" s="11"/>
      <c r="F18" s="8"/>
      <c r="G18" s="8"/>
      <c r="H18" s="8"/>
      <c r="I18" s="8"/>
      <c r="J18" s="8"/>
      <c r="K18" s="8"/>
      <c r="L18" s="8"/>
      <c r="M18" s="8"/>
      <c r="N18" s="8"/>
    </row>
    <row r="19" spans="1:15" x14ac:dyDescent="0.25">
      <c r="B19" s="7"/>
      <c r="D19" s="10"/>
      <c r="E19" s="11"/>
      <c r="F19" s="8"/>
      <c r="G19" s="8"/>
      <c r="H19" s="8"/>
      <c r="I19" s="8"/>
      <c r="J19" s="8"/>
      <c r="K19" s="8"/>
      <c r="L19" s="8"/>
      <c r="M19" s="8"/>
      <c r="N19" s="8"/>
    </row>
    <row r="20" spans="1:15" x14ac:dyDescent="0.25">
      <c r="A20" t="s">
        <v>63</v>
      </c>
      <c r="B20" s="7"/>
      <c r="D20" s="10"/>
      <c r="E20" s="11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25">
      <c r="A21" t="s">
        <v>64</v>
      </c>
      <c r="B21" s="8">
        <v>15</v>
      </c>
      <c r="C21" s="10">
        <v>5.0000000000000001E-3</v>
      </c>
      <c r="D21" s="3">
        <v>40</v>
      </c>
      <c r="E21" s="11">
        <f>B21</f>
        <v>15</v>
      </c>
      <c r="F21" s="8">
        <f>E21*(1+$C$21)</f>
        <v>15.074999999999999</v>
      </c>
      <c r="G21" s="8">
        <f t="shared" ref="G21:N21" si="9">F21*(1+$C$21)</f>
        <v>15.150374999999997</v>
      </c>
      <c r="H21" s="8">
        <f t="shared" si="9"/>
        <v>15.226126874999995</v>
      </c>
      <c r="I21" s="8">
        <f t="shared" si="9"/>
        <v>15.302257509374993</v>
      </c>
      <c r="J21" s="8">
        <f t="shared" si="9"/>
        <v>15.378768796921866</v>
      </c>
      <c r="K21" s="8">
        <f t="shared" si="9"/>
        <v>15.455662640906475</v>
      </c>
      <c r="L21" s="8">
        <f t="shared" si="9"/>
        <v>15.532940954111005</v>
      </c>
      <c r="M21" s="8">
        <f t="shared" si="9"/>
        <v>15.610605658881559</v>
      </c>
      <c r="N21" s="8">
        <f t="shared" si="9"/>
        <v>15.688658687175964</v>
      </c>
    </row>
    <row r="22" spans="1:15" x14ac:dyDescent="0.25">
      <c r="A22" t="s">
        <v>65</v>
      </c>
      <c r="B22" s="8">
        <v>15</v>
      </c>
      <c r="C22" s="10">
        <v>5.0000000000000001E-3</v>
      </c>
      <c r="D22" s="3">
        <v>40</v>
      </c>
      <c r="E22" s="11">
        <f>B22</f>
        <v>15</v>
      </c>
      <c r="F22" s="8">
        <f>E22*(1+$C$22)</f>
        <v>15.074999999999999</v>
      </c>
      <c r="G22" s="8">
        <f t="shared" ref="G22:N22" si="10">F22*(1+$C$22)</f>
        <v>15.150374999999997</v>
      </c>
      <c r="H22" s="8">
        <f t="shared" si="10"/>
        <v>15.226126874999995</v>
      </c>
      <c r="I22" s="8">
        <f t="shared" si="10"/>
        <v>15.302257509374993</v>
      </c>
      <c r="J22" s="8">
        <f t="shared" si="10"/>
        <v>15.378768796921866</v>
      </c>
      <c r="K22" s="8">
        <f t="shared" si="10"/>
        <v>15.455662640906475</v>
      </c>
      <c r="L22" s="8">
        <f t="shared" si="10"/>
        <v>15.532940954111005</v>
      </c>
      <c r="M22" s="8">
        <f t="shared" si="10"/>
        <v>15.610605658881559</v>
      </c>
      <c r="N22" s="8">
        <f t="shared" si="10"/>
        <v>15.688658687175964</v>
      </c>
    </row>
    <row r="24" spans="1:15" x14ac:dyDescent="0.25">
      <c r="A24" t="s">
        <v>12</v>
      </c>
      <c r="B24" s="3">
        <v>30</v>
      </c>
      <c r="E24" s="5">
        <f>$B$24</f>
        <v>30</v>
      </c>
      <c r="F24" s="5">
        <f t="shared" ref="F24:N24" si="11">$B$24</f>
        <v>30</v>
      </c>
      <c r="G24" s="5">
        <f t="shared" si="11"/>
        <v>30</v>
      </c>
      <c r="H24" s="5">
        <f t="shared" si="11"/>
        <v>30</v>
      </c>
      <c r="I24" s="5">
        <f t="shared" si="11"/>
        <v>30</v>
      </c>
      <c r="J24" s="5">
        <f t="shared" si="11"/>
        <v>30</v>
      </c>
      <c r="K24" s="5">
        <f t="shared" si="11"/>
        <v>30</v>
      </c>
      <c r="L24" s="5">
        <f t="shared" si="11"/>
        <v>30</v>
      </c>
      <c r="M24" s="5">
        <f t="shared" si="11"/>
        <v>30</v>
      </c>
      <c r="N24" s="5">
        <f t="shared" si="11"/>
        <v>30</v>
      </c>
    </row>
    <row r="25" spans="1:15" x14ac:dyDescent="0.25">
      <c r="A25" t="s">
        <v>13</v>
      </c>
      <c r="B25" s="3">
        <v>25</v>
      </c>
      <c r="E25" s="5">
        <f>$B$25</f>
        <v>25</v>
      </c>
      <c r="F25" s="5">
        <f t="shared" ref="F25:N25" si="12">$B$25</f>
        <v>25</v>
      </c>
      <c r="G25" s="5">
        <f t="shared" si="12"/>
        <v>25</v>
      </c>
      <c r="H25" s="5">
        <f t="shared" si="12"/>
        <v>25</v>
      </c>
      <c r="I25" s="5">
        <f t="shared" si="12"/>
        <v>25</v>
      </c>
      <c r="J25" s="5">
        <f t="shared" si="12"/>
        <v>25</v>
      </c>
      <c r="K25" s="5">
        <f t="shared" si="12"/>
        <v>25</v>
      </c>
      <c r="L25" s="5">
        <f t="shared" si="12"/>
        <v>25</v>
      </c>
      <c r="M25" s="5">
        <f t="shared" si="12"/>
        <v>25</v>
      </c>
      <c r="N25" s="5">
        <f t="shared" si="12"/>
        <v>25</v>
      </c>
    </row>
    <row r="26" spans="1:15" x14ac:dyDescent="0.25">
      <c r="A26" t="s">
        <v>14</v>
      </c>
      <c r="B26" s="3">
        <v>90</v>
      </c>
      <c r="E26" s="5">
        <f>$B$26</f>
        <v>90</v>
      </c>
      <c r="F26" s="5">
        <f t="shared" ref="F26:N26" si="13">$B$26</f>
        <v>90</v>
      </c>
      <c r="G26" s="5">
        <f t="shared" si="13"/>
        <v>90</v>
      </c>
      <c r="H26" s="5">
        <f t="shared" si="13"/>
        <v>90</v>
      </c>
      <c r="I26" s="5">
        <f t="shared" si="13"/>
        <v>90</v>
      </c>
      <c r="J26" s="5">
        <f t="shared" si="13"/>
        <v>90</v>
      </c>
      <c r="K26" s="5">
        <f t="shared" si="13"/>
        <v>90</v>
      </c>
      <c r="L26" s="5">
        <f t="shared" si="13"/>
        <v>90</v>
      </c>
      <c r="M26" s="5">
        <f t="shared" si="13"/>
        <v>90</v>
      </c>
      <c r="N26" s="5">
        <f t="shared" si="13"/>
        <v>90</v>
      </c>
    </row>
    <row r="28" spans="1:15" x14ac:dyDescent="0.25">
      <c r="A28" t="s">
        <v>15</v>
      </c>
      <c r="B28" s="7">
        <v>0.2</v>
      </c>
      <c r="E28" s="26">
        <f>E8*$B$28</f>
        <v>1700</v>
      </c>
      <c r="F28" s="3">
        <f t="shared" ref="F28:N28" si="14">F8*$B$28</f>
        <v>1702.5500000000002</v>
      </c>
      <c r="G28" s="3">
        <f t="shared" si="14"/>
        <v>1705.1038250000001</v>
      </c>
      <c r="H28" s="3">
        <f t="shared" si="14"/>
        <v>1707.6614807375001</v>
      </c>
      <c r="I28" s="3">
        <f t="shared" si="14"/>
        <v>1710.2229729586068</v>
      </c>
      <c r="J28" s="3">
        <f t="shared" si="14"/>
        <v>1712.7883074180445</v>
      </c>
      <c r="K28" s="3">
        <f t="shared" si="14"/>
        <v>1715.3574898791719</v>
      </c>
      <c r="L28" s="3">
        <f t="shared" si="14"/>
        <v>1717.9305261139907</v>
      </c>
      <c r="M28" s="3">
        <f t="shared" si="14"/>
        <v>1720.5074219031621</v>
      </c>
      <c r="N28" s="3">
        <f t="shared" si="14"/>
        <v>1723.088183036017</v>
      </c>
    </row>
    <row r="29" spans="1:15" x14ac:dyDescent="0.25">
      <c r="A29" t="s">
        <v>16</v>
      </c>
      <c r="B29" s="8">
        <v>7.5</v>
      </c>
      <c r="E29" s="11">
        <f>$B$29</f>
        <v>7.5</v>
      </c>
      <c r="F29" s="11">
        <f t="shared" ref="F29:N29" si="15">$B$29</f>
        <v>7.5</v>
      </c>
      <c r="G29" s="11">
        <f t="shared" si="15"/>
        <v>7.5</v>
      </c>
      <c r="H29" s="11">
        <f t="shared" si="15"/>
        <v>7.5</v>
      </c>
      <c r="I29" s="11">
        <f t="shared" si="15"/>
        <v>7.5</v>
      </c>
      <c r="J29" s="11">
        <f t="shared" si="15"/>
        <v>7.5</v>
      </c>
      <c r="K29" s="11">
        <f t="shared" si="15"/>
        <v>7.5</v>
      </c>
      <c r="L29" s="11">
        <f t="shared" si="15"/>
        <v>7.5</v>
      </c>
      <c r="M29" s="11">
        <f t="shared" si="15"/>
        <v>7.5</v>
      </c>
      <c r="N29" s="11">
        <f t="shared" si="15"/>
        <v>7.5</v>
      </c>
    </row>
    <row r="30" spans="1:15" x14ac:dyDescent="0.25">
      <c r="A30" t="s">
        <v>17</v>
      </c>
      <c r="B30" s="8">
        <v>4</v>
      </c>
      <c r="E30" s="11">
        <f>$B$30</f>
        <v>4</v>
      </c>
      <c r="F30" s="11">
        <f t="shared" ref="F30:N30" si="16">$B$30</f>
        <v>4</v>
      </c>
      <c r="G30" s="11">
        <f t="shared" si="16"/>
        <v>4</v>
      </c>
      <c r="H30" s="11">
        <f t="shared" si="16"/>
        <v>4</v>
      </c>
      <c r="I30" s="11">
        <f t="shared" si="16"/>
        <v>4</v>
      </c>
      <c r="J30" s="11">
        <f t="shared" si="16"/>
        <v>4</v>
      </c>
      <c r="K30" s="11">
        <f t="shared" si="16"/>
        <v>4</v>
      </c>
      <c r="L30" s="11">
        <f t="shared" si="16"/>
        <v>4</v>
      </c>
      <c r="M30" s="11">
        <f t="shared" si="16"/>
        <v>4</v>
      </c>
      <c r="N30" s="11">
        <f t="shared" si="16"/>
        <v>4</v>
      </c>
    </row>
    <row r="32" spans="1:15" ht="21" x14ac:dyDescent="0.35">
      <c r="A32" s="54" t="s">
        <v>19</v>
      </c>
      <c r="C32" s="6">
        <v>2015</v>
      </c>
      <c r="D32" s="6">
        <v>2016</v>
      </c>
      <c r="E32" s="6">
        <v>2017</v>
      </c>
      <c r="F32" s="6">
        <v>2018</v>
      </c>
      <c r="G32" s="6">
        <v>2019</v>
      </c>
      <c r="H32" s="6">
        <v>2020</v>
      </c>
      <c r="I32" s="6">
        <v>2021</v>
      </c>
      <c r="J32" s="6">
        <v>2022</v>
      </c>
      <c r="K32" s="6">
        <v>2023</v>
      </c>
      <c r="L32" s="6">
        <v>2024</v>
      </c>
      <c r="M32" s="10"/>
      <c r="O32"/>
    </row>
    <row r="33" spans="1:15" ht="18.75" x14ac:dyDescent="0.3">
      <c r="A33" s="55" t="s">
        <v>20</v>
      </c>
      <c r="M33" s="10"/>
      <c r="O33"/>
    </row>
    <row r="34" spans="1:15" x14ac:dyDescent="0.25">
      <c r="A34" t="s">
        <v>21</v>
      </c>
      <c r="M34" s="10"/>
      <c r="O34"/>
    </row>
    <row r="35" spans="1:15" x14ac:dyDescent="0.25">
      <c r="A35" s="12" t="s">
        <v>22</v>
      </c>
      <c r="C35" s="13">
        <f t="shared" ref="C35:L37" si="17">E14*E10</f>
        <v>85000</v>
      </c>
      <c r="D35" s="13">
        <f t="shared" si="17"/>
        <v>85553.137499999997</v>
      </c>
      <c r="E35" s="13">
        <f t="shared" si="17"/>
        <v>86109.874542281235</v>
      </c>
      <c r="F35" s="13">
        <f t="shared" si="17"/>
        <v>86670.23455086512</v>
      </c>
      <c r="G35" s="13">
        <f t="shared" si="17"/>
        <v>87234.241102204891</v>
      </c>
      <c r="H35" s="13">
        <f t="shared" si="17"/>
        <v>87801.917926177455</v>
      </c>
      <c r="I35" s="13">
        <f t="shared" si="17"/>
        <v>88373.288907082067</v>
      </c>
      <c r="J35" s="13">
        <f t="shared" si="17"/>
        <v>88948.378084644894</v>
      </c>
      <c r="K35" s="13">
        <f t="shared" si="17"/>
        <v>89527.209655030732</v>
      </c>
      <c r="L35" s="13">
        <f t="shared" si="17"/>
        <v>90109.807971860835</v>
      </c>
      <c r="M35" s="10"/>
      <c r="O35"/>
    </row>
    <row r="36" spans="1:15" x14ac:dyDescent="0.25">
      <c r="A36" s="12" t="s">
        <v>23</v>
      </c>
      <c r="C36" s="13">
        <f t="shared" si="17"/>
        <v>327250</v>
      </c>
      <c r="D36" s="13">
        <f t="shared" si="17"/>
        <v>329379.57937499991</v>
      </c>
      <c r="E36" s="13">
        <f t="shared" si="17"/>
        <v>331523.01698778273</v>
      </c>
      <c r="F36" s="13">
        <f t="shared" si="17"/>
        <v>333680.40302083071</v>
      </c>
      <c r="G36" s="13">
        <f t="shared" si="17"/>
        <v>335851.8282434888</v>
      </c>
      <c r="H36" s="13">
        <f t="shared" si="17"/>
        <v>338037.38401578326</v>
      </c>
      <c r="I36" s="13">
        <f t="shared" si="17"/>
        <v>340237.16229226592</v>
      </c>
      <c r="J36" s="13">
        <f t="shared" si="17"/>
        <v>342451.25562588288</v>
      </c>
      <c r="K36" s="13">
        <f t="shared" si="17"/>
        <v>344679.75717186829</v>
      </c>
      <c r="L36" s="13">
        <f t="shared" si="17"/>
        <v>346922.76069166424</v>
      </c>
      <c r="M36" s="10"/>
      <c r="O36"/>
    </row>
    <row r="37" spans="1:15" x14ac:dyDescent="0.25">
      <c r="A37" s="12" t="s">
        <v>67</v>
      </c>
      <c r="C37" s="14">
        <f t="shared" si="17"/>
        <v>31875</v>
      </c>
      <c r="D37" s="14">
        <f t="shared" si="17"/>
        <v>32082.426562499997</v>
      </c>
      <c r="E37" s="14">
        <f t="shared" si="17"/>
        <v>32291.202953355463</v>
      </c>
      <c r="F37" s="14">
        <f t="shared" si="17"/>
        <v>32501.337956574422</v>
      </c>
      <c r="G37" s="14">
        <f t="shared" si="17"/>
        <v>32712.84041332683</v>
      </c>
      <c r="H37" s="14">
        <f t="shared" si="17"/>
        <v>32925.719222316548</v>
      </c>
      <c r="I37" s="14">
        <f t="shared" si="17"/>
        <v>33139.983340155777</v>
      </c>
      <c r="J37" s="14">
        <f t="shared" si="17"/>
        <v>33355.641781741841</v>
      </c>
      <c r="K37" s="14">
        <f t="shared" si="17"/>
        <v>33572.70362063653</v>
      </c>
      <c r="L37" s="14">
        <f t="shared" si="17"/>
        <v>33791.177989447817</v>
      </c>
      <c r="M37" s="10"/>
      <c r="O37"/>
    </row>
    <row r="38" spans="1:15" x14ac:dyDescent="0.25">
      <c r="A38" s="12" t="s">
        <v>25</v>
      </c>
      <c r="C38" s="15">
        <f>SUM(C35:C37)</f>
        <v>444125</v>
      </c>
      <c r="D38" s="15">
        <f t="shared" ref="D38:L38" si="18">SUM(D35:D37)</f>
        <v>447015.14343749994</v>
      </c>
      <c r="E38" s="15">
        <f t="shared" si="18"/>
        <v>449924.09448341938</v>
      </c>
      <c r="F38" s="15">
        <f t="shared" si="18"/>
        <v>452851.97552827024</v>
      </c>
      <c r="G38" s="15">
        <f t="shared" si="18"/>
        <v>455798.90975902049</v>
      </c>
      <c r="H38" s="15">
        <f t="shared" si="18"/>
        <v>458765.02116427722</v>
      </c>
      <c r="I38" s="15">
        <f t="shared" si="18"/>
        <v>461750.43453950377</v>
      </c>
      <c r="J38" s="15">
        <f t="shared" si="18"/>
        <v>464755.27549226966</v>
      </c>
      <c r="K38" s="15">
        <f t="shared" si="18"/>
        <v>467779.67044753558</v>
      </c>
      <c r="L38" s="15">
        <f t="shared" si="18"/>
        <v>470823.74665297288</v>
      </c>
      <c r="M38" s="10"/>
      <c r="O38"/>
    </row>
    <row r="39" spans="1:15" x14ac:dyDescent="0.25">
      <c r="A39" s="12" t="s">
        <v>24</v>
      </c>
      <c r="C39" s="14">
        <f t="shared" ref="C39:L39" si="19">E28*E29</f>
        <v>12750</v>
      </c>
      <c r="D39" s="14">
        <f t="shared" si="19"/>
        <v>12769.125000000002</v>
      </c>
      <c r="E39" s="14">
        <f t="shared" si="19"/>
        <v>12788.278687500002</v>
      </c>
      <c r="F39" s="14">
        <f t="shared" si="19"/>
        <v>12807.461105531251</v>
      </c>
      <c r="G39" s="14">
        <f t="shared" si="19"/>
        <v>12826.672297189551</v>
      </c>
      <c r="H39" s="14">
        <f t="shared" si="19"/>
        <v>12845.912305635335</v>
      </c>
      <c r="I39" s="14">
        <f t="shared" si="19"/>
        <v>12865.18117409379</v>
      </c>
      <c r="J39" s="14">
        <f t="shared" si="19"/>
        <v>12884.478945854931</v>
      </c>
      <c r="K39" s="14">
        <f t="shared" si="19"/>
        <v>12903.805664273716</v>
      </c>
      <c r="L39" s="14">
        <f t="shared" si="19"/>
        <v>12923.161372770128</v>
      </c>
      <c r="M39" s="10"/>
      <c r="O39"/>
    </row>
    <row r="40" spans="1:15" x14ac:dyDescent="0.25">
      <c r="A40" s="12" t="s">
        <v>26</v>
      </c>
      <c r="C40" s="15">
        <f>C38+C39</f>
        <v>456875</v>
      </c>
      <c r="D40" s="15">
        <f t="shared" ref="D40:L40" si="20">D38+D39</f>
        <v>459784.26843749994</v>
      </c>
      <c r="E40" s="15">
        <f t="shared" si="20"/>
        <v>462712.37317091937</v>
      </c>
      <c r="F40" s="15">
        <f t="shared" si="20"/>
        <v>465659.4366338015</v>
      </c>
      <c r="G40" s="15">
        <f t="shared" si="20"/>
        <v>468625.58205621003</v>
      </c>
      <c r="H40" s="15">
        <f t="shared" si="20"/>
        <v>471610.93346991256</v>
      </c>
      <c r="I40" s="15">
        <f t="shared" si="20"/>
        <v>474615.61571359757</v>
      </c>
      <c r="J40" s="15">
        <f t="shared" si="20"/>
        <v>477639.7544381246</v>
      </c>
      <c r="K40" s="15">
        <f t="shared" si="20"/>
        <v>480683.47611180932</v>
      </c>
      <c r="L40" s="15">
        <f t="shared" si="20"/>
        <v>483746.90802574303</v>
      </c>
      <c r="M40" s="10"/>
      <c r="O40"/>
    </row>
    <row r="41" spans="1:15" x14ac:dyDescent="0.25">
      <c r="M41" s="10"/>
      <c r="O41"/>
    </row>
    <row r="42" spans="1:15" x14ac:dyDescent="0.25">
      <c r="A42" t="s">
        <v>27</v>
      </c>
      <c r="M42" s="10"/>
      <c r="O42"/>
    </row>
    <row r="43" spans="1:15" x14ac:dyDescent="0.25">
      <c r="A43" t="s">
        <v>28</v>
      </c>
      <c r="C43" s="15">
        <f>C38*$B$18</f>
        <v>333093.75</v>
      </c>
      <c r="D43" s="15">
        <f t="shared" ref="D43:L43" si="21">D38*$B$18</f>
        <v>335261.35757812497</v>
      </c>
      <c r="E43" s="15">
        <f t="shared" si="21"/>
        <v>337443.07086256455</v>
      </c>
      <c r="F43" s="15">
        <f t="shared" si="21"/>
        <v>339638.98164620268</v>
      </c>
      <c r="G43" s="15">
        <f t="shared" si="21"/>
        <v>341849.18231926538</v>
      </c>
      <c r="H43" s="15">
        <f t="shared" si="21"/>
        <v>344073.76587320794</v>
      </c>
      <c r="I43" s="15">
        <f t="shared" si="21"/>
        <v>346312.8259046278</v>
      </c>
      <c r="J43" s="15">
        <f t="shared" si="21"/>
        <v>348566.45661920228</v>
      </c>
      <c r="K43" s="15">
        <f t="shared" si="21"/>
        <v>350834.75283565169</v>
      </c>
      <c r="L43" s="15">
        <f t="shared" si="21"/>
        <v>353117.80998972966</v>
      </c>
      <c r="M43" s="10"/>
      <c r="O43"/>
    </row>
    <row r="44" spans="1:15" x14ac:dyDescent="0.25">
      <c r="A44" t="s">
        <v>29</v>
      </c>
      <c r="C44" s="14">
        <f t="shared" ref="C44:L44" si="22">E28*E30</f>
        <v>6800</v>
      </c>
      <c r="D44" s="14">
        <f t="shared" si="22"/>
        <v>6810.2000000000007</v>
      </c>
      <c r="E44" s="14">
        <f t="shared" si="22"/>
        <v>6820.4153000000006</v>
      </c>
      <c r="F44" s="14">
        <f t="shared" si="22"/>
        <v>6830.6459229500006</v>
      </c>
      <c r="G44" s="14">
        <f t="shared" si="22"/>
        <v>6840.891891834427</v>
      </c>
      <c r="H44" s="14">
        <f t="shared" si="22"/>
        <v>6851.153229672178</v>
      </c>
      <c r="I44" s="14">
        <f t="shared" si="22"/>
        <v>6861.4299595166876</v>
      </c>
      <c r="J44" s="14">
        <f t="shared" si="22"/>
        <v>6871.7221044559628</v>
      </c>
      <c r="K44" s="14">
        <f t="shared" si="22"/>
        <v>6882.0296876126486</v>
      </c>
      <c r="L44" s="14">
        <f t="shared" si="22"/>
        <v>6892.3527321440679</v>
      </c>
      <c r="M44" s="10"/>
      <c r="O44"/>
    </row>
    <row r="45" spans="1:15" x14ac:dyDescent="0.25">
      <c r="A45" t="s">
        <v>30</v>
      </c>
      <c r="C45" s="15">
        <f>C43+C44</f>
        <v>339893.75</v>
      </c>
      <c r="D45" s="15">
        <f t="shared" ref="D45:L45" si="23">D43+D44</f>
        <v>342071.55757812498</v>
      </c>
      <c r="E45" s="15">
        <f t="shared" si="23"/>
        <v>344263.48616256454</v>
      </c>
      <c r="F45" s="15">
        <f t="shared" si="23"/>
        <v>346469.62756915268</v>
      </c>
      <c r="G45" s="15">
        <f t="shared" si="23"/>
        <v>348690.07421109983</v>
      </c>
      <c r="H45" s="15">
        <f t="shared" si="23"/>
        <v>350924.91910288011</v>
      </c>
      <c r="I45" s="15">
        <f t="shared" si="23"/>
        <v>353174.25586414448</v>
      </c>
      <c r="J45" s="15">
        <f t="shared" si="23"/>
        <v>355438.17872365826</v>
      </c>
      <c r="K45" s="15">
        <f t="shared" si="23"/>
        <v>357716.78252326435</v>
      </c>
      <c r="L45" s="15">
        <f t="shared" si="23"/>
        <v>360010.16272187373</v>
      </c>
      <c r="M45" s="10"/>
      <c r="O45"/>
    </row>
    <row r="46" spans="1:15" x14ac:dyDescent="0.25">
      <c r="M46" s="10"/>
      <c r="O46"/>
    </row>
    <row r="47" spans="1:15" x14ac:dyDescent="0.25">
      <c r="A47" t="s">
        <v>31</v>
      </c>
      <c r="M47" s="10"/>
      <c r="O47"/>
    </row>
    <row r="48" spans="1:15" x14ac:dyDescent="0.25">
      <c r="A48" t="s">
        <v>32</v>
      </c>
      <c r="C48" s="13">
        <v>3000</v>
      </c>
      <c r="D48" s="13">
        <f>C48*(1+$M$48)</f>
        <v>3060</v>
      </c>
      <c r="E48" s="13">
        <f t="shared" ref="E48:L48" si="24">D48*(1+$M$48)</f>
        <v>3121.2000000000003</v>
      </c>
      <c r="F48" s="13">
        <f t="shared" si="24"/>
        <v>3183.6240000000003</v>
      </c>
      <c r="G48" s="13">
        <f t="shared" si="24"/>
        <v>3247.2964800000004</v>
      </c>
      <c r="H48" s="13">
        <f t="shared" si="24"/>
        <v>3312.2424096000004</v>
      </c>
      <c r="I48" s="13">
        <f t="shared" si="24"/>
        <v>3378.4872577920005</v>
      </c>
      <c r="J48" s="13">
        <f t="shared" si="24"/>
        <v>3446.0570029478404</v>
      </c>
      <c r="K48" s="13">
        <f t="shared" si="24"/>
        <v>3514.9781430067974</v>
      </c>
      <c r="L48" s="13">
        <f t="shared" si="24"/>
        <v>3585.2777058669335</v>
      </c>
      <c r="M48" s="10">
        <v>0.02</v>
      </c>
      <c r="N48" t="s">
        <v>89</v>
      </c>
      <c r="O48"/>
    </row>
    <row r="49" spans="1:15" x14ac:dyDescent="0.25">
      <c r="A49" t="s">
        <v>62</v>
      </c>
      <c r="C49" s="13">
        <f t="shared" ref="C49:L49" si="25">((E21*$D$21)+(E22*$D$22))*$M$49</f>
        <v>62400</v>
      </c>
      <c r="D49" s="13">
        <f t="shared" si="25"/>
        <v>62712</v>
      </c>
      <c r="E49" s="13">
        <f t="shared" si="25"/>
        <v>63025.559999999983</v>
      </c>
      <c r="F49" s="13">
        <f t="shared" si="25"/>
        <v>63340.687799999978</v>
      </c>
      <c r="G49" s="13">
        <f t="shared" si="25"/>
        <v>63657.391238999975</v>
      </c>
      <c r="H49" s="13">
        <f t="shared" si="25"/>
        <v>63975.678195194967</v>
      </c>
      <c r="I49" s="13">
        <f t="shared" si="25"/>
        <v>64295.556586170933</v>
      </c>
      <c r="J49" s="13">
        <f t="shared" si="25"/>
        <v>64617.034369101792</v>
      </c>
      <c r="K49" s="13">
        <f t="shared" si="25"/>
        <v>64940.119540947286</v>
      </c>
      <c r="L49" s="13">
        <f t="shared" si="25"/>
        <v>65264.820138652016</v>
      </c>
      <c r="M49" s="3">
        <v>52</v>
      </c>
      <c r="N49" t="s">
        <v>87</v>
      </c>
      <c r="O49"/>
    </row>
    <row r="50" spans="1:15" x14ac:dyDescent="0.25">
      <c r="A50" t="s">
        <v>33</v>
      </c>
      <c r="C50" s="14">
        <v>10000</v>
      </c>
      <c r="D50" s="14">
        <f>C50*(1+$M$50)</f>
        <v>10600</v>
      </c>
      <c r="E50" s="14">
        <f t="shared" ref="E50:L50" si="26">D50*(1+$M$50)</f>
        <v>11236</v>
      </c>
      <c r="F50" s="14">
        <f t="shared" si="26"/>
        <v>11910.16</v>
      </c>
      <c r="G50" s="14">
        <f t="shared" si="26"/>
        <v>12624.7696</v>
      </c>
      <c r="H50" s="14">
        <f t="shared" si="26"/>
        <v>13382.255776</v>
      </c>
      <c r="I50" s="14">
        <f t="shared" si="26"/>
        <v>14185.191122560002</v>
      </c>
      <c r="J50" s="14">
        <f t="shared" si="26"/>
        <v>15036.302589913603</v>
      </c>
      <c r="K50" s="14">
        <f t="shared" si="26"/>
        <v>15938.48074530842</v>
      </c>
      <c r="L50" s="14">
        <f t="shared" si="26"/>
        <v>16894.789590026925</v>
      </c>
      <c r="M50" s="10">
        <v>0.06</v>
      </c>
      <c r="N50" t="s">
        <v>89</v>
      </c>
      <c r="O50"/>
    </row>
    <row r="51" spans="1:15" x14ac:dyDescent="0.25">
      <c r="A51" t="s">
        <v>34</v>
      </c>
      <c r="C51" s="13">
        <f t="shared" ref="C51:L51" si="27">SUM(C48:C50)</f>
        <v>75400</v>
      </c>
      <c r="D51" s="13">
        <f t="shared" si="27"/>
        <v>76372</v>
      </c>
      <c r="E51" s="13">
        <f t="shared" si="27"/>
        <v>77382.75999999998</v>
      </c>
      <c r="F51" s="13">
        <f t="shared" si="27"/>
        <v>78434.471799999985</v>
      </c>
      <c r="G51" s="13">
        <f t="shared" si="27"/>
        <v>79529.457318999979</v>
      </c>
      <c r="H51" s="13">
        <f t="shared" si="27"/>
        <v>80670.176380794976</v>
      </c>
      <c r="I51" s="13">
        <f t="shared" si="27"/>
        <v>81859.234966522941</v>
      </c>
      <c r="J51" s="13">
        <f t="shared" si="27"/>
        <v>83099.393961963229</v>
      </c>
      <c r="K51" s="13">
        <f t="shared" si="27"/>
        <v>84393.578429262503</v>
      </c>
      <c r="L51" s="13">
        <f t="shared" si="27"/>
        <v>85744.887434545875</v>
      </c>
      <c r="M51" s="10"/>
      <c r="O51"/>
    </row>
    <row r="52" spans="1:15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0"/>
      <c r="O52"/>
    </row>
    <row r="53" spans="1:15" x14ac:dyDescent="0.25">
      <c r="A53" t="s">
        <v>35</v>
      </c>
      <c r="C53" s="13">
        <f t="shared" ref="C53:L53" si="28">C40-C45-C51</f>
        <v>41581.25</v>
      </c>
      <c r="D53" s="13">
        <f t="shared" si="28"/>
        <v>41340.710859374958</v>
      </c>
      <c r="E53" s="13">
        <f t="shared" si="28"/>
        <v>41066.127008354844</v>
      </c>
      <c r="F53" s="13">
        <f t="shared" si="28"/>
        <v>40755.337264648828</v>
      </c>
      <c r="G53" s="13">
        <f t="shared" si="28"/>
        <v>40406.050526110223</v>
      </c>
      <c r="H53" s="13">
        <f t="shared" si="28"/>
        <v>40015.837986237471</v>
      </c>
      <c r="I53" s="13">
        <f t="shared" si="28"/>
        <v>39582.124882930148</v>
      </c>
      <c r="J53" s="13">
        <f t="shared" si="28"/>
        <v>39102.181752503107</v>
      </c>
      <c r="K53" s="13">
        <f t="shared" si="28"/>
        <v>38573.115159282461</v>
      </c>
      <c r="L53" s="13">
        <f t="shared" si="28"/>
        <v>37991.85786932343</v>
      </c>
      <c r="M53" s="10"/>
      <c r="O53"/>
    </row>
    <row r="54" spans="1:15" x14ac:dyDescent="0.25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0"/>
      <c r="O54"/>
    </row>
    <row r="55" spans="1:15" x14ac:dyDescent="0.25">
      <c r="A55" t="s">
        <v>36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0"/>
      <c r="O55"/>
    </row>
    <row r="56" spans="1:15" x14ac:dyDescent="0.25">
      <c r="A56" t="s">
        <v>44</v>
      </c>
      <c r="C56" s="13">
        <f t="shared" ref="C56:I56" si="29">C77/$N$77</f>
        <v>3571.4285714285716</v>
      </c>
      <c r="D56" s="13">
        <f t="shared" si="29"/>
        <v>3571.4285714285716</v>
      </c>
      <c r="E56" s="13">
        <f t="shared" si="29"/>
        <v>3571.4285714285716</v>
      </c>
      <c r="F56" s="13">
        <f t="shared" si="29"/>
        <v>3571.4285714285716</v>
      </c>
      <c r="G56" s="13">
        <f t="shared" si="29"/>
        <v>3571.4285714285716</v>
      </c>
      <c r="H56" s="13">
        <f t="shared" si="29"/>
        <v>3571.4285714285716</v>
      </c>
      <c r="I56" s="13">
        <f t="shared" si="29"/>
        <v>3571.4285714285716</v>
      </c>
      <c r="J56" s="13">
        <v>0</v>
      </c>
      <c r="K56" s="13">
        <v>0</v>
      </c>
      <c r="L56" s="13">
        <v>0</v>
      </c>
      <c r="M56" s="10"/>
      <c r="O56"/>
    </row>
    <row r="57" spans="1:15" x14ac:dyDescent="0.25">
      <c r="A57" t="s">
        <v>45</v>
      </c>
      <c r="C57" s="18">
        <f>C79/$N$79</f>
        <v>2857.1428571428573</v>
      </c>
      <c r="D57" s="18">
        <f>D79/$N$79</f>
        <v>2857.1428571428573</v>
      </c>
      <c r="E57" s="18">
        <f>E79/$N$79</f>
        <v>2857.1428571428573</v>
      </c>
      <c r="F57" s="18">
        <f>F79/$N$79</f>
        <v>2857.1428571428573</v>
      </c>
      <c r="G57" s="18">
        <f>G79/$N$79</f>
        <v>2857.1428571428573</v>
      </c>
      <c r="H57" s="18">
        <f t="shared" ref="H57:I57" si="30">H79/$N$79</f>
        <v>2857.1428571428573</v>
      </c>
      <c r="I57" s="18">
        <f t="shared" si="30"/>
        <v>2857.1428571428573</v>
      </c>
      <c r="J57" s="18">
        <v>0</v>
      </c>
      <c r="K57" s="18">
        <v>0</v>
      </c>
      <c r="L57" s="18">
        <v>0</v>
      </c>
      <c r="M57" s="10"/>
      <c r="O57"/>
    </row>
    <row r="58" spans="1:15" x14ac:dyDescent="0.25">
      <c r="A58" t="s">
        <v>61</v>
      </c>
      <c r="C58" s="18">
        <f>C81/$N$81</f>
        <v>1428.5714285714287</v>
      </c>
      <c r="D58" s="18">
        <f>D81/$N$81</f>
        <v>1428.5714285714287</v>
      </c>
      <c r="E58" s="18">
        <f>E81/$N$81</f>
        <v>1428.5714285714287</v>
      </c>
      <c r="F58" s="18">
        <f>F81/$N$81</f>
        <v>1428.5714285714287</v>
      </c>
      <c r="G58" s="18">
        <f>G81/$N$81</f>
        <v>1428.5714285714287</v>
      </c>
      <c r="H58" s="18">
        <f t="shared" ref="H58:I58" si="31">H81/$N$81</f>
        <v>1428.5714285714287</v>
      </c>
      <c r="I58" s="18">
        <f t="shared" si="31"/>
        <v>1428.5714285714287</v>
      </c>
      <c r="J58" s="18">
        <v>0</v>
      </c>
      <c r="K58" s="18">
        <v>0</v>
      </c>
      <c r="L58" s="18">
        <v>0</v>
      </c>
      <c r="M58" s="10"/>
      <c r="O58"/>
    </row>
    <row r="59" spans="1:15" x14ac:dyDescent="0.25">
      <c r="A59" t="s">
        <v>69</v>
      </c>
      <c r="C59" s="14">
        <f t="shared" ref="C59:L59" si="32">C84/$N$85</f>
        <v>1833.3333333333333</v>
      </c>
      <c r="D59" s="14">
        <f t="shared" si="32"/>
        <v>1833.3333333333333</v>
      </c>
      <c r="E59" s="14">
        <f t="shared" si="32"/>
        <v>1833.3333333333333</v>
      </c>
      <c r="F59" s="14">
        <f t="shared" si="32"/>
        <v>1833.3333333333333</v>
      </c>
      <c r="G59" s="14">
        <f t="shared" si="32"/>
        <v>1833.3333333333333</v>
      </c>
      <c r="H59" s="14">
        <f t="shared" si="32"/>
        <v>1833.3333333333333</v>
      </c>
      <c r="I59" s="14">
        <f t="shared" si="32"/>
        <v>1833.3333333333333</v>
      </c>
      <c r="J59" s="14">
        <f t="shared" si="32"/>
        <v>1833.3333333333333</v>
      </c>
      <c r="K59" s="14">
        <f t="shared" si="32"/>
        <v>1833.3333333333333</v>
      </c>
      <c r="L59" s="14">
        <f t="shared" si="32"/>
        <v>1833.3333333333333</v>
      </c>
      <c r="M59" s="10"/>
      <c r="O59"/>
    </row>
    <row r="60" spans="1:15" x14ac:dyDescent="0.25">
      <c r="A60" t="s">
        <v>49</v>
      </c>
      <c r="C60" s="13">
        <f>SUM(C56:C59)</f>
        <v>9690.4761904761908</v>
      </c>
      <c r="D60" s="13">
        <f t="shared" ref="D60:L60" si="33">SUM(D56:D59)</f>
        <v>9690.4761904761908</v>
      </c>
      <c r="E60" s="13">
        <f t="shared" si="33"/>
        <v>9690.4761904761908</v>
      </c>
      <c r="F60" s="13">
        <f t="shared" si="33"/>
        <v>9690.4761904761908</v>
      </c>
      <c r="G60" s="13">
        <f t="shared" si="33"/>
        <v>9690.4761904761908</v>
      </c>
      <c r="H60" s="13">
        <f t="shared" si="33"/>
        <v>9690.4761904761908</v>
      </c>
      <c r="I60" s="13">
        <f t="shared" si="33"/>
        <v>9690.4761904761908</v>
      </c>
      <c r="J60" s="13">
        <f t="shared" si="33"/>
        <v>1833.3333333333333</v>
      </c>
      <c r="K60" s="13">
        <f t="shared" si="33"/>
        <v>1833.3333333333333</v>
      </c>
      <c r="L60" s="13">
        <f t="shared" si="33"/>
        <v>1833.3333333333333</v>
      </c>
      <c r="M60" s="10"/>
      <c r="O60"/>
    </row>
    <row r="61" spans="1:15" x14ac:dyDescent="0.2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  <c r="O61"/>
    </row>
    <row r="62" spans="1:15" x14ac:dyDescent="0.25">
      <c r="A62" t="s">
        <v>85</v>
      </c>
      <c r="C62" s="13">
        <f>Mortgage!I17</f>
        <v>4330.9551726023928</v>
      </c>
      <c r="D62" s="13">
        <f>Mortgage!I29</f>
        <v>4287.4258365903297</v>
      </c>
      <c r="E62" s="13">
        <f>Mortgage!I41</f>
        <v>4240.6336156629113</v>
      </c>
      <c r="F62" s="13">
        <f>Mortgage!I53</f>
        <v>4190.3339295222213</v>
      </c>
      <c r="G62" s="13">
        <f>Mortgage!I65</f>
        <v>4136.2638645475927</v>
      </c>
      <c r="H62" s="13">
        <f>Mortgage!I77</f>
        <v>4078.140799561017</v>
      </c>
      <c r="I62" s="13">
        <f>Mortgage!I89</f>
        <v>4015.6609285821214</v>
      </c>
      <c r="J62" s="13">
        <f>Mortgage!I101</f>
        <v>3948.4976728515539</v>
      </c>
      <c r="K62" s="13">
        <f>Mortgage!I113</f>
        <v>3876.2999738221406</v>
      </c>
      <c r="L62" s="13">
        <f>Mortgage!I125</f>
        <v>3798.6904581957569</v>
      </c>
      <c r="M62" s="10">
        <v>7.2499999999999995E-2</v>
      </c>
      <c r="O62"/>
    </row>
    <row r="63" spans="1:15" x14ac:dyDescent="0.25">
      <c r="A63" t="s">
        <v>84</v>
      </c>
      <c r="C63" s="13">
        <f t="shared" ref="C63:L63" si="34">C95*$M$63</f>
        <v>11572.434326936878</v>
      </c>
      <c r="D63" s="13">
        <f t="shared" si="34"/>
        <v>9323.9673386985341</v>
      </c>
      <c r="E63" s="13">
        <f t="shared" si="34"/>
        <v>6913.6157909728563</v>
      </c>
      <c r="F63" s="13">
        <f t="shared" si="34"/>
        <v>4331.0600640790644</v>
      </c>
      <c r="G63" s="13">
        <f t="shared" si="34"/>
        <v>1565.3219170836217</v>
      </c>
      <c r="H63" s="13">
        <f t="shared" si="34"/>
        <v>0</v>
      </c>
      <c r="I63" s="13">
        <f t="shared" si="34"/>
        <v>0</v>
      </c>
      <c r="J63" s="13">
        <f t="shared" si="34"/>
        <v>0</v>
      </c>
      <c r="K63" s="13">
        <f t="shared" si="34"/>
        <v>0</v>
      </c>
      <c r="L63" s="13">
        <f t="shared" si="34"/>
        <v>0</v>
      </c>
      <c r="M63" s="10">
        <v>0.1</v>
      </c>
      <c r="O63"/>
    </row>
    <row r="64" spans="1:15" x14ac:dyDescent="0.25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  <c r="O64"/>
    </row>
    <row r="65" spans="1:15" x14ac:dyDescent="0.25">
      <c r="A65" t="s">
        <v>37</v>
      </c>
      <c r="C65" s="13">
        <f t="shared" ref="C65:L65" si="35">C53-C60-C62-C63</f>
        <v>15987.384309984538</v>
      </c>
      <c r="D65" s="13">
        <f t="shared" si="35"/>
        <v>18038.841493609903</v>
      </c>
      <c r="E65" s="13">
        <f t="shared" si="35"/>
        <v>20221.401411242885</v>
      </c>
      <c r="F65" s="13">
        <f t="shared" si="35"/>
        <v>22543.46708057135</v>
      </c>
      <c r="G65" s="13">
        <f t="shared" si="35"/>
        <v>25013.988554002819</v>
      </c>
      <c r="H65" s="13">
        <f t="shared" si="35"/>
        <v>26247.220996200263</v>
      </c>
      <c r="I65" s="13">
        <f t="shared" si="35"/>
        <v>25875.987763871835</v>
      </c>
      <c r="J65" s="13">
        <f t="shared" si="35"/>
        <v>33320.350746318218</v>
      </c>
      <c r="K65" s="13">
        <f t="shared" si="35"/>
        <v>32863.481852126984</v>
      </c>
      <c r="L65" s="13">
        <f t="shared" si="35"/>
        <v>32359.834077794338</v>
      </c>
      <c r="M65" s="10"/>
      <c r="O65"/>
    </row>
    <row r="66" spans="1:15" x14ac:dyDescent="0.25">
      <c r="A66" t="s">
        <v>38</v>
      </c>
      <c r="C66" s="14">
        <f>IF(C65&gt;0,C65*$M$66,0)</f>
        <v>3996.8460774961345</v>
      </c>
      <c r="D66" s="14">
        <f t="shared" ref="D66:L66" si="36">IF(D65&gt;0,D65*$M$66,0)</f>
        <v>4509.7103734024759</v>
      </c>
      <c r="E66" s="14">
        <f t="shared" si="36"/>
        <v>5055.3503528107212</v>
      </c>
      <c r="F66" s="14">
        <f t="shared" si="36"/>
        <v>5635.8667701428376</v>
      </c>
      <c r="G66" s="14">
        <f t="shared" si="36"/>
        <v>6253.4971385007048</v>
      </c>
      <c r="H66" s="14">
        <f t="shared" si="36"/>
        <v>6561.8052490500659</v>
      </c>
      <c r="I66" s="14">
        <f t="shared" si="36"/>
        <v>6468.9969409679588</v>
      </c>
      <c r="J66" s="14">
        <f t="shared" si="36"/>
        <v>8330.0876865795544</v>
      </c>
      <c r="K66" s="14">
        <f t="shared" si="36"/>
        <v>8215.8704630317461</v>
      </c>
      <c r="L66" s="14">
        <f t="shared" si="36"/>
        <v>8089.9585194485844</v>
      </c>
      <c r="M66" s="10">
        <v>0.25</v>
      </c>
      <c r="O66"/>
    </row>
    <row r="67" spans="1:15" x14ac:dyDescent="0.25">
      <c r="A67" t="s">
        <v>39</v>
      </c>
      <c r="C67" s="13">
        <f>C65-C66</f>
        <v>11990.538232488403</v>
      </c>
      <c r="D67" s="13">
        <f t="shared" ref="D67:L67" si="37">D65-D66</f>
        <v>13529.131120207428</v>
      </c>
      <c r="E67" s="13">
        <f t="shared" si="37"/>
        <v>15166.051058432164</v>
      </c>
      <c r="F67" s="13">
        <f t="shared" si="37"/>
        <v>16907.600310428512</v>
      </c>
      <c r="G67" s="13">
        <f t="shared" si="37"/>
        <v>18760.491415502114</v>
      </c>
      <c r="H67" s="13">
        <f t="shared" si="37"/>
        <v>19685.415747150197</v>
      </c>
      <c r="I67" s="13">
        <f t="shared" si="37"/>
        <v>19406.990822903877</v>
      </c>
      <c r="J67" s="13">
        <f t="shared" si="37"/>
        <v>24990.263059738663</v>
      </c>
      <c r="K67" s="13">
        <f t="shared" si="37"/>
        <v>24647.61138909524</v>
      </c>
      <c r="L67" s="13">
        <f t="shared" si="37"/>
        <v>24269.875558345753</v>
      </c>
      <c r="M67" s="10"/>
      <c r="O67"/>
    </row>
    <row r="68" spans="1:15" x14ac:dyDescent="0.25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  <c r="O68"/>
    </row>
    <row r="69" spans="1:15" x14ac:dyDescent="0.25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</row>
    <row r="70" spans="1:15" ht="18.75" x14ac:dyDescent="0.3">
      <c r="A70" s="56" t="s">
        <v>40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</row>
    <row r="71" spans="1:15" s="12" customFormat="1" x14ac:dyDescent="0.25">
      <c r="A71" s="12" t="s">
        <v>41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7"/>
    </row>
    <row r="72" spans="1:15" x14ac:dyDescent="0.25">
      <c r="A72" t="s">
        <v>43</v>
      </c>
      <c r="C72" s="13">
        <v>10000</v>
      </c>
      <c r="D72" s="13">
        <f>C72</f>
        <v>10000</v>
      </c>
      <c r="E72" s="13">
        <f t="shared" ref="E72:L72" si="38">D72</f>
        <v>10000</v>
      </c>
      <c r="F72" s="13">
        <f t="shared" si="38"/>
        <v>10000</v>
      </c>
      <c r="G72" s="13">
        <f t="shared" si="38"/>
        <v>10000</v>
      </c>
      <c r="H72" s="13">
        <f t="shared" si="38"/>
        <v>10000</v>
      </c>
      <c r="I72" s="13">
        <f t="shared" si="38"/>
        <v>10000</v>
      </c>
      <c r="J72" s="13">
        <f t="shared" si="38"/>
        <v>10000</v>
      </c>
      <c r="K72" s="13">
        <f t="shared" si="38"/>
        <v>10000</v>
      </c>
      <c r="L72" s="13">
        <f t="shared" si="38"/>
        <v>10000</v>
      </c>
      <c r="M72" s="10"/>
      <c r="O72"/>
    </row>
    <row r="73" spans="1:15" x14ac:dyDescent="0.25">
      <c r="A73" s="12" t="s">
        <v>42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12558</v>
      </c>
      <c r="I73" s="13">
        <v>40022</v>
      </c>
      <c r="J73" s="13">
        <v>67095</v>
      </c>
      <c r="K73" s="13">
        <v>91774</v>
      </c>
      <c r="L73" s="13">
        <v>115982</v>
      </c>
      <c r="M73" s="10"/>
      <c r="O73"/>
    </row>
    <row r="74" spans="1:15" x14ac:dyDescent="0.25">
      <c r="A74" s="12" t="s">
        <v>46</v>
      </c>
      <c r="C74" s="13">
        <f t="shared" ref="C74:L74" si="39">(C38*E24)/365</f>
        <v>36503.424657534248</v>
      </c>
      <c r="D74" s="13">
        <f t="shared" si="39"/>
        <v>36740.970693493146</v>
      </c>
      <c r="E74" s="13">
        <f t="shared" si="39"/>
        <v>36980.062560281047</v>
      </c>
      <c r="F74" s="13">
        <f t="shared" si="39"/>
        <v>37220.710317392077</v>
      </c>
      <c r="G74" s="13">
        <f t="shared" si="39"/>
        <v>37462.924089782508</v>
      </c>
      <c r="H74" s="13">
        <f t="shared" si="39"/>
        <v>37706.714068296758</v>
      </c>
      <c r="I74" s="13">
        <f t="shared" si="39"/>
        <v>37952.090510096205</v>
      </c>
      <c r="J74" s="13">
        <f t="shared" si="39"/>
        <v>38199.063739090656</v>
      </c>
      <c r="K74" s="13">
        <f t="shared" si="39"/>
        <v>38447.64414637279</v>
      </c>
      <c r="L74" s="13">
        <f t="shared" si="39"/>
        <v>38697.842190655305</v>
      </c>
      <c r="M74" s="10"/>
      <c r="O74"/>
    </row>
    <row r="75" spans="1:15" x14ac:dyDescent="0.25">
      <c r="A75" s="12" t="s">
        <v>47</v>
      </c>
      <c r="C75" s="13">
        <f t="shared" ref="C75:L75" si="40">(C43*E26)/365</f>
        <v>82132.705479452052</v>
      </c>
      <c r="D75" s="13">
        <f t="shared" si="40"/>
        <v>82667.184060359577</v>
      </c>
      <c r="E75" s="13">
        <f t="shared" si="40"/>
        <v>83205.140760632363</v>
      </c>
      <c r="F75" s="13">
        <f t="shared" si="40"/>
        <v>83746.598214132158</v>
      </c>
      <c r="G75" s="13">
        <f t="shared" si="40"/>
        <v>84291.579202010646</v>
      </c>
      <c r="H75" s="13">
        <f t="shared" si="40"/>
        <v>84840.10665366771</v>
      </c>
      <c r="I75" s="13">
        <f t="shared" si="40"/>
        <v>85392.203647716451</v>
      </c>
      <c r="J75" s="13">
        <f t="shared" si="40"/>
        <v>85947.893412953985</v>
      </c>
      <c r="K75" s="13">
        <f t="shared" si="40"/>
        <v>86507.199329338779</v>
      </c>
      <c r="L75" s="13">
        <f t="shared" si="40"/>
        <v>87070.144928974434</v>
      </c>
      <c r="M75" s="10"/>
      <c r="O75"/>
    </row>
    <row r="76" spans="1:15" x14ac:dyDescent="0.25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  <c r="O76"/>
    </row>
    <row r="77" spans="1:15" x14ac:dyDescent="0.25">
      <c r="A77" s="12" t="s">
        <v>44</v>
      </c>
      <c r="C77" s="13">
        <v>25000</v>
      </c>
      <c r="D77" s="13">
        <f>C77</f>
        <v>25000</v>
      </c>
      <c r="E77" s="13">
        <f t="shared" ref="E77:L77" si="41">D77</f>
        <v>25000</v>
      </c>
      <c r="F77" s="13">
        <f t="shared" si="41"/>
        <v>25000</v>
      </c>
      <c r="G77" s="13">
        <f t="shared" si="41"/>
        <v>25000</v>
      </c>
      <c r="H77" s="13">
        <f t="shared" si="41"/>
        <v>25000</v>
      </c>
      <c r="I77" s="13">
        <f t="shared" si="41"/>
        <v>25000</v>
      </c>
      <c r="J77" s="13">
        <f t="shared" si="41"/>
        <v>25000</v>
      </c>
      <c r="K77" s="13">
        <f t="shared" si="41"/>
        <v>25000</v>
      </c>
      <c r="L77" s="13">
        <f t="shared" si="41"/>
        <v>25000</v>
      </c>
      <c r="N77" s="3">
        <v>7</v>
      </c>
      <c r="O77" t="s">
        <v>48</v>
      </c>
    </row>
    <row r="78" spans="1:15" x14ac:dyDescent="0.25">
      <c r="A78" s="12" t="s">
        <v>88</v>
      </c>
      <c r="C78" s="13">
        <f>C56</f>
        <v>3571.4285714285716</v>
      </c>
      <c r="D78" s="13">
        <f t="shared" ref="D78:L78" si="42">C78+D56</f>
        <v>7142.8571428571431</v>
      </c>
      <c r="E78" s="13">
        <f t="shared" si="42"/>
        <v>10714.285714285714</v>
      </c>
      <c r="F78" s="13">
        <f t="shared" si="42"/>
        <v>14285.714285714286</v>
      </c>
      <c r="G78" s="13">
        <f t="shared" si="42"/>
        <v>17857.142857142859</v>
      </c>
      <c r="H78" s="13">
        <f t="shared" si="42"/>
        <v>21428.571428571431</v>
      </c>
      <c r="I78" s="13">
        <f t="shared" si="42"/>
        <v>25000.000000000004</v>
      </c>
      <c r="J78" s="13">
        <f t="shared" si="42"/>
        <v>25000.000000000004</v>
      </c>
      <c r="K78" s="13">
        <f t="shared" si="42"/>
        <v>25000.000000000004</v>
      </c>
      <c r="L78" s="13">
        <f t="shared" si="42"/>
        <v>25000.000000000004</v>
      </c>
      <c r="N78" s="3"/>
      <c r="O78"/>
    </row>
    <row r="79" spans="1:15" x14ac:dyDescent="0.25">
      <c r="A79" s="12" t="s">
        <v>45</v>
      </c>
      <c r="C79" s="13">
        <v>20000</v>
      </c>
      <c r="D79" s="13">
        <f>C79</f>
        <v>20000</v>
      </c>
      <c r="E79" s="13">
        <f t="shared" ref="E79:L79" si="43">D79</f>
        <v>20000</v>
      </c>
      <c r="F79" s="13">
        <f t="shared" si="43"/>
        <v>20000</v>
      </c>
      <c r="G79" s="13">
        <f t="shared" si="43"/>
        <v>20000</v>
      </c>
      <c r="H79" s="13">
        <f t="shared" si="43"/>
        <v>20000</v>
      </c>
      <c r="I79" s="13">
        <f t="shared" si="43"/>
        <v>20000</v>
      </c>
      <c r="J79" s="13">
        <f t="shared" si="43"/>
        <v>20000</v>
      </c>
      <c r="K79" s="13">
        <f t="shared" si="43"/>
        <v>20000</v>
      </c>
      <c r="L79" s="13">
        <f t="shared" si="43"/>
        <v>20000</v>
      </c>
      <c r="N79" s="3">
        <v>7</v>
      </c>
      <c r="O79" t="s">
        <v>48</v>
      </c>
    </row>
    <row r="80" spans="1:15" x14ac:dyDescent="0.25">
      <c r="A80" s="12" t="s">
        <v>88</v>
      </c>
      <c r="C80" s="13">
        <f>C57</f>
        <v>2857.1428571428573</v>
      </c>
      <c r="D80" s="13">
        <f t="shared" ref="D80:L80" si="44">C80+D57</f>
        <v>5714.2857142857147</v>
      </c>
      <c r="E80" s="13">
        <f t="shared" si="44"/>
        <v>8571.4285714285725</v>
      </c>
      <c r="F80" s="13">
        <f t="shared" si="44"/>
        <v>11428.571428571429</v>
      </c>
      <c r="G80" s="13">
        <f t="shared" si="44"/>
        <v>14285.714285714286</v>
      </c>
      <c r="H80" s="13">
        <f t="shared" si="44"/>
        <v>17142.857142857145</v>
      </c>
      <c r="I80" s="13">
        <f t="shared" si="44"/>
        <v>20000.000000000004</v>
      </c>
      <c r="J80" s="13">
        <f t="shared" si="44"/>
        <v>20000.000000000004</v>
      </c>
      <c r="K80" s="13">
        <f t="shared" si="44"/>
        <v>20000.000000000004</v>
      </c>
      <c r="L80" s="13">
        <f t="shared" si="44"/>
        <v>20000.000000000004</v>
      </c>
      <c r="N80" s="3"/>
      <c r="O80"/>
    </row>
    <row r="81" spans="1:18" x14ac:dyDescent="0.25">
      <c r="A81" s="12" t="s">
        <v>61</v>
      </c>
      <c r="C81" s="13">
        <v>10000</v>
      </c>
      <c r="D81" s="13">
        <f>C81</f>
        <v>10000</v>
      </c>
      <c r="E81" s="13">
        <f t="shared" ref="E81:L81" si="45">D81</f>
        <v>10000</v>
      </c>
      <c r="F81" s="13">
        <f t="shared" si="45"/>
        <v>10000</v>
      </c>
      <c r="G81" s="13">
        <f t="shared" si="45"/>
        <v>10000</v>
      </c>
      <c r="H81" s="13">
        <f t="shared" si="45"/>
        <v>10000</v>
      </c>
      <c r="I81" s="13">
        <f t="shared" si="45"/>
        <v>10000</v>
      </c>
      <c r="J81" s="13">
        <f t="shared" si="45"/>
        <v>10000</v>
      </c>
      <c r="K81" s="13">
        <f t="shared" si="45"/>
        <v>10000</v>
      </c>
      <c r="L81" s="13">
        <f t="shared" si="45"/>
        <v>10000</v>
      </c>
      <c r="N81" s="3">
        <v>7</v>
      </c>
      <c r="O81" t="s">
        <v>48</v>
      </c>
    </row>
    <row r="82" spans="1:18" x14ac:dyDescent="0.25">
      <c r="A82" s="12" t="s">
        <v>88</v>
      </c>
      <c r="C82" s="13">
        <f>C58</f>
        <v>1428.5714285714287</v>
      </c>
      <c r="D82" s="13">
        <f t="shared" ref="D82:L82" si="46">C82+D58</f>
        <v>2857.1428571428573</v>
      </c>
      <c r="E82" s="13">
        <f t="shared" si="46"/>
        <v>4285.7142857142862</v>
      </c>
      <c r="F82" s="13">
        <f t="shared" si="46"/>
        <v>5714.2857142857147</v>
      </c>
      <c r="G82" s="13">
        <f t="shared" si="46"/>
        <v>7142.8571428571431</v>
      </c>
      <c r="H82" s="13">
        <f t="shared" si="46"/>
        <v>8571.4285714285725</v>
      </c>
      <c r="I82" s="13">
        <f t="shared" si="46"/>
        <v>10000.000000000002</v>
      </c>
      <c r="J82" s="13">
        <f t="shared" si="46"/>
        <v>10000.000000000002</v>
      </c>
      <c r="K82" s="13">
        <f t="shared" si="46"/>
        <v>10000.000000000002</v>
      </c>
      <c r="L82" s="13">
        <f t="shared" si="46"/>
        <v>10000.000000000002</v>
      </c>
      <c r="N82" s="3"/>
      <c r="O82"/>
    </row>
    <row r="83" spans="1:18" x14ac:dyDescent="0.25">
      <c r="A83" s="12" t="s">
        <v>66</v>
      </c>
      <c r="C83" s="13">
        <v>25000</v>
      </c>
      <c r="D83" s="13">
        <f>C83</f>
        <v>25000</v>
      </c>
      <c r="E83" s="13">
        <f t="shared" ref="E83:L83" si="47">D83</f>
        <v>25000</v>
      </c>
      <c r="F83" s="13">
        <f t="shared" si="47"/>
        <v>25000</v>
      </c>
      <c r="G83" s="13">
        <f t="shared" si="47"/>
        <v>25000</v>
      </c>
      <c r="H83" s="13">
        <f t="shared" si="47"/>
        <v>25000</v>
      </c>
      <c r="I83" s="13">
        <f t="shared" si="47"/>
        <v>25000</v>
      </c>
      <c r="J83" s="13">
        <f t="shared" si="47"/>
        <v>25000</v>
      </c>
      <c r="K83" s="13">
        <f t="shared" si="47"/>
        <v>25000</v>
      </c>
      <c r="L83" s="13">
        <f t="shared" si="47"/>
        <v>25000</v>
      </c>
      <c r="N83" s="3">
        <v>3000</v>
      </c>
      <c r="O83" t="s">
        <v>70</v>
      </c>
    </row>
    <row r="84" spans="1:18" x14ac:dyDescent="0.25">
      <c r="A84" s="12" t="s">
        <v>69</v>
      </c>
      <c r="C84" s="13">
        <v>55000</v>
      </c>
      <c r="D84" s="13">
        <f>C84</f>
        <v>55000</v>
      </c>
      <c r="E84" s="13">
        <f t="shared" ref="E84:L84" si="48">D84</f>
        <v>55000</v>
      </c>
      <c r="F84" s="13">
        <f t="shared" si="48"/>
        <v>55000</v>
      </c>
      <c r="G84" s="13">
        <f t="shared" si="48"/>
        <v>55000</v>
      </c>
      <c r="H84" s="13">
        <f t="shared" si="48"/>
        <v>55000</v>
      </c>
      <c r="I84" s="13">
        <f t="shared" si="48"/>
        <v>55000</v>
      </c>
      <c r="J84" s="13">
        <f t="shared" si="48"/>
        <v>55000</v>
      </c>
      <c r="K84" s="13">
        <f t="shared" si="48"/>
        <v>55000</v>
      </c>
      <c r="L84" s="13">
        <f t="shared" si="48"/>
        <v>55000</v>
      </c>
      <c r="N84" s="3">
        <v>1000</v>
      </c>
      <c r="O84" t="s">
        <v>68</v>
      </c>
      <c r="P84" s="13">
        <v>55</v>
      </c>
      <c r="Q84" t="s">
        <v>72</v>
      </c>
    </row>
    <row r="85" spans="1:18" x14ac:dyDescent="0.25">
      <c r="A85" s="12" t="s">
        <v>88</v>
      </c>
      <c r="C85" s="13">
        <f>C59</f>
        <v>1833.3333333333333</v>
      </c>
      <c r="D85" s="13">
        <f t="shared" ref="D85:L85" si="49">C85+D59</f>
        <v>3666.6666666666665</v>
      </c>
      <c r="E85" s="13">
        <f t="shared" si="49"/>
        <v>5500</v>
      </c>
      <c r="F85" s="13">
        <f t="shared" si="49"/>
        <v>7333.333333333333</v>
      </c>
      <c r="G85" s="13">
        <f t="shared" si="49"/>
        <v>9166.6666666666661</v>
      </c>
      <c r="H85" s="13">
        <f t="shared" si="49"/>
        <v>11000</v>
      </c>
      <c r="I85" s="13">
        <f t="shared" si="49"/>
        <v>12833.333333333334</v>
      </c>
      <c r="J85" s="13">
        <f t="shared" si="49"/>
        <v>14666.666666666668</v>
      </c>
      <c r="K85" s="13">
        <f t="shared" si="49"/>
        <v>16500</v>
      </c>
      <c r="L85" s="13">
        <f t="shared" si="49"/>
        <v>18333.333333333332</v>
      </c>
      <c r="N85" s="3">
        <v>30</v>
      </c>
      <c r="O85" t="s">
        <v>48</v>
      </c>
      <c r="P85" s="10"/>
    </row>
    <row r="86" spans="1:18" x14ac:dyDescent="0.25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0"/>
    </row>
    <row r="87" spans="1:18" x14ac:dyDescent="0.25">
      <c r="A87" s="1" t="s">
        <v>50</v>
      </c>
      <c r="C87" s="13">
        <f>C72+C73+C74+C75+C77+C79+C81+C83+C84-C78-C80-C82-C85</f>
        <v>253945.65394651005</v>
      </c>
      <c r="D87" s="13">
        <f t="shared" ref="D87:L87" si="50">D72+D73+D74+D75+D77+D79+D81+D83+D84-D78-D80-D82-D85</f>
        <v>245027.20237290038</v>
      </c>
      <c r="E87" s="13">
        <f t="shared" si="50"/>
        <v>236113.77474948484</v>
      </c>
      <c r="F87" s="13">
        <f t="shared" si="50"/>
        <v>227205.4037696195</v>
      </c>
      <c r="G87" s="13">
        <f t="shared" si="50"/>
        <v>218302.12233941222</v>
      </c>
      <c r="H87" s="13">
        <f t="shared" si="50"/>
        <v>221961.96357910731</v>
      </c>
      <c r="I87" s="13">
        <f t="shared" si="50"/>
        <v>240532.96082447932</v>
      </c>
      <c r="J87" s="13">
        <f t="shared" si="50"/>
        <v>266575.29048537795</v>
      </c>
      <c r="K87" s="13">
        <f t="shared" si="50"/>
        <v>290228.84347571159</v>
      </c>
      <c r="L87" s="13">
        <f t="shared" si="50"/>
        <v>313416.65378629643</v>
      </c>
      <c r="M87" s="10"/>
      <c r="N87" t="s">
        <v>116</v>
      </c>
      <c r="O87">
        <v>0.77</v>
      </c>
      <c r="Q87" s="37">
        <f>O87*(1+(1-M66)*((N94+N95)/N98))</f>
        <v>1.1627707880429163</v>
      </c>
      <c r="R87" t="s">
        <v>144</v>
      </c>
    </row>
    <row r="88" spans="1:18" x14ac:dyDescent="0.25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0"/>
      <c r="N88" t="s">
        <v>117</v>
      </c>
      <c r="O88" s="10">
        <v>1.5299999999999999E-2</v>
      </c>
      <c r="Q88" s="10">
        <f>O88+(Q87*(O89-O88))</f>
        <v>0.14285595544830793</v>
      </c>
      <c r="R88" t="s">
        <v>119</v>
      </c>
    </row>
    <row r="89" spans="1:18" x14ac:dyDescent="0.25">
      <c r="A89" s="25" t="s">
        <v>51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0"/>
      <c r="N89" s="12" t="s">
        <v>118</v>
      </c>
      <c r="O89" s="38">
        <v>0.125</v>
      </c>
    </row>
    <row r="90" spans="1:18" x14ac:dyDescent="0.25">
      <c r="A90" s="12" t="s">
        <v>52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0"/>
      <c r="O90"/>
    </row>
    <row r="91" spans="1:18" x14ac:dyDescent="0.25">
      <c r="A91" s="12" t="s">
        <v>53</v>
      </c>
      <c r="C91" s="13">
        <f t="shared" ref="C91:L91" si="51">(C43*E25)/365</f>
        <v>22814.640410958906</v>
      </c>
      <c r="D91" s="13">
        <f t="shared" si="51"/>
        <v>22963.106683433216</v>
      </c>
      <c r="E91" s="13">
        <f t="shared" si="51"/>
        <v>23112.539100175651</v>
      </c>
      <c r="F91" s="13">
        <f t="shared" si="51"/>
        <v>23262.943948370044</v>
      </c>
      <c r="G91" s="13">
        <f t="shared" si="51"/>
        <v>23414.327556114065</v>
      </c>
      <c r="H91" s="13">
        <f t="shared" si="51"/>
        <v>23566.696292685476</v>
      </c>
      <c r="I91" s="13">
        <f t="shared" si="51"/>
        <v>23720.056568810123</v>
      </c>
      <c r="J91" s="13">
        <f t="shared" si="51"/>
        <v>23874.414836931661</v>
      </c>
      <c r="K91" s="13">
        <f t="shared" si="51"/>
        <v>24029.777591482994</v>
      </c>
      <c r="L91" s="13">
        <f t="shared" si="51"/>
        <v>24186.151369159568</v>
      </c>
      <c r="M91" s="10"/>
      <c r="O91"/>
    </row>
    <row r="92" spans="1:18" x14ac:dyDescent="0.25">
      <c r="A92" s="12" t="s">
        <v>54</v>
      </c>
      <c r="C92" s="13">
        <f t="shared" ref="C92:L92" si="52">C66</f>
        <v>3996.8460774961345</v>
      </c>
      <c r="D92" s="13">
        <f t="shared" si="52"/>
        <v>4509.7103734024759</v>
      </c>
      <c r="E92" s="13">
        <f t="shared" si="52"/>
        <v>5055.3503528107212</v>
      </c>
      <c r="F92" s="13">
        <f t="shared" si="52"/>
        <v>5635.8667701428376</v>
      </c>
      <c r="G92" s="13">
        <f t="shared" si="52"/>
        <v>6253.4971385007048</v>
      </c>
      <c r="H92" s="13">
        <f t="shared" si="52"/>
        <v>6561.8052490500659</v>
      </c>
      <c r="I92" s="13">
        <f t="shared" si="52"/>
        <v>6468.9969409679588</v>
      </c>
      <c r="J92" s="13">
        <f t="shared" si="52"/>
        <v>8330.0876865795544</v>
      </c>
      <c r="K92" s="13">
        <f t="shared" si="52"/>
        <v>8215.8704630317461</v>
      </c>
      <c r="L92" s="13">
        <f t="shared" si="52"/>
        <v>8089.9585194485844</v>
      </c>
      <c r="M92" s="10"/>
      <c r="O92"/>
    </row>
    <row r="93" spans="1:18" x14ac:dyDescent="0.25">
      <c r="A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28" t="s">
        <v>112</v>
      </c>
      <c r="N93" s="4" t="s">
        <v>113</v>
      </c>
      <c r="O93" s="4" t="s">
        <v>111</v>
      </c>
      <c r="P93" s="4" t="s">
        <v>114</v>
      </c>
      <c r="Q93" s="41" t="s">
        <v>123</v>
      </c>
    </row>
    <row r="94" spans="1:18" x14ac:dyDescent="0.25">
      <c r="A94" s="12" t="s">
        <v>71</v>
      </c>
      <c r="C94" s="13">
        <f>Mortgage!F17</f>
        <v>59419.285956197818</v>
      </c>
      <c r="D94" s="13">
        <f>Mortgage!F29</f>
        <v>58795.042576383559</v>
      </c>
      <c r="E94" s="13">
        <f>Mortgage!F41</f>
        <v>58124.006975641896</v>
      </c>
      <c r="F94" s="13">
        <f>Mortgage!F53</f>
        <v>57402.671688759539</v>
      </c>
      <c r="G94" s="13">
        <f>Mortgage!F65</f>
        <v>56627.266336902576</v>
      </c>
      <c r="H94" s="13">
        <f>Mortgage!F77</f>
        <v>55793.737920059008</v>
      </c>
      <c r="I94" s="13">
        <f>Mortgage!F89</f>
        <v>54897.729632236558</v>
      </c>
      <c r="J94" s="13">
        <f>Mortgage!F101</f>
        <v>53934.558088683531</v>
      </c>
      <c r="K94" s="13">
        <f>Mortgage!F113</f>
        <v>52899.188846101097</v>
      </c>
      <c r="L94" s="13">
        <f>Mortgage!F125</f>
        <v>51786.210087892272</v>
      </c>
      <c r="M94" s="36">
        <f>AVERAGE(C94:L94)</f>
        <v>55967.969810885785</v>
      </c>
      <c r="N94" s="10">
        <f>M94/M100</f>
        <v>0.25264892036673298</v>
      </c>
      <c r="O94" s="10">
        <f>M62</f>
        <v>7.2499999999999995E-2</v>
      </c>
      <c r="P94" s="10">
        <f>O94*(1-$M$66)</f>
        <v>5.4374999999999993E-2</v>
      </c>
      <c r="Q94" s="10">
        <f>((M94/(M94+M95))*O94)+((M95/(M94+M95))*O95)</f>
        <v>8.2836576574834245E-2</v>
      </c>
      <c r="R94" s="7">
        <f>(N94+N95)*Q94</f>
        <v>3.3532687844494737E-2</v>
      </c>
    </row>
    <row r="95" spans="1:18" x14ac:dyDescent="0.25">
      <c r="A95" t="s">
        <v>55</v>
      </c>
      <c r="C95" s="3">
        <v>115724.34326936878</v>
      </c>
      <c r="D95" s="3">
        <v>93239.673386985334</v>
      </c>
      <c r="E95" s="3">
        <v>69136.157909728558</v>
      </c>
      <c r="F95" s="3">
        <v>43310.600640790639</v>
      </c>
      <c r="G95" s="3">
        <v>15653.219170836215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6">
        <f>AVERAGE(C95:L95)</f>
        <v>33706.399437770953</v>
      </c>
      <c r="N95" s="10">
        <f>M95/M100</f>
        <v>0.15215641117906592</v>
      </c>
      <c r="O95" s="10">
        <f>M63</f>
        <v>0.1</v>
      </c>
      <c r="P95" s="10">
        <f>O95*(1-$M$66)</f>
        <v>7.5000000000000011E-2</v>
      </c>
    </row>
    <row r="96" spans="1:18" x14ac:dyDescent="0.25">
      <c r="M96" s="10"/>
      <c r="N96" s="10"/>
      <c r="O96"/>
    </row>
    <row r="97" spans="1:18" x14ac:dyDescent="0.25">
      <c r="A97" t="s">
        <v>56</v>
      </c>
      <c r="M97" s="10"/>
      <c r="N97" s="10"/>
      <c r="O97"/>
    </row>
    <row r="98" spans="1:18" x14ac:dyDescent="0.25">
      <c r="A98" t="s">
        <v>57</v>
      </c>
      <c r="C98" s="13">
        <v>40000</v>
      </c>
      <c r="D98" s="13">
        <v>40000</v>
      </c>
      <c r="E98" s="13">
        <v>40000</v>
      </c>
      <c r="F98" s="13">
        <v>40000</v>
      </c>
      <c r="G98" s="13">
        <v>40000</v>
      </c>
      <c r="H98" s="13">
        <v>40000</v>
      </c>
      <c r="I98" s="13">
        <v>40000</v>
      </c>
      <c r="J98" s="13">
        <v>40000</v>
      </c>
      <c r="K98" s="13">
        <v>40000</v>
      </c>
      <c r="L98" s="13">
        <v>40000</v>
      </c>
      <c r="M98" s="36">
        <f>AVERAGE(C98:L98)</f>
        <v>40000</v>
      </c>
      <c r="N98" s="10">
        <f>(M98+M99)/M100</f>
        <v>0.5951946684542011</v>
      </c>
      <c r="O98" s="39">
        <f>Q88</f>
        <v>0.14285595544830793</v>
      </c>
      <c r="P98" s="39">
        <f>O98</f>
        <v>0.14285595544830793</v>
      </c>
      <c r="R98" s="39">
        <f>N98*P98</f>
        <v>8.5027103039763754E-2</v>
      </c>
    </row>
    <row r="99" spans="1:18" x14ac:dyDescent="0.25">
      <c r="A99" t="s">
        <v>58</v>
      </c>
      <c r="C99" s="15">
        <f>C67</f>
        <v>11990.538232488403</v>
      </c>
      <c r="D99" s="15">
        <f t="shared" ref="D99:L99" si="53">C99+D67</f>
        <v>25519.669352695833</v>
      </c>
      <c r="E99" s="15">
        <f t="shared" si="53"/>
        <v>40685.720411128001</v>
      </c>
      <c r="F99" s="15">
        <f t="shared" si="53"/>
        <v>57593.320721556513</v>
      </c>
      <c r="G99" s="15">
        <f t="shared" si="53"/>
        <v>76353.81213705863</v>
      </c>
      <c r="H99" s="15">
        <f t="shared" si="53"/>
        <v>96039.227884208827</v>
      </c>
      <c r="I99" s="15">
        <f t="shared" si="53"/>
        <v>115446.21870711271</v>
      </c>
      <c r="J99" s="15">
        <f t="shared" si="53"/>
        <v>140436.48176685139</v>
      </c>
      <c r="K99" s="15">
        <f t="shared" si="53"/>
        <v>165084.09315594664</v>
      </c>
      <c r="L99" s="15">
        <f t="shared" si="53"/>
        <v>189353.96871429239</v>
      </c>
      <c r="M99" s="36">
        <f>AVERAGE(C99:L99)</f>
        <v>91850.305108333938</v>
      </c>
      <c r="O99"/>
    </row>
    <row r="100" spans="1:18" x14ac:dyDescent="0.25">
      <c r="M100" s="36">
        <f>SUM(M94:M99)</f>
        <v>221524.67435699067</v>
      </c>
      <c r="N100" t="s">
        <v>115</v>
      </c>
      <c r="O100"/>
      <c r="Q100" s="39"/>
      <c r="R100" s="10">
        <f>R94+R98</f>
        <v>0.1185597908842585</v>
      </c>
    </row>
    <row r="101" spans="1:18" x14ac:dyDescent="0.25">
      <c r="A101" s="1" t="s">
        <v>59</v>
      </c>
      <c r="C101" s="15">
        <f t="shared" ref="C101:L101" si="54">SUM(C91:C99)</f>
        <v>253945.65394651005</v>
      </c>
      <c r="D101" s="15">
        <f t="shared" si="54"/>
        <v>245027.20237290041</v>
      </c>
      <c r="E101" s="15">
        <f t="shared" si="54"/>
        <v>236113.77474948484</v>
      </c>
      <c r="F101" s="15">
        <f t="shared" si="54"/>
        <v>227205.40376961956</v>
      </c>
      <c r="G101" s="15">
        <f t="shared" si="54"/>
        <v>218302.12233941216</v>
      </c>
      <c r="H101" s="15">
        <f t="shared" si="54"/>
        <v>221961.4673460034</v>
      </c>
      <c r="I101" s="15">
        <f t="shared" si="54"/>
        <v>240533.00184912735</v>
      </c>
      <c r="J101" s="15">
        <f t="shared" si="54"/>
        <v>266575.54237904615</v>
      </c>
      <c r="K101" s="15">
        <f t="shared" si="54"/>
        <v>290228.93005656247</v>
      </c>
      <c r="L101" s="15">
        <f t="shared" si="54"/>
        <v>313416.2886907928</v>
      </c>
      <c r="M101" s="10"/>
      <c r="O101"/>
    </row>
    <row r="102" spans="1:18" x14ac:dyDescent="0.25">
      <c r="M102" s="10"/>
      <c r="O102"/>
    </row>
    <row r="103" spans="1:18" x14ac:dyDescent="0.25">
      <c r="A103" t="s">
        <v>60</v>
      </c>
      <c r="C103" s="15">
        <f t="shared" ref="C103:L103" si="55">C87-C101</f>
        <v>0</v>
      </c>
      <c r="D103" s="15">
        <f t="shared" si="55"/>
        <v>0</v>
      </c>
      <c r="E103" s="15">
        <f t="shared" si="55"/>
        <v>0</v>
      </c>
      <c r="F103" s="15">
        <f t="shared" si="55"/>
        <v>0</v>
      </c>
      <c r="G103" s="15">
        <f t="shared" si="55"/>
        <v>0</v>
      </c>
      <c r="H103" s="15">
        <f t="shared" si="55"/>
        <v>0.49623310391325504</v>
      </c>
      <c r="I103" s="15">
        <f t="shared" si="55"/>
        <v>-4.1024648031452671E-2</v>
      </c>
      <c r="J103" s="15">
        <f t="shared" si="55"/>
        <v>-0.25189366820268333</v>
      </c>
      <c r="K103" s="15">
        <f t="shared" si="55"/>
        <v>-8.6580850882455707E-2</v>
      </c>
      <c r="L103" s="15">
        <f t="shared" si="55"/>
        <v>0.36509550362825394</v>
      </c>
      <c r="M103" s="10"/>
      <c r="O103"/>
    </row>
    <row r="104" spans="1:18" s="4" customFormat="1" x14ac:dyDescent="0.25">
      <c r="M104" s="28"/>
    </row>
    <row r="105" spans="1:18" ht="21" x14ac:dyDescent="0.35">
      <c r="A105" s="57" t="s">
        <v>90</v>
      </c>
      <c r="B105">
        <v>0</v>
      </c>
      <c r="C105">
        <v>1</v>
      </c>
      <c r="D105">
        <v>2</v>
      </c>
      <c r="E105">
        <v>3</v>
      </c>
      <c r="F105">
        <v>4</v>
      </c>
      <c r="G105">
        <v>5</v>
      </c>
      <c r="H105">
        <v>6</v>
      </c>
      <c r="I105">
        <v>7</v>
      </c>
      <c r="J105">
        <v>8</v>
      </c>
      <c r="K105">
        <v>9</v>
      </c>
      <c r="L105">
        <v>10</v>
      </c>
      <c r="M105" s="10"/>
      <c r="O105"/>
    </row>
    <row r="106" spans="1:18" x14ac:dyDescent="0.25">
      <c r="A106" s="29" t="s">
        <v>91</v>
      </c>
      <c r="M106" s="10"/>
      <c r="O106"/>
    </row>
    <row r="107" spans="1:18" x14ac:dyDescent="0.25">
      <c r="A107" s="30" t="s">
        <v>35</v>
      </c>
      <c r="C107" s="15">
        <f t="shared" ref="C107:L107" si="56">C40-C45-C51</f>
        <v>41581.25</v>
      </c>
      <c r="D107" s="15">
        <f t="shared" si="56"/>
        <v>41340.710859374958</v>
      </c>
      <c r="E107" s="15">
        <f t="shared" si="56"/>
        <v>41066.127008354844</v>
      </c>
      <c r="F107" s="15">
        <f t="shared" si="56"/>
        <v>40755.337264648828</v>
      </c>
      <c r="G107" s="15">
        <f t="shared" si="56"/>
        <v>40406.050526110223</v>
      </c>
      <c r="H107" s="15">
        <f t="shared" si="56"/>
        <v>40015.837986237471</v>
      </c>
      <c r="I107" s="15">
        <f t="shared" si="56"/>
        <v>39582.124882930148</v>
      </c>
      <c r="J107" s="15">
        <f t="shared" si="56"/>
        <v>39102.181752503107</v>
      </c>
      <c r="K107" s="15">
        <f t="shared" si="56"/>
        <v>38573.115159282461</v>
      </c>
      <c r="L107" s="15">
        <f t="shared" si="56"/>
        <v>37991.85786932343</v>
      </c>
      <c r="M107" s="10"/>
      <c r="O107"/>
    </row>
    <row r="108" spans="1:18" x14ac:dyDescent="0.25">
      <c r="A108" s="30" t="s">
        <v>92</v>
      </c>
      <c r="C108" s="31">
        <f t="shared" ref="C108:L108" si="57">C60</f>
        <v>9690.4761904761908</v>
      </c>
      <c r="D108" s="31">
        <f t="shared" si="57"/>
        <v>9690.4761904761908</v>
      </c>
      <c r="E108" s="31">
        <f t="shared" si="57"/>
        <v>9690.4761904761908</v>
      </c>
      <c r="F108" s="31">
        <f t="shared" si="57"/>
        <v>9690.4761904761908</v>
      </c>
      <c r="G108" s="31">
        <f t="shared" si="57"/>
        <v>9690.4761904761908</v>
      </c>
      <c r="H108" s="31">
        <f t="shared" si="57"/>
        <v>9690.4761904761908</v>
      </c>
      <c r="I108" s="31">
        <f t="shared" si="57"/>
        <v>9690.4761904761908</v>
      </c>
      <c r="J108" s="31">
        <f t="shared" si="57"/>
        <v>1833.3333333333333</v>
      </c>
      <c r="K108" s="31">
        <f t="shared" si="57"/>
        <v>1833.3333333333333</v>
      </c>
      <c r="L108" s="31">
        <f t="shared" si="57"/>
        <v>1833.3333333333333</v>
      </c>
      <c r="M108" s="10"/>
      <c r="O108"/>
    </row>
    <row r="109" spans="1:18" x14ac:dyDescent="0.25">
      <c r="A109" s="30" t="s">
        <v>93</v>
      </c>
      <c r="C109" s="15">
        <f>C107-C108</f>
        <v>31890.773809523809</v>
      </c>
      <c r="D109" s="15">
        <f t="shared" ref="D109:L109" si="58">D107-D108</f>
        <v>31650.234668898767</v>
      </c>
      <c r="E109" s="15">
        <f t="shared" si="58"/>
        <v>31375.650817878653</v>
      </c>
      <c r="F109" s="15">
        <f t="shared" si="58"/>
        <v>31064.861074172637</v>
      </c>
      <c r="G109" s="15">
        <f t="shared" si="58"/>
        <v>30715.574335634032</v>
      </c>
      <c r="H109" s="15">
        <f t="shared" si="58"/>
        <v>30325.361795761281</v>
      </c>
      <c r="I109" s="15">
        <f t="shared" si="58"/>
        <v>29891.648692453957</v>
      </c>
      <c r="J109" s="15">
        <f t="shared" si="58"/>
        <v>37268.848419169772</v>
      </c>
      <c r="K109" s="15">
        <f t="shared" si="58"/>
        <v>36739.781825949125</v>
      </c>
      <c r="L109" s="15">
        <f t="shared" si="58"/>
        <v>36158.524535990095</v>
      </c>
      <c r="M109" s="10"/>
      <c r="O109"/>
    </row>
    <row r="110" spans="1:18" x14ac:dyDescent="0.25">
      <c r="A110" s="30" t="s">
        <v>94</v>
      </c>
      <c r="C110" s="31">
        <f>C109*$M$66</f>
        <v>7972.6934523809523</v>
      </c>
      <c r="D110" s="31">
        <f t="shared" ref="D110:L110" si="59">D109*$M$66</f>
        <v>7912.5586672246918</v>
      </c>
      <c r="E110" s="31">
        <f t="shared" si="59"/>
        <v>7843.9127044696634</v>
      </c>
      <c r="F110" s="31">
        <f t="shared" si="59"/>
        <v>7766.2152685431593</v>
      </c>
      <c r="G110" s="31">
        <f t="shared" si="59"/>
        <v>7678.8935839085079</v>
      </c>
      <c r="H110" s="31">
        <f t="shared" si="59"/>
        <v>7581.3404489403201</v>
      </c>
      <c r="I110" s="31">
        <f t="shared" si="59"/>
        <v>7472.9121731134892</v>
      </c>
      <c r="J110" s="31">
        <f t="shared" si="59"/>
        <v>9317.2121047924429</v>
      </c>
      <c r="K110" s="31">
        <f t="shared" si="59"/>
        <v>9184.9454564872813</v>
      </c>
      <c r="L110" s="31">
        <f t="shared" si="59"/>
        <v>9039.6311339975236</v>
      </c>
      <c r="M110" s="10"/>
      <c r="O110"/>
    </row>
    <row r="111" spans="1:18" x14ac:dyDescent="0.25">
      <c r="A111" s="30" t="s">
        <v>95</v>
      </c>
      <c r="C111" s="15">
        <f>C107-C110</f>
        <v>33608.556547619046</v>
      </c>
      <c r="D111" s="15">
        <f t="shared" ref="D111:L111" si="60">D107-D110</f>
        <v>33428.152192150264</v>
      </c>
      <c r="E111" s="15">
        <f t="shared" si="60"/>
        <v>33222.214303885179</v>
      </c>
      <c r="F111" s="15">
        <f t="shared" si="60"/>
        <v>32989.12199610567</v>
      </c>
      <c r="G111" s="15">
        <f t="shared" si="60"/>
        <v>32727.156942201713</v>
      </c>
      <c r="H111" s="15">
        <f t="shared" si="60"/>
        <v>32434.497537297153</v>
      </c>
      <c r="I111" s="15">
        <f t="shared" si="60"/>
        <v>32109.21270981666</v>
      </c>
      <c r="J111" s="15">
        <f t="shared" si="60"/>
        <v>29784.969647710663</v>
      </c>
      <c r="K111" s="15">
        <f t="shared" si="60"/>
        <v>29388.169702795181</v>
      </c>
      <c r="L111" s="15">
        <f t="shared" si="60"/>
        <v>28952.226735325909</v>
      </c>
      <c r="M111" s="10"/>
      <c r="O111"/>
    </row>
    <row r="112" spans="1:18" x14ac:dyDescent="0.25">
      <c r="M112" s="10"/>
      <c r="O112"/>
    </row>
    <row r="113" spans="1:15" x14ac:dyDescent="0.25">
      <c r="A113" s="33" t="s">
        <v>96</v>
      </c>
      <c r="M113" s="10"/>
      <c r="O113"/>
    </row>
    <row r="114" spans="1:15" x14ac:dyDescent="0.25">
      <c r="A114" s="32" t="s">
        <v>97</v>
      </c>
      <c r="M114" s="10"/>
      <c r="O114"/>
    </row>
    <row r="115" spans="1:15" x14ac:dyDescent="0.25">
      <c r="A115" t="s">
        <v>43</v>
      </c>
      <c r="B115" s="15">
        <f t="shared" ref="B115:L115" si="61">-(C72-B72)</f>
        <v>-10000</v>
      </c>
      <c r="C115" s="15">
        <f t="shared" si="61"/>
        <v>0</v>
      </c>
      <c r="D115" s="15">
        <f t="shared" si="61"/>
        <v>0</v>
      </c>
      <c r="E115" s="15">
        <f t="shared" si="61"/>
        <v>0</v>
      </c>
      <c r="F115" s="15">
        <f t="shared" si="61"/>
        <v>0</v>
      </c>
      <c r="G115" s="15">
        <f t="shared" si="61"/>
        <v>0</v>
      </c>
      <c r="H115" s="15">
        <f t="shared" si="61"/>
        <v>0</v>
      </c>
      <c r="I115" s="15">
        <f t="shared" si="61"/>
        <v>0</v>
      </c>
      <c r="J115" s="15">
        <f t="shared" si="61"/>
        <v>0</v>
      </c>
      <c r="K115" s="15">
        <f t="shared" si="61"/>
        <v>0</v>
      </c>
      <c r="L115" s="15">
        <f t="shared" si="61"/>
        <v>10000</v>
      </c>
      <c r="M115" s="10"/>
      <c r="O115"/>
    </row>
    <row r="116" spans="1:15" x14ac:dyDescent="0.25">
      <c r="A116" s="12" t="s">
        <v>42</v>
      </c>
      <c r="B116" s="15">
        <f t="shared" ref="B116:L116" si="62">-(C73-B73)</f>
        <v>0</v>
      </c>
      <c r="C116" s="15">
        <f t="shared" si="62"/>
        <v>0</v>
      </c>
      <c r="D116" s="15">
        <f t="shared" si="62"/>
        <v>0</v>
      </c>
      <c r="E116" s="15">
        <f t="shared" si="62"/>
        <v>0</v>
      </c>
      <c r="F116" s="15">
        <f t="shared" si="62"/>
        <v>0</v>
      </c>
      <c r="G116" s="15">
        <f t="shared" si="62"/>
        <v>-12558</v>
      </c>
      <c r="H116" s="15">
        <f t="shared" si="62"/>
        <v>-27464</v>
      </c>
      <c r="I116" s="15">
        <f t="shared" si="62"/>
        <v>-27073</v>
      </c>
      <c r="J116" s="15">
        <f t="shared" si="62"/>
        <v>-24679</v>
      </c>
      <c r="K116" s="15">
        <f t="shared" si="62"/>
        <v>-24208</v>
      </c>
      <c r="L116" s="15">
        <f t="shared" si="62"/>
        <v>115982</v>
      </c>
      <c r="M116" s="10"/>
      <c r="O116"/>
    </row>
    <row r="117" spans="1:15" x14ac:dyDescent="0.25">
      <c r="A117" s="12" t="s">
        <v>46</v>
      </c>
      <c r="B117" s="15">
        <f t="shared" ref="B117:L117" si="63">-(C74-B74)</f>
        <v>-36503.424657534248</v>
      </c>
      <c r="C117" s="15">
        <f t="shared" si="63"/>
        <v>-237.54603595889785</v>
      </c>
      <c r="D117" s="15">
        <f t="shared" si="63"/>
        <v>-239.09186678790138</v>
      </c>
      <c r="E117" s="15">
        <f t="shared" si="63"/>
        <v>-240.64775711102993</v>
      </c>
      <c r="F117" s="15">
        <f t="shared" si="63"/>
        <v>-242.21377239043068</v>
      </c>
      <c r="G117" s="15">
        <f t="shared" si="63"/>
        <v>-243.78997851425083</v>
      </c>
      <c r="H117" s="15">
        <f t="shared" si="63"/>
        <v>-245.37644179944618</v>
      </c>
      <c r="I117" s="15">
        <f t="shared" si="63"/>
        <v>-246.97322899445135</v>
      </c>
      <c r="J117" s="15">
        <f t="shared" si="63"/>
        <v>-248.58040728213382</v>
      </c>
      <c r="K117" s="15">
        <f t="shared" si="63"/>
        <v>-250.19804428251518</v>
      </c>
      <c r="L117" s="15">
        <f t="shared" si="63"/>
        <v>38697.842190655305</v>
      </c>
      <c r="M117" s="10"/>
      <c r="O117"/>
    </row>
    <row r="118" spans="1:15" x14ac:dyDescent="0.25">
      <c r="A118" s="12" t="s">
        <v>47</v>
      </c>
      <c r="B118" s="15">
        <f t="shared" ref="B118:L118" si="64">-(C75-B75)</f>
        <v>-82132.705479452052</v>
      </c>
      <c r="C118" s="15">
        <f t="shared" si="64"/>
        <v>-534.47858090752561</v>
      </c>
      <c r="D118" s="15">
        <f t="shared" si="64"/>
        <v>-537.95670027278538</v>
      </c>
      <c r="E118" s="15">
        <f t="shared" si="64"/>
        <v>-541.45745349979552</v>
      </c>
      <c r="F118" s="15">
        <f t="shared" si="64"/>
        <v>-544.98098787848721</v>
      </c>
      <c r="G118" s="15">
        <f t="shared" si="64"/>
        <v>-548.52745165706438</v>
      </c>
      <c r="H118" s="15">
        <f t="shared" si="64"/>
        <v>-552.09699404874118</v>
      </c>
      <c r="I118" s="15">
        <f t="shared" si="64"/>
        <v>-555.68976523753372</v>
      </c>
      <c r="J118" s="15">
        <f t="shared" si="64"/>
        <v>-559.30591638479382</v>
      </c>
      <c r="K118" s="15">
        <f t="shared" si="64"/>
        <v>-562.94559963565553</v>
      </c>
      <c r="L118" s="15">
        <f t="shared" si="64"/>
        <v>87070.144928974434</v>
      </c>
      <c r="M118" s="10"/>
      <c r="O118"/>
    </row>
    <row r="119" spans="1:15" x14ac:dyDescent="0.25">
      <c r="A119" s="12" t="s">
        <v>53</v>
      </c>
      <c r="B119" s="15">
        <f t="shared" ref="B119:L119" si="65">C91-B91</f>
        <v>22814.640410958906</v>
      </c>
      <c r="C119" s="15">
        <f t="shared" si="65"/>
        <v>148.46627247431024</v>
      </c>
      <c r="D119" s="15">
        <f t="shared" si="65"/>
        <v>149.43241674243473</v>
      </c>
      <c r="E119" s="15">
        <f t="shared" si="65"/>
        <v>150.40484819439371</v>
      </c>
      <c r="F119" s="15">
        <f t="shared" si="65"/>
        <v>151.38360774402099</v>
      </c>
      <c r="G119" s="15">
        <f t="shared" si="65"/>
        <v>152.36873657141041</v>
      </c>
      <c r="H119" s="15">
        <f t="shared" si="65"/>
        <v>153.3602761246475</v>
      </c>
      <c r="I119" s="15">
        <f t="shared" si="65"/>
        <v>154.35826812153755</v>
      </c>
      <c r="J119" s="15">
        <f t="shared" si="65"/>
        <v>155.36275455133364</v>
      </c>
      <c r="K119" s="15">
        <f t="shared" si="65"/>
        <v>156.37377767657381</v>
      </c>
      <c r="L119" s="15">
        <f t="shared" si="65"/>
        <v>-24186.151369159568</v>
      </c>
      <c r="M119" s="10"/>
      <c r="O119"/>
    </row>
    <row r="120" spans="1:15" x14ac:dyDescent="0.25">
      <c r="A120" s="34" t="s">
        <v>98</v>
      </c>
      <c r="B120" s="15">
        <f>C110-B110</f>
        <v>7972.6934523809523</v>
      </c>
      <c r="C120" s="15">
        <f t="shared" ref="C120:L120" si="66">D110-C110</f>
        <v>-60.134785156260477</v>
      </c>
      <c r="D120" s="15">
        <f t="shared" si="66"/>
        <v>-68.645962755028449</v>
      </c>
      <c r="E120" s="15">
        <f t="shared" si="66"/>
        <v>-77.697435926504113</v>
      </c>
      <c r="F120" s="15">
        <f t="shared" si="66"/>
        <v>-87.321684634651319</v>
      </c>
      <c r="G120" s="15">
        <f t="shared" si="66"/>
        <v>-97.553134968187805</v>
      </c>
      <c r="H120" s="15">
        <f t="shared" si="66"/>
        <v>-108.42827582683094</v>
      </c>
      <c r="I120" s="15">
        <f t="shared" si="66"/>
        <v>1844.2999316789537</v>
      </c>
      <c r="J120" s="15">
        <f t="shared" si="66"/>
        <v>-132.26664830516165</v>
      </c>
      <c r="K120" s="15">
        <f t="shared" si="66"/>
        <v>-145.31432248975761</v>
      </c>
      <c r="L120" s="15">
        <f t="shared" si="66"/>
        <v>-9039.6311339975236</v>
      </c>
      <c r="M120" s="10"/>
      <c r="O120"/>
    </row>
    <row r="121" spans="1:15" x14ac:dyDescent="0.25">
      <c r="M121" s="10"/>
      <c r="O121"/>
    </row>
    <row r="122" spans="1:15" x14ac:dyDescent="0.25">
      <c r="A122" t="s">
        <v>99</v>
      </c>
      <c r="M122" s="10"/>
      <c r="O122"/>
    </row>
    <row r="123" spans="1:15" x14ac:dyDescent="0.25">
      <c r="A123" t="s">
        <v>44</v>
      </c>
      <c r="B123" s="15">
        <f t="shared" ref="B123:L123" si="67">-(C77-B77)</f>
        <v>-25000</v>
      </c>
      <c r="C123" s="15">
        <f t="shared" si="67"/>
        <v>0</v>
      </c>
      <c r="D123" s="15">
        <f t="shared" si="67"/>
        <v>0</v>
      </c>
      <c r="E123" s="15">
        <f t="shared" si="67"/>
        <v>0</v>
      </c>
      <c r="F123" s="15">
        <f t="shared" si="67"/>
        <v>0</v>
      </c>
      <c r="G123" s="15">
        <f t="shared" si="67"/>
        <v>0</v>
      </c>
      <c r="H123" s="15">
        <f t="shared" si="67"/>
        <v>0</v>
      </c>
      <c r="I123" s="15">
        <f t="shared" si="67"/>
        <v>0</v>
      </c>
      <c r="J123" s="15">
        <f t="shared" si="67"/>
        <v>0</v>
      </c>
      <c r="K123" s="15">
        <f t="shared" si="67"/>
        <v>0</v>
      </c>
      <c r="L123" s="15">
        <f t="shared" si="67"/>
        <v>25000</v>
      </c>
      <c r="M123" s="10"/>
      <c r="N123" s="35">
        <v>-0.6</v>
      </c>
      <c r="O123"/>
    </row>
    <row r="124" spans="1:15" x14ac:dyDescent="0.25">
      <c r="A124" t="s">
        <v>100</v>
      </c>
      <c r="L124" s="15">
        <f>L123*N123</f>
        <v>-15000</v>
      </c>
      <c r="M124" s="10" t="s">
        <v>106</v>
      </c>
      <c r="N124" s="15">
        <f>L77-L78</f>
        <v>0</v>
      </c>
      <c r="O124"/>
    </row>
    <row r="125" spans="1:15" x14ac:dyDescent="0.25">
      <c r="A125" t="s">
        <v>101</v>
      </c>
      <c r="L125" s="3">
        <f>N125*-M66</f>
        <v>-2500</v>
      </c>
      <c r="M125" s="10" t="s">
        <v>107</v>
      </c>
      <c r="N125" s="15">
        <f>L123+L124-N124</f>
        <v>10000</v>
      </c>
      <c r="O125"/>
    </row>
    <row r="126" spans="1:15" x14ac:dyDescent="0.25">
      <c r="M126" s="10"/>
      <c r="O126"/>
    </row>
    <row r="127" spans="1:15" x14ac:dyDescent="0.25">
      <c r="A127" t="s">
        <v>102</v>
      </c>
      <c r="B127" s="15">
        <f t="shared" ref="B127:L127" si="68">-(C79-B79)</f>
        <v>-20000</v>
      </c>
      <c r="C127" s="15">
        <f t="shared" si="68"/>
        <v>0</v>
      </c>
      <c r="D127" s="15">
        <f t="shared" si="68"/>
        <v>0</v>
      </c>
      <c r="E127" s="15">
        <f t="shared" si="68"/>
        <v>0</v>
      </c>
      <c r="F127" s="15">
        <f t="shared" si="68"/>
        <v>0</v>
      </c>
      <c r="G127" s="15">
        <f t="shared" si="68"/>
        <v>0</v>
      </c>
      <c r="H127" s="15">
        <f t="shared" si="68"/>
        <v>0</v>
      </c>
      <c r="I127" s="15">
        <f t="shared" si="68"/>
        <v>0</v>
      </c>
      <c r="J127" s="15">
        <f t="shared" si="68"/>
        <v>0</v>
      </c>
      <c r="K127" s="15">
        <f t="shared" si="68"/>
        <v>0</v>
      </c>
      <c r="L127" s="15">
        <f t="shared" si="68"/>
        <v>20000</v>
      </c>
      <c r="M127" s="10"/>
      <c r="N127" s="35">
        <v>-0.6</v>
      </c>
      <c r="O127"/>
    </row>
    <row r="128" spans="1:15" x14ac:dyDescent="0.25">
      <c r="A128" t="s">
        <v>100</v>
      </c>
      <c r="L128" s="15">
        <f>L127*N127</f>
        <v>-12000</v>
      </c>
      <c r="M128" s="10" t="s">
        <v>106</v>
      </c>
      <c r="N128" s="15">
        <f>L79-L80</f>
        <v>0</v>
      </c>
      <c r="O128"/>
    </row>
    <row r="129" spans="1:15" x14ac:dyDescent="0.25">
      <c r="A129" t="s">
        <v>103</v>
      </c>
      <c r="L129" s="3">
        <f>N129*-M66</f>
        <v>-2000</v>
      </c>
      <c r="M129" s="10" t="s">
        <v>107</v>
      </c>
      <c r="N129" s="15">
        <f>L127+L128-N128</f>
        <v>8000</v>
      </c>
      <c r="O129"/>
    </row>
    <row r="130" spans="1:15" x14ac:dyDescent="0.25">
      <c r="L130" s="3"/>
      <c r="M130" s="10"/>
      <c r="N130" s="15"/>
      <c r="O130"/>
    </row>
    <row r="131" spans="1:15" x14ac:dyDescent="0.25">
      <c r="A131" t="s">
        <v>108</v>
      </c>
      <c r="B131" s="15">
        <f t="shared" ref="B131:L131" si="69">-(C81-B81)</f>
        <v>-10000</v>
      </c>
      <c r="C131" s="15">
        <f t="shared" si="69"/>
        <v>0</v>
      </c>
      <c r="D131" s="15">
        <f t="shared" si="69"/>
        <v>0</v>
      </c>
      <c r="E131" s="15">
        <f t="shared" si="69"/>
        <v>0</v>
      </c>
      <c r="F131" s="15">
        <f t="shared" si="69"/>
        <v>0</v>
      </c>
      <c r="G131" s="15">
        <f t="shared" si="69"/>
        <v>0</v>
      </c>
      <c r="H131" s="15">
        <f t="shared" si="69"/>
        <v>0</v>
      </c>
      <c r="I131" s="15">
        <f t="shared" si="69"/>
        <v>0</v>
      </c>
      <c r="J131" s="15">
        <f t="shared" si="69"/>
        <v>0</v>
      </c>
      <c r="K131" s="15">
        <f t="shared" si="69"/>
        <v>0</v>
      </c>
      <c r="L131" s="15">
        <f t="shared" si="69"/>
        <v>10000</v>
      </c>
      <c r="M131" s="10"/>
      <c r="N131" s="7">
        <v>-0.6</v>
      </c>
      <c r="O131"/>
    </row>
    <row r="132" spans="1:15" x14ac:dyDescent="0.25">
      <c r="A132" t="s">
        <v>100</v>
      </c>
      <c r="L132" s="3">
        <f>L131*N131</f>
        <v>-6000</v>
      </c>
      <c r="M132" s="10" t="s">
        <v>106</v>
      </c>
      <c r="N132" s="15">
        <f>L81-L82</f>
        <v>0</v>
      </c>
      <c r="O132"/>
    </row>
    <row r="133" spans="1:15" x14ac:dyDescent="0.25">
      <c r="A133" t="s">
        <v>103</v>
      </c>
      <c r="L133" s="3">
        <f>N133*-M66</f>
        <v>-1000</v>
      </c>
      <c r="M133" s="10" t="s">
        <v>107</v>
      </c>
      <c r="N133" s="15">
        <f>L131+L132-N132</f>
        <v>4000</v>
      </c>
      <c r="O133"/>
    </row>
    <row r="134" spans="1:15" x14ac:dyDescent="0.25">
      <c r="M134" s="10"/>
      <c r="O134"/>
    </row>
    <row r="135" spans="1:15" x14ac:dyDescent="0.25">
      <c r="A135" t="s">
        <v>104</v>
      </c>
      <c r="B135" s="15">
        <f t="shared" ref="B135:L135" si="70">-(C83-B83)</f>
        <v>-25000</v>
      </c>
      <c r="C135" s="15">
        <f t="shared" si="70"/>
        <v>0</v>
      </c>
      <c r="D135" s="15">
        <f t="shared" si="70"/>
        <v>0</v>
      </c>
      <c r="E135" s="15">
        <f t="shared" si="70"/>
        <v>0</v>
      </c>
      <c r="F135" s="15">
        <f t="shared" si="70"/>
        <v>0</v>
      </c>
      <c r="G135" s="15">
        <f t="shared" si="70"/>
        <v>0</v>
      </c>
      <c r="H135" s="15">
        <f t="shared" si="70"/>
        <v>0</v>
      </c>
      <c r="I135" s="15">
        <f t="shared" si="70"/>
        <v>0</v>
      </c>
      <c r="J135" s="15">
        <f t="shared" si="70"/>
        <v>0</v>
      </c>
      <c r="K135" s="15">
        <f t="shared" si="70"/>
        <v>0</v>
      </c>
      <c r="L135" s="15">
        <f t="shared" si="70"/>
        <v>25000</v>
      </c>
      <c r="M135" s="10"/>
      <c r="N135" s="35">
        <v>0.3</v>
      </c>
      <c r="O135"/>
    </row>
    <row r="136" spans="1:15" x14ac:dyDescent="0.25">
      <c r="A136" t="s">
        <v>100</v>
      </c>
      <c r="L136" s="15">
        <f>L135*N135</f>
        <v>7500</v>
      </c>
      <c r="M136" s="10" t="s">
        <v>106</v>
      </c>
      <c r="N136" s="15">
        <f>L83</f>
        <v>25000</v>
      </c>
      <c r="O136"/>
    </row>
    <row r="137" spans="1:15" x14ac:dyDescent="0.25">
      <c r="A137" t="s">
        <v>103</v>
      </c>
      <c r="L137" s="3">
        <f>N137*-M66</f>
        <v>-1875</v>
      </c>
      <c r="M137" s="10" t="s">
        <v>107</v>
      </c>
      <c r="N137" s="15">
        <f>L135+L136-N136</f>
        <v>7500</v>
      </c>
      <c r="O137"/>
    </row>
    <row r="138" spans="1:15" x14ac:dyDescent="0.25">
      <c r="M138" s="10"/>
      <c r="O138"/>
    </row>
    <row r="139" spans="1:15" x14ac:dyDescent="0.25">
      <c r="A139" t="s">
        <v>105</v>
      </c>
      <c r="B139" s="15">
        <f t="shared" ref="B139:L139" si="71">-(C84-B84)</f>
        <v>-55000</v>
      </c>
      <c r="C139" s="15">
        <f t="shared" si="71"/>
        <v>0</v>
      </c>
      <c r="D139" s="15">
        <f t="shared" si="71"/>
        <v>0</v>
      </c>
      <c r="E139" s="15">
        <f t="shared" si="71"/>
        <v>0</v>
      </c>
      <c r="F139" s="15">
        <f t="shared" si="71"/>
        <v>0</v>
      </c>
      <c r="G139" s="15">
        <f t="shared" si="71"/>
        <v>0</v>
      </c>
      <c r="H139" s="15">
        <f t="shared" si="71"/>
        <v>0</v>
      </c>
      <c r="I139" s="15">
        <f t="shared" si="71"/>
        <v>0</v>
      </c>
      <c r="J139" s="15">
        <f t="shared" si="71"/>
        <v>0</v>
      </c>
      <c r="K139" s="15">
        <f t="shared" si="71"/>
        <v>0</v>
      </c>
      <c r="L139" s="15">
        <f t="shared" si="71"/>
        <v>55000</v>
      </c>
      <c r="M139" s="10"/>
      <c r="N139" s="35">
        <v>0.3</v>
      </c>
      <c r="O139"/>
    </row>
    <row r="140" spans="1:15" x14ac:dyDescent="0.25">
      <c r="A140" t="s">
        <v>100</v>
      </c>
      <c r="L140" s="15">
        <f>L139*N139</f>
        <v>16500</v>
      </c>
      <c r="M140" s="10" t="s">
        <v>106</v>
      </c>
      <c r="N140" s="15">
        <f>L84-L85</f>
        <v>36666.666666666672</v>
      </c>
      <c r="O140"/>
    </row>
    <row r="141" spans="1:15" x14ac:dyDescent="0.25">
      <c r="A141" t="s">
        <v>103</v>
      </c>
      <c r="L141" s="3">
        <f>N141*-M66</f>
        <v>-8708.3333333333321</v>
      </c>
      <c r="M141" s="10" t="s">
        <v>107</v>
      </c>
      <c r="N141" s="15">
        <f>L139+L140-N140</f>
        <v>34833.333333333328</v>
      </c>
      <c r="O141"/>
    </row>
    <row r="142" spans="1:15" x14ac:dyDescent="0.25">
      <c r="M142" s="10"/>
      <c r="O142"/>
    </row>
    <row r="143" spans="1:15" x14ac:dyDescent="0.25">
      <c r="A143" s="1" t="s">
        <v>109</v>
      </c>
      <c r="B143" s="3">
        <f>SUM(B111:B142)</f>
        <v>-232848.79627364644</v>
      </c>
      <c r="C143" s="3">
        <f t="shared" ref="C143:L143" si="72">SUM(C111:C142)</f>
        <v>32924.863418070672</v>
      </c>
      <c r="D143" s="3">
        <f t="shared" si="72"/>
        <v>32731.890079076984</v>
      </c>
      <c r="E143" s="3">
        <f t="shared" si="72"/>
        <v>32512.816505542243</v>
      </c>
      <c r="F143" s="3">
        <f t="shared" si="72"/>
        <v>32265.989158946122</v>
      </c>
      <c r="G143" s="3">
        <f t="shared" si="72"/>
        <v>19431.65511363362</v>
      </c>
      <c r="H143" s="3">
        <f t="shared" si="72"/>
        <v>4217.9561017467822</v>
      </c>
      <c r="I143" s="3">
        <f t="shared" si="72"/>
        <v>6232.2079153851664</v>
      </c>
      <c r="J143" s="3">
        <f t="shared" si="72"/>
        <v>4321.179430289907</v>
      </c>
      <c r="K143" s="3">
        <f t="shared" si="72"/>
        <v>4378.0855140638268</v>
      </c>
      <c r="L143" s="3">
        <f t="shared" si="72"/>
        <v>357393.09801846521</v>
      </c>
      <c r="M143" s="10"/>
      <c r="O143"/>
    </row>
    <row r="144" spans="1:15" x14ac:dyDescent="0.25">
      <c r="M144" s="10"/>
      <c r="O144"/>
    </row>
    <row r="145" spans="1:15" x14ac:dyDescent="0.25">
      <c r="A145" s="1" t="s">
        <v>110</v>
      </c>
      <c r="B145" s="39">
        <f>IRR(B143:L143)</f>
        <v>0.12049910414573262</v>
      </c>
      <c r="M145" s="10"/>
      <c r="O145"/>
    </row>
    <row r="146" spans="1:15" x14ac:dyDescent="0.25">
      <c r="A146" s="1" t="s">
        <v>120</v>
      </c>
      <c r="B146" s="39">
        <f>R100</f>
        <v>0.1185597908842585</v>
      </c>
    </row>
    <row r="147" spans="1:15" x14ac:dyDescent="0.25">
      <c r="A147" s="1" t="s">
        <v>121</v>
      </c>
      <c r="B147" s="40">
        <f t="shared" ref="B147:L147" si="73">-PV(B146,B105,,B143)</f>
        <v>-232848.79627364644</v>
      </c>
      <c r="C147" s="40">
        <f t="shared" si="73"/>
        <v>32924.863418070672</v>
      </c>
      <c r="D147" s="40">
        <f t="shared" si="73"/>
        <v>32731.890079076984</v>
      </c>
      <c r="E147" s="40">
        <f t="shared" si="73"/>
        <v>32512.816505542243</v>
      </c>
      <c r="F147" s="40">
        <f t="shared" si="73"/>
        <v>32265.989158946122</v>
      </c>
      <c r="G147" s="40">
        <f t="shared" si="73"/>
        <v>19431.65511363362</v>
      </c>
      <c r="H147" s="40">
        <f t="shared" si="73"/>
        <v>4217.9561017467822</v>
      </c>
      <c r="I147" s="40">
        <f t="shared" si="73"/>
        <v>6232.2079153851664</v>
      </c>
      <c r="J147" s="40">
        <f t="shared" si="73"/>
        <v>4321.179430289907</v>
      </c>
      <c r="K147" s="40">
        <f t="shared" si="73"/>
        <v>4378.0855140638268</v>
      </c>
      <c r="L147" s="40">
        <f t="shared" si="73"/>
        <v>357393.09801846521</v>
      </c>
    </row>
    <row r="148" spans="1:15" x14ac:dyDescent="0.25">
      <c r="A148" s="1" t="s">
        <v>122</v>
      </c>
      <c r="B148" s="40">
        <f>SUM(B147:L147)</f>
        <v>293560.94498157414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0"/>
  <sheetViews>
    <sheetView zoomScale="80" zoomScaleNormal="80" workbookViewId="0">
      <selection activeCell="B2" sqref="B2"/>
    </sheetView>
  </sheetViews>
  <sheetFormatPr defaultRowHeight="15" x14ac:dyDescent="0.25"/>
  <cols>
    <col min="1" max="1" width="16.85546875" bestFit="1" customWidth="1"/>
    <col min="2" max="2" width="16.85546875" customWidth="1"/>
    <col min="3" max="3" width="16.42578125" bestFit="1" customWidth="1"/>
    <col min="4" max="4" width="16.28515625" bestFit="1" customWidth="1"/>
    <col min="5" max="5" width="16.28515625" customWidth="1"/>
    <col min="6" max="6" width="18.5703125" bestFit="1" customWidth="1"/>
    <col min="7" max="7" width="15.42578125" bestFit="1" customWidth="1"/>
    <col min="8" max="8" width="18.5703125" bestFit="1" customWidth="1"/>
    <col min="9" max="9" width="13.28515625" bestFit="1" customWidth="1"/>
    <col min="10" max="10" width="12.28515625" bestFit="1" customWidth="1"/>
    <col min="12" max="12" width="11.85546875" bestFit="1" customWidth="1"/>
  </cols>
  <sheetData>
    <row r="1" spans="1:10" x14ac:dyDescent="0.25">
      <c r="A1" t="s">
        <v>73</v>
      </c>
      <c r="B1" s="10">
        <v>7.2499999999999995E-2</v>
      </c>
    </row>
    <row r="2" spans="1:10" x14ac:dyDescent="0.25">
      <c r="A2" t="s">
        <v>74</v>
      </c>
      <c r="B2" s="8">
        <v>60000</v>
      </c>
    </row>
    <row r="3" spans="1:10" x14ac:dyDescent="0.25">
      <c r="A3" t="s">
        <v>75</v>
      </c>
      <c r="B3">
        <v>30</v>
      </c>
    </row>
    <row r="5" spans="1:10" s="1" customFormat="1" x14ac:dyDescent="0.25">
      <c r="A5" s="6" t="s">
        <v>76</v>
      </c>
      <c r="B5" s="6" t="s">
        <v>77</v>
      </c>
      <c r="C5" s="6" t="s">
        <v>78</v>
      </c>
      <c r="D5" s="6" t="s">
        <v>79</v>
      </c>
      <c r="E5" s="6" t="s">
        <v>80</v>
      </c>
      <c r="F5" s="6" t="s">
        <v>81</v>
      </c>
      <c r="G5" s="6" t="s">
        <v>82</v>
      </c>
      <c r="H5" s="6" t="s">
        <v>83</v>
      </c>
    </row>
    <row r="6" spans="1:10" x14ac:dyDescent="0.25">
      <c r="A6">
        <v>1</v>
      </c>
      <c r="B6" s="19">
        <f>-PMT($B$1/12,$B$3*12,$B$2,0,0)</f>
        <v>409.30576803371508</v>
      </c>
      <c r="C6" s="19">
        <f>B6-D6</f>
        <v>46.805768033715083</v>
      </c>
      <c r="D6" s="19">
        <f>B2*(B1/12)</f>
        <v>362.5</v>
      </c>
      <c r="E6" s="19"/>
      <c r="F6" s="20">
        <f>B2-C6-E6</f>
        <v>59953.194231966285</v>
      </c>
      <c r="G6" s="19">
        <f>C6+E6</f>
        <v>46.805768033715083</v>
      </c>
      <c r="H6" s="19">
        <f>D6</f>
        <v>362.5</v>
      </c>
      <c r="J6" s="19"/>
    </row>
    <row r="7" spans="1:10" x14ac:dyDescent="0.25">
      <c r="A7">
        <f t="shared" ref="A7:A70" si="0">IF(OR(F6&lt;0.01,F6=""),"",A6+1)</f>
        <v>2</v>
      </c>
      <c r="B7" s="19">
        <f t="shared" ref="B7:B70" si="1">IF(OR(F6&lt;=0.01,F6=""),"",IF(F6&lt;$B$6,F6+D7,-PMT($B$1/12,$B$3*12,$B$2,0,0)))</f>
        <v>409.30576803371508</v>
      </c>
      <c r="C7" s="19">
        <f t="shared" ref="C7:C70" si="2">IF(OR(F6&lt;=0.01,F6=""),"",B7-D7)</f>
        <v>47.088552882252088</v>
      </c>
      <c r="D7" s="19">
        <f t="shared" ref="D7:D70" si="3">IF(OR(F6&lt;=0.01,F6=""),"",F6*$B$1/12)</f>
        <v>362.21721515146299</v>
      </c>
      <c r="E7" s="19"/>
      <c r="F7" s="20">
        <f t="shared" ref="F7:F70" si="4">IF(OR(F6&lt;=0.01,F6=""),"",F6-C7-E7)</f>
        <v>59906.10567908403</v>
      </c>
      <c r="G7" s="19">
        <f>IF(OR(F6&lt;=0.01,F6=""),"",G6+C7+E7)</f>
        <v>93.894320915967171</v>
      </c>
      <c r="H7" s="19">
        <f t="shared" ref="H7:H70" si="5">IF(OR(F6&lt;=0.01,F6=""),"",H6+D7)</f>
        <v>724.71721515146305</v>
      </c>
    </row>
    <row r="8" spans="1:10" x14ac:dyDescent="0.25">
      <c r="A8">
        <f t="shared" si="0"/>
        <v>3</v>
      </c>
      <c r="B8" s="19">
        <f t="shared" si="1"/>
        <v>409.30576803371508</v>
      </c>
      <c r="C8" s="19">
        <f t="shared" si="2"/>
        <v>47.373046222582389</v>
      </c>
      <c r="D8" s="19">
        <f t="shared" si="3"/>
        <v>361.93272181113269</v>
      </c>
      <c r="E8" s="19"/>
      <c r="F8" s="20">
        <f t="shared" si="4"/>
        <v>59858.732632861451</v>
      </c>
      <c r="G8" s="19">
        <f t="shared" ref="G8:G71" si="6">IF(OR(F7&lt;=0.01,F7=""),"",G7+C8+E8)</f>
        <v>141.26736713854956</v>
      </c>
      <c r="H8" s="19">
        <f t="shared" si="5"/>
        <v>1086.6499369625958</v>
      </c>
    </row>
    <row r="9" spans="1:10" x14ac:dyDescent="0.25">
      <c r="A9">
        <f t="shared" si="0"/>
        <v>4</v>
      </c>
      <c r="B9" s="19">
        <f t="shared" si="1"/>
        <v>409.30576803371508</v>
      </c>
      <c r="C9" s="19">
        <f t="shared" si="2"/>
        <v>47.659258376843809</v>
      </c>
      <c r="D9" s="19">
        <f t="shared" si="3"/>
        <v>361.64650965687127</v>
      </c>
      <c r="E9" s="19"/>
      <c r="F9" s="20">
        <f t="shared" si="4"/>
        <v>59811.073374484607</v>
      </c>
      <c r="G9" s="19">
        <f t="shared" si="6"/>
        <v>188.92662551539337</v>
      </c>
      <c r="H9" s="19">
        <f t="shared" si="5"/>
        <v>1448.2964466194671</v>
      </c>
    </row>
    <row r="10" spans="1:10" x14ac:dyDescent="0.25">
      <c r="A10">
        <f t="shared" si="0"/>
        <v>5</v>
      </c>
      <c r="B10" s="19">
        <f t="shared" si="1"/>
        <v>409.30576803371508</v>
      </c>
      <c r="C10" s="19">
        <f t="shared" si="2"/>
        <v>47.94719972953726</v>
      </c>
      <c r="D10" s="19">
        <f t="shared" si="3"/>
        <v>361.35856830417782</v>
      </c>
      <c r="E10" s="19"/>
      <c r="F10" s="20">
        <f t="shared" si="4"/>
        <v>59763.126174755067</v>
      </c>
      <c r="G10" s="19">
        <f t="shared" si="6"/>
        <v>236.87382524493063</v>
      </c>
      <c r="H10" s="19">
        <f t="shared" si="5"/>
        <v>1809.655014923645</v>
      </c>
    </row>
    <row r="11" spans="1:10" x14ac:dyDescent="0.25">
      <c r="A11">
        <f t="shared" si="0"/>
        <v>6</v>
      </c>
      <c r="B11" s="19">
        <f t="shared" si="1"/>
        <v>409.30576803371508</v>
      </c>
      <c r="C11" s="19">
        <f t="shared" si="2"/>
        <v>48.236880727903269</v>
      </c>
      <c r="D11" s="19">
        <f t="shared" si="3"/>
        <v>361.06888730581181</v>
      </c>
      <c r="E11" s="19"/>
      <c r="F11" s="20">
        <f t="shared" si="4"/>
        <v>59714.889294027162</v>
      </c>
      <c r="G11" s="19">
        <f t="shared" si="6"/>
        <v>285.1107059728339</v>
      </c>
      <c r="H11" s="19">
        <f t="shared" si="5"/>
        <v>2170.7239022294571</v>
      </c>
    </row>
    <row r="12" spans="1:10" x14ac:dyDescent="0.25">
      <c r="A12">
        <f t="shared" si="0"/>
        <v>7</v>
      </c>
      <c r="B12" s="19">
        <f t="shared" si="1"/>
        <v>409.30576803371508</v>
      </c>
      <c r="C12" s="19">
        <f t="shared" si="2"/>
        <v>48.528311882301011</v>
      </c>
      <c r="D12" s="19">
        <f t="shared" si="3"/>
        <v>360.77745615141407</v>
      </c>
      <c r="E12" s="19"/>
      <c r="F12" s="20">
        <f t="shared" si="4"/>
        <v>59666.360982144863</v>
      </c>
      <c r="G12" s="19">
        <f t="shared" si="6"/>
        <v>333.63901785513491</v>
      </c>
      <c r="H12" s="19">
        <f t="shared" si="5"/>
        <v>2531.5013583808714</v>
      </c>
    </row>
    <row r="13" spans="1:10" x14ac:dyDescent="0.25">
      <c r="A13">
        <f t="shared" si="0"/>
        <v>8</v>
      </c>
      <c r="B13" s="19">
        <f t="shared" si="1"/>
        <v>409.30576803371508</v>
      </c>
      <c r="C13" s="19">
        <f t="shared" si="2"/>
        <v>48.821503766589899</v>
      </c>
      <c r="D13" s="19">
        <f t="shared" si="3"/>
        <v>360.48426426712518</v>
      </c>
      <c r="E13" s="19"/>
      <c r="F13" s="20">
        <f t="shared" si="4"/>
        <v>59617.539478378276</v>
      </c>
      <c r="G13" s="19">
        <f t="shared" si="6"/>
        <v>382.46052162172481</v>
      </c>
      <c r="H13" s="19">
        <f t="shared" si="5"/>
        <v>2891.9856226479965</v>
      </c>
    </row>
    <row r="14" spans="1:10" x14ac:dyDescent="0.25">
      <c r="A14">
        <f t="shared" si="0"/>
        <v>9</v>
      </c>
      <c r="B14" s="19">
        <f t="shared" si="1"/>
        <v>409.30576803371508</v>
      </c>
      <c r="C14" s="19">
        <f t="shared" si="2"/>
        <v>49.116467018512992</v>
      </c>
      <c r="D14" s="19">
        <f t="shared" si="3"/>
        <v>360.18930101520209</v>
      </c>
      <c r="E14" s="19"/>
      <c r="F14" s="20">
        <f t="shared" si="4"/>
        <v>59568.423011359766</v>
      </c>
      <c r="G14" s="19">
        <f t="shared" si="6"/>
        <v>431.5769886402378</v>
      </c>
      <c r="H14" s="19">
        <f t="shared" si="5"/>
        <v>3252.1749236631986</v>
      </c>
    </row>
    <row r="15" spans="1:10" x14ac:dyDescent="0.25">
      <c r="A15">
        <f t="shared" si="0"/>
        <v>10</v>
      </c>
      <c r="B15" s="19">
        <f>IF(OR(F14&lt;=0.01,F14=""),"",IF(F14&lt;$B$6,F14+D15,-PMT($B$1/12,$B$3*12,$B$2,0,0)))</f>
        <v>409.30576803371508</v>
      </c>
      <c r="C15" s="19">
        <f t="shared" si="2"/>
        <v>49.413212340083192</v>
      </c>
      <c r="D15" s="19">
        <f t="shared" si="3"/>
        <v>359.89255569363189</v>
      </c>
      <c r="E15" s="19"/>
      <c r="F15" s="20">
        <f t="shared" si="4"/>
        <v>59519.009799019681</v>
      </c>
      <c r="G15" s="19">
        <f t="shared" si="6"/>
        <v>480.99020098032099</v>
      </c>
      <c r="H15" s="19">
        <f t="shared" si="5"/>
        <v>3612.0674793568305</v>
      </c>
    </row>
    <row r="16" spans="1:10" x14ac:dyDescent="0.25">
      <c r="A16">
        <f t="shared" si="0"/>
        <v>11</v>
      </c>
      <c r="B16" s="19">
        <f t="shared" si="1"/>
        <v>409.30576803371508</v>
      </c>
      <c r="C16" s="19">
        <f t="shared" si="2"/>
        <v>49.711750497971195</v>
      </c>
      <c r="D16" s="19">
        <f t="shared" si="3"/>
        <v>359.59401753574389</v>
      </c>
      <c r="E16" s="19"/>
      <c r="F16" s="20">
        <f t="shared" si="4"/>
        <v>59469.298048521712</v>
      </c>
      <c r="G16" s="19">
        <f t="shared" si="6"/>
        <v>530.70195147829213</v>
      </c>
      <c r="H16" s="19">
        <f t="shared" si="5"/>
        <v>3971.6614968925742</v>
      </c>
    </row>
    <row r="17" spans="1:10" s="4" customFormat="1" x14ac:dyDescent="0.25">
      <c r="A17" s="4">
        <f t="shared" si="0"/>
        <v>12</v>
      </c>
      <c r="B17" s="21">
        <f t="shared" si="1"/>
        <v>409.30576803371508</v>
      </c>
      <c r="C17" s="21">
        <f t="shared" si="2"/>
        <v>50.012092323896411</v>
      </c>
      <c r="D17" s="21">
        <f t="shared" si="3"/>
        <v>359.29367570981867</v>
      </c>
      <c r="E17" s="21"/>
      <c r="F17" s="22">
        <f t="shared" si="4"/>
        <v>59419.285956197818</v>
      </c>
      <c r="G17" s="21">
        <f t="shared" si="6"/>
        <v>580.7140438021886</v>
      </c>
      <c r="H17" s="21">
        <f t="shared" si="5"/>
        <v>4330.9551726023928</v>
      </c>
      <c r="I17" s="21">
        <f>H17</f>
        <v>4330.9551726023928</v>
      </c>
      <c r="J17" s="21"/>
    </row>
    <row r="18" spans="1:10" x14ac:dyDescent="0.25">
      <c r="A18">
        <f t="shared" si="0"/>
        <v>13</v>
      </c>
      <c r="B18" s="19">
        <f t="shared" si="1"/>
        <v>409.30576803371508</v>
      </c>
      <c r="C18" s="19">
        <f t="shared" si="2"/>
        <v>50.314248715019971</v>
      </c>
      <c r="D18" s="19">
        <f t="shared" si="3"/>
        <v>358.99151931869511</v>
      </c>
      <c r="E18" s="19"/>
      <c r="F18" s="20">
        <f t="shared" si="4"/>
        <v>59368.9717074828</v>
      </c>
      <c r="G18" s="19">
        <f t="shared" si="6"/>
        <v>631.02829251720857</v>
      </c>
      <c r="H18" s="19">
        <f t="shared" si="5"/>
        <v>4689.9466919210881</v>
      </c>
    </row>
    <row r="19" spans="1:10" x14ac:dyDescent="0.25">
      <c r="A19">
        <f t="shared" si="0"/>
        <v>14</v>
      </c>
      <c r="B19" s="19">
        <f t="shared" si="1"/>
        <v>409.30576803371508</v>
      </c>
      <c r="C19" s="19">
        <f t="shared" si="2"/>
        <v>50.618230634339852</v>
      </c>
      <c r="D19" s="19">
        <f t="shared" si="3"/>
        <v>358.68753739937523</v>
      </c>
      <c r="E19" s="19"/>
      <c r="F19" s="20">
        <f t="shared" si="4"/>
        <v>59318.353476848461</v>
      </c>
      <c r="G19" s="19">
        <f t="shared" si="6"/>
        <v>681.64652315154842</v>
      </c>
      <c r="H19" s="19">
        <f t="shared" si="5"/>
        <v>5048.6342293204634</v>
      </c>
    </row>
    <row r="20" spans="1:10" x14ac:dyDescent="0.25">
      <c r="A20">
        <f t="shared" si="0"/>
        <v>15</v>
      </c>
      <c r="B20" s="19">
        <f t="shared" si="1"/>
        <v>409.30576803371508</v>
      </c>
      <c r="C20" s="19">
        <f t="shared" si="2"/>
        <v>50.924049111089005</v>
      </c>
      <c r="D20" s="19">
        <f t="shared" si="3"/>
        <v>358.38171892262608</v>
      </c>
      <c r="E20" s="19"/>
      <c r="F20" s="20">
        <f t="shared" si="4"/>
        <v>59267.42942773737</v>
      </c>
      <c r="G20" s="19">
        <f t="shared" si="6"/>
        <v>732.57057226263737</v>
      </c>
      <c r="H20" s="19">
        <f t="shared" si="5"/>
        <v>5407.01594824309</v>
      </c>
    </row>
    <row r="21" spans="1:10" x14ac:dyDescent="0.25">
      <c r="A21">
        <f t="shared" si="0"/>
        <v>16</v>
      </c>
      <c r="B21" s="19">
        <f t="shared" si="1"/>
        <v>409.30576803371508</v>
      </c>
      <c r="C21" s="19">
        <f t="shared" si="2"/>
        <v>51.231715241135134</v>
      </c>
      <c r="D21" s="19">
        <f t="shared" si="3"/>
        <v>358.07405279257995</v>
      </c>
      <c r="E21" s="19"/>
      <c r="F21" s="20">
        <f t="shared" si="4"/>
        <v>59216.197712496236</v>
      </c>
      <c r="G21" s="19">
        <f t="shared" si="6"/>
        <v>783.8022875037725</v>
      </c>
      <c r="H21" s="19">
        <f t="shared" si="5"/>
        <v>5765.09000103567</v>
      </c>
    </row>
    <row r="22" spans="1:10" x14ac:dyDescent="0.25">
      <c r="A22">
        <f t="shared" si="0"/>
        <v>17</v>
      </c>
      <c r="B22" s="19">
        <f t="shared" si="1"/>
        <v>409.30576803371508</v>
      </c>
      <c r="C22" s="19">
        <f t="shared" si="2"/>
        <v>51.541240187383664</v>
      </c>
      <c r="D22" s="19">
        <f t="shared" si="3"/>
        <v>357.76452784633142</v>
      </c>
      <c r="E22" s="19"/>
      <c r="F22" s="20">
        <f t="shared" si="4"/>
        <v>59164.656472308852</v>
      </c>
      <c r="G22" s="19">
        <f t="shared" si="6"/>
        <v>835.34352769115617</v>
      </c>
      <c r="H22" s="19">
        <f t="shared" si="5"/>
        <v>6122.8545288820014</v>
      </c>
    </row>
    <row r="23" spans="1:10" x14ac:dyDescent="0.25">
      <c r="A23">
        <f t="shared" si="0"/>
        <v>18</v>
      </c>
      <c r="B23" s="19">
        <f t="shared" si="1"/>
        <v>409.30576803371508</v>
      </c>
      <c r="C23" s="19">
        <f t="shared" si="2"/>
        <v>51.85263518018246</v>
      </c>
      <c r="D23" s="19">
        <f t="shared" si="3"/>
        <v>357.45313285353262</v>
      </c>
      <c r="E23" s="19"/>
      <c r="F23" s="20">
        <f t="shared" si="4"/>
        <v>59112.803837128668</v>
      </c>
      <c r="G23" s="19">
        <f t="shared" si="6"/>
        <v>887.19616287133863</v>
      </c>
      <c r="H23" s="19">
        <f t="shared" si="5"/>
        <v>6480.3076617355337</v>
      </c>
    </row>
    <row r="24" spans="1:10" x14ac:dyDescent="0.25">
      <c r="A24">
        <f t="shared" si="0"/>
        <v>19</v>
      </c>
      <c r="B24" s="19">
        <f t="shared" si="1"/>
        <v>409.30576803371508</v>
      </c>
      <c r="C24" s="19">
        <f t="shared" si="2"/>
        <v>52.165911517729398</v>
      </c>
      <c r="D24" s="19">
        <f t="shared" si="3"/>
        <v>357.13985651598568</v>
      </c>
      <c r="E24" s="19"/>
      <c r="F24" s="20">
        <f t="shared" si="4"/>
        <v>59060.637925610936</v>
      </c>
      <c r="G24" s="19">
        <f t="shared" si="6"/>
        <v>939.36207438906808</v>
      </c>
      <c r="H24" s="19">
        <f t="shared" si="5"/>
        <v>6837.4475182515198</v>
      </c>
    </row>
    <row r="25" spans="1:10" x14ac:dyDescent="0.25">
      <c r="A25">
        <f t="shared" si="0"/>
        <v>20</v>
      </c>
      <c r="B25" s="19">
        <f t="shared" si="1"/>
        <v>409.30576803371508</v>
      </c>
      <c r="C25" s="19">
        <f t="shared" si="2"/>
        <v>52.481080566482376</v>
      </c>
      <c r="D25" s="19">
        <f t="shared" si="3"/>
        <v>356.82468746723271</v>
      </c>
      <c r="E25" s="19"/>
      <c r="F25" s="20">
        <f t="shared" si="4"/>
        <v>59008.156845044454</v>
      </c>
      <c r="G25" s="19">
        <f t="shared" si="6"/>
        <v>991.84315495555052</v>
      </c>
      <c r="H25" s="19">
        <f t="shared" si="5"/>
        <v>7194.272205718753</v>
      </c>
    </row>
    <row r="26" spans="1:10" x14ac:dyDescent="0.25">
      <c r="A26">
        <f t="shared" si="0"/>
        <v>21</v>
      </c>
      <c r="B26" s="19">
        <f t="shared" si="1"/>
        <v>409.30576803371508</v>
      </c>
      <c r="C26" s="19">
        <f t="shared" si="2"/>
        <v>52.798153761571484</v>
      </c>
      <c r="D26" s="19">
        <f t="shared" si="3"/>
        <v>356.5076142721436</v>
      </c>
      <c r="E26" s="19"/>
      <c r="F26" s="20">
        <f t="shared" si="4"/>
        <v>58955.358691282883</v>
      </c>
      <c r="G26" s="19">
        <f t="shared" si="6"/>
        <v>1044.641308717122</v>
      </c>
      <c r="H26" s="19">
        <f t="shared" si="5"/>
        <v>7550.7798199908966</v>
      </c>
    </row>
    <row r="27" spans="1:10" x14ac:dyDescent="0.25">
      <c r="A27">
        <f t="shared" si="0"/>
        <v>22</v>
      </c>
      <c r="B27" s="19">
        <f t="shared" si="1"/>
        <v>409.30576803371508</v>
      </c>
      <c r="C27" s="19">
        <f t="shared" si="2"/>
        <v>53.117142607214362</v>
      </c>
      <c r="D27" s="19">
        <f t="shared" si="3"/>
        <v>356.18862542650072</v>
      </c>
      <c r="E27" s="19"/>
      <c r="F27" s="20">
        <f t="shared" si="4"/>
        <v>58902.241548675665</v>
      </c>
      <c r="G27" s="19">
        <f t="shared" si="6"/>
        <v>1097.7584513243364</v>
      </c>
      <c r="H27" s="19">
        <f t="shared" si="5"/>
        <v>7906.9684454173976</v>
      </c>
    </row>
    <row r="28" spans="1:10" x14ac:dyDescent="0.25">
      <c r="A28">
        <f t="shared" si="0"/>
        <v>23</v>
      </c>
      <c r="B28" s="19">
        <f t="shared" si="1"/>
        <v>409.30576803371508</v>
      </c>
      <c r="C28" s="19">
        <f t="shared" si="2"/>
        <v>53.438058677132972</v>
      </c>
      <c r="D28" s="19">
        <f t="shared" si="3"/>
        <v>355.86770935658211</v>
      </c>
      <c r="E28" s="19"/>
      <c r="F28" s="20">
        <f t="shared" si="4"/>
        <v>58848.803489998536</v>
      </c>
      <c r="G28" s="19">
        <f t="shared" si="6"/>
        <v>1151.1965100014695</v>
      </c>
      <c r="H28" s="19">
        <f t="shared" si="5"/>
        <v>8262.8361547739805</v>
      </c>
    </row>
    <row r="29" spans="1:10" s="23" customFormat="1" x14ac:dyDescent="0.25">
      <c r="A29" s="23">
        <f t="shared" si="0"/>
        <v>24</v>
      </c>
      <c r="B29" s="24">
        <f t="shared" si="1"/>
        <v>409.30576803371508</v>
      </c>
      <c r="C29" s="24">
        <f t="shared" si="2"/>
        <v>53.760913614973958</v>
      </c>
      <c r="D29" s="24">
        <f t="shared" si="3"/>
        <v>355.54485441874112</v>
      </c>
      <c r="E29" s="24"/>
      <c r="F29" s="22">
        <f t="shared" si="4"/>
        <v>58795.042576383559</v>
      </c>
      <c r="G29" s="24">
        <f t="shared" si="6"/>
        <v>1204.9574236164435</v>
      </c>
      <c r="H29" s="24">
        <f t="shared" si="5"/>
        <v>8618.3810091927226</v>
      </c>
      <c r="I29" s="24">
        <f>H29-H17</f>
        <v>4287.4258365903297</v>
      </c>
      <c r="J29" s="24"/>
    </row>
    <row r="30" spans="1:10" x14ac:dyDescent="0.25">
      <c r="A30">
        <f t="shared" si="0"/>
        <v>25</v>
      </c>
      <c r="B30" s="19">
        <f t="shared" si="1"/>
        <v>409.30576803371508</v>
      </c>
      <c r="C30" s="19">
        <f t="shared" si="2"/>
        <v>54.085719134731107</v>
      </c>
      <c r="D30" s="19">
        <f t="shared" si="3"/>
        <v>355.22004889898398</v>
      </c>
      <c r="E30" s="19"/>
      <c r="F30" s="20">
        <f t="shared" si="4"/>
        <v>58740.956857248828</v>
      </c>
      <c r="G30" s="19">
        <f t="shared" si="6"/>
        <v>1259.0431427511746</v>
      </c>
      <c r="H30" s="19">
        <f t="shared" si="5"/>
        <v>8973.6010580917064</v>
      </c>
    </row>
    <row r="31" spans="1:10" x14ac:dyDescent="0.25">
      <c r="A31">
        <f t="shared" si="0"/>
        <v>26</v>
      </c>
      <c r="B31" s="19">
        <f t="shared" si="1"/>
        <v>409.30576803371508</v>
      </c>
      <c r="C31" s="19">
        <f t="shared" si="2"/>
        <v>54.41248702117008</v>
      </c>
      <c r="D31" s="19">
        <f t="shared" si="3"/>
        <v>354.893281012545</v>
      </c>
      <c r="E31" s="19"/>
      <c r="F31" s="20">
        <f t="shared" si="4"/>
        <v>58686.544370227661</v>
      </c>
      <c r="G31" s="19">
        <f t="shared" si="6"/>
        <v>1313.4556297723448</v>
      </c>
      <c r="H31" s="19">
        <f t="shared" si="5"/>
        <v>9328.4943391042507</v>
      </c>
    </row>
    <row r="32" spans="1:10" x14ac:dyDescent="0.25">
      <c r="A32">
        <f t="shared" si="0"/>
        <v>27</v>
      </c>
      <c r="B32" s="19">
        <f t="shared" si="1"/>
        <v>409.30576803371508</v>
      </c>
      <c r="C32" s="19">
        <f t="shared" si="2"/>
        <v>54.741229130256329</v>
      </c>
      <c r="D32" s="19">
        <f t="shared" si="3"/>
        <v>354.56453890345875</v>
      </c>
      <c r="E32" s="19"/>
      <c r="F32" s="20">
        <f t="shared" si="4"/>
        <v>58631.803141097407</v>
      </c>
      <c r="G32" s="19">
        <f t="shared" si="6"/>
        <v>1368.196858902601</v>
      </c>
      <c r="H32" s="19">
        <f t="shared" si="5"/>
        <v>9683.0588780077087</v>
      </c>
    </row>
    <row r="33" spans="1:9" x14ac:dyDescent="0.25">
      <c r="A33">
        <f t="shared" si="0"/>
        <v>28</v>
      </c>
      <c r="B33" s="19">
        <f t="shared" si="1"/>
        <v>409.30576803371508</v>
      </c>
      <c r="C33" s="19">
        <f t="shared" si="2"/>
        <v>55.071957389584895</v>
      </c>
      <c r="D33" s="19">
        <f t="shared" si="3"/>
        <v>354.23381064413019</v>
      </c>
      <c r="E33" s="19"/>
      <c r="F33" s="20">
        <f t="shared" si="4"/>
        <v>58576.731183707823</v>
      </c>
      <c r="G33" s="19">
        <f t="shared" si="6"/>
        <v>1423.2688162921859</v>
      </c>
      <c r="H33" s="19">
        <f t="shared" si="5"/>
        <v>10037.292688651838</v>
      </c>
    </row>
    <row r="34" spans="1:9" x14ac:dyDescent="0.25">
      <c r="A34">
        <f t="shared" si="0"/>
        <v>29</v>
      </c>
      <c r="B34" s="19">
        <f t="shared" si="1"/>
        <v>409.30576803371508</v>
      </c>
      <c r="C34" s="19">
        <f t="shared" si="2"/>
        <v>55.404683798813664</v>
      </c>
      <c r="D34" s="19">
        <f t="shared" si="3"/>
        <v>353.90108423490142</v>
      </c>
      <c r="E34" s="19"/>
      <c r="F34" s="20">
        <f t="shared" si="4"/>
        <v>58521.32649990901</v>
      </c>
      <c r="G34" s="19">
        <f t="shared" si="6"/>
        <v>1478.6735000909996</v>
      </c>
      <c r="H34" s="19">
        <f t="shared" si="5"/>
        <v>10391.19377288674</v>
      </c>
    </row>
    <row r="35" spans="1:9" x14ac:dyDescent="0.25">
      <c r="A35">
        <f t="shared" si="0"/>
        <v>30</v>
      </c>
      <c r="B35" s="19">
        <f t="shared" si="1"/>
        <v>409.30576803371508</v>
      </c>
      <c r="C35" s="19">
        <f t="shared" si="2"/>
        <v>55.739420430098221</v>
      </c>
      <c r="D35" s="19">
        <f t="shared" si="3"/>
        <v>353.56634760361686</v>
      </c>
      <c r="E35" s="19"/>
      <c r="F35" s="20">
        <f t="shared" si="4"/>
        <v>58465.587079478908</v>
      </c>
      <c r="G35" s="19">
        <f t="shared" si="6"/>
        <v>1534.4129205210979</v>
      </c>
      <c r="H35" s="19">
        <f t="shared" si="5"/>
        <v>10744.760120490357</v>
      </c>
    </row>
    <row r="36" spans="1:9" x14ac:dyDescent="0.25">
      <c r="A36">
        <f t="shared" si="0"/>
        <v>31</v>
      </c>
      <c r="B36" s="19">
        <f t="shared" si="1"/>
        <v>409.30576803371508</v>
      </c>
      <c r="C36" s="19">
        <f t="shared" si="2"/>
        <v>56.076179428530054</v>
      </c>
      <c r="D36" s="19">
        <f t="shared" si="3"/>
        <v>353.22958860518503</v>
      </c>
      <c r="E36" s="19"/>
      <c r="F36" s="20">
        <f t="shared" si="4"/>
        <v>58409.51090005038</v>
      </c>
      <c r="G36" s="19">
        <f t="shared" si="6"/>
        <v>1590.4890999496279</v>
      </c>
      <c r="H36" s="19">
        <f t="shared" si="5"/>
        <v>11097.989709095542</v>
      </c>
    </row>
    <row r="37" spans="1:9" x14ac:dyDescent="0.25">
      <c r="A37">
        <f t="shared" si="0"/>
        <v>32</v>
      </c>
      <c r="B37" s="19">
        <f t="shared" si="1"/>
        <v>409.30576803371508</v>
      </c>
      <c r="C37" s="19">
        <f t="shared" si="2"/>
        <v>56.414973012577434</v>
      </c>
      <c r="D37" s="19">
        <f t="shared" si="3"/>
        <v>352.89079502113765</v>
      </c>
      <c r="E37" s="19"/>
      <c r="F37" s="20">
        <f t="shared" si="4"/>
        <v>58353.095927037801</v>
      </c>
      <c r="G37" s="19">
        <f t="shared" si="6"/>
        <v>1646.9040729622052</v>
      </c>
      <c r="H37" s="19">
        <f t="shared" si="5"/>
        <v>11450.88050411668</v>
      </c>
    </row>
    <row r="38" spans="1:9" x14ac:dyDescent="0.25">
      <c r="A38">
        <f t="shared" si="0"/>
        <v>33</v>
      </c>
      <c r="B38" s="19">
        <f t="shared" si="1"/>
        <v>409.30576803371508</v>
      </c>
      <c r="C38" s="19">
        <f t="shared" si="2"/>
        <v>56.755813474528395</v>
      </c>
      <c r="D38" s="19">
        <f t="shared" si="3"/>
        <v>352.54995455918669</v>
      </c>
      <c r="E38" s="19"/>
      <c r="F38" s="20">
        <f t="shared" si="4"/>
        <v>58296.340113563274</v>
      </c>
      <c r="G38" s="19">
        <f t="shared" si="6"/>
        <v>1703.6598864367336</v>
      </c>
      <c r="H38" s="19">
        <f t="shared" si="5"/>
        <v>11803.430458675866</v>
      </c>
    </row>
    <row r="39" spans="1:9" x14ac:dyDescent="0.25">
      <c r="A39">
        <f t="shared" si="0"/>
        <v>34</v>
      </c>
      <c r="B39" s="19">
        <f t="shared" si="1"/>
        <v>409.30576803371508</v>
      </c>
      <c r="C39" s="19">
        <f t="shared" si="2"/>
        <v>57.098713180937011</v>
      </c>
      <c r="D39" s="19">
        <f t="shared" si="3"/>
        <v>352.20705485277807</v>
      </c>
      <c r="E39" s="19"/>
      <c r="F39" s="20">
        <f t="shared" si="4"/>
        <v>58239.241400382336</v>
      </c>
      <c r="G39" s="19">
        <f t="shared" si="6"/>
        <v>1760.7585996176706</v>
      </c>
      <c r="H39" s="19">
        <f t="shared" si="5"/>
        <v>12155.637513528643</v>
      </c>
    </row>
    <row r="40" spans="1:9" x14ac:dyDescent="0.25">
      <c r="A40">
        <f t="shared" si="0"/>
        <v>35</v>
      </c>
      <c r="B40" s="19">
        <f t="shared" si="1"/>
        <v>409.30576803371508</v>
      </c>
      <c r="C40" s="19">
        <f t="shared" si="2"/>
        <v>57.443684573071778</v>
      </c>
      <c r="D40" s="19">
        <f t="shared" si="3"/>
        <v>351.8620834606433</v>
      </c>
      <c r="E40" s="19"/>
      <c r="F40" s="20">
        <f t="shared" si="4"/>
        <v>58181.797715809262</v>
      </c>
      <c r="G40" s="19">
        <f t="shared" si="6"/>
        <v>1818.2022841907424</v>
      </c>
      <c r="H40" s="19">
        <f t="shared" si="5"/>
        <v>12507.499596989286</v>
      </c>
    </row>
    <row r="41" spans="1:9" s="4" customFormat="1" x14ac:dyDescent="0.25">
      <c r="A41" s="4">
        <f t="shared" si="0"/>
        <v>36</v>
      </c>
      <c r="B41" s="21">
        <f t="shared" si="1"/>
        <v>409.30576803371508</v>
      </c>
      <c r="C41" s="21">
        <f t="shared" si="2"/>
        <v>57.790740167367517</v>
      </c>
      <c r="D41" s="21">
        <f t="shared" si="3"/>
        <v>351.51502786634757</v>
      </c>
      <c r="E41" s="21"/>
      <c r="F41" s="22">
        <f t="shared" si="4"/>
        <v>58124.006975641896</v>
      </c>
      <c r="G41" s="21">
        <f t="shared" si="6"/>
        <v>1875.9930243581098</v>
      </c>
      <c r="H41" s="21">
        <f t="shared" si="5"/>
        <v>12859.014624855634</v>
      </c>
      <c r="I41" s="21">
        <f>H41-H29</f>
        <v>4240.6336156629113</v>
      </c>
    </row>
    <row r="42" spans="1:9" x14ac:dyDescent="0.25">
      <c r="A42">
        <f t="shared" si="0"/>
        <v>37</v>
      </c>
      <c r="B42" s="19">
        <f t="shared" si="1"/>
        <v>409.30576803371508</v>
      </c>
      <c r="C42" s="19">
        <f t="shared" si="2"/>
        <v>58.139892555878646</v>
      </c>
      <c r="D42" s="19">
        <f t="shared" si="3"/>
        <v>351.16587547783644</v>
      </c>
      <c r="E42" s="19"/>
      <c r="F42" s="20">
        <f t="shared" si="4"/>
        <v>58065.867083086021</v>
      </c>
      <c r="G42" s="19">
        <f t="shared" si="6"/>
        <v>1934.1329169139885</v>
      </c>
      <c r="H42" s="19">
        <f t="shared" si="5"/>
        <v>13210.18050033347</v>
      </c>
    </row>
    <row r="43" spans="1:9" x14ac:dyDescent="0.25">
      <c r="A43">
        <f t="shared" si="0"/>
        <v>38</v>
      </c>
      <c r="B43" s="19">
        <f t="shared" si="1"/>
        <v>409.30576803371508</v>
      </c>
      <c r="C43" s="19">
        <f t="shared" si="2"/>
        <v>58.49115440673711</v>
      </c>
      <c r="D43" s="19">
        <f t="shared" si="3"/>
        <v>350.81461362697797</v>
      </c>
      <c r="E43" s="19"/>
      <c r="F43" s="20">
        <f t="shared" si="4"/>
        <v>58007.375928679285</v>
      </c>
      <c r="G43" s="19">
        <f t="shared" si="6"/>
        <v>1992.6240713207258</v>
      </c>
      <c r="H43" s="19">
        <f t="shared" si="5"/>
        <v>13560.995113960449</v>
      </c>
    </row>
    <row r="44" spans="1:9" x14ac:dyDescent="0.25">
      <c r="A44">
        <f t="shared" si="0"/>
        <v>39</v>
      </c>
      <c r="B44" s="19">
        <f t="shared" si="1"/>
        <v>409.30576803371508</v>
      </c>
      <c r="C44" s="19">
        <f t="shared" si="2"/>
        <v>58.844538464611105</v>
      </c>
      <c r="D44" s="19">
        <f t="shared" si="3"/>
        <v>350.46122956910398</v>
      </c>
      <c r="E44" s="19"/>
      <c r="F44" s="20">
        <f t="shared" si="4"/>
        <v>57948.531390214674</v>
      </c>
      <c r="G44" s="19">
        <f t="shared" si="6"/>
        <v>2051.4686097853369</v>
      </c>
      <c r="H44" s="19">
        <f t="shared" si="5"/>
        <v>13911.456343529553</v>
      </c>
    </row>
    <row r="45" spans="1:9" x14ac:dyDescent="0.25">
      <c r="A45">
        <f t="shared" si="0"/>
        <v>40</v>
      </c>
      <c r="B45" s="19">
        <f t="shared" si="1"/>
        <v>409.30576803371508</v>
      </c>
      <c r="C45" s="19">
        <f t="shared" si="2"/>
        <v>59.200057551168129</v>
      </c>
      <c r="D45" s="19">
        <f t="shared" si="3"/>
        <v>350.10571048254695</v>
      </c>
      <c r="E45" s="19"/>
      <c r="F45" s="20">
        <f t="shared" si="4"/>
        <v>57889.331332663503</v>
      </c>
      <c r="G45" s="19">
        <f t="shared" si="6"/>
        <v>2110.6686673365048</v>
      </c>
      <c r="H45" s="19">
        <f t="shared" si="5"/>
        <v>14261.5620540121</v>
      </c>
    </row>
    <row r="46" spans="1:9" x14ac:dyDescent="0.25">
      <c r="A46">
        <f t="shared" si="0"/>
        <v>41</v>
      </c>
      <c r="B46" s="19">
        <f t="shared" si="1"/>
        <v>409.30576803371508</v>
      </c>
      <c r="C46" s="19">
        <f t="shared" si="2"/>
        <v>59.557724565539729</v>
      </c>
      <c r="D46" s="19">
        <f t="shared" si="3"/>
        <v>349.74804346817535</v>
      </c>
      <c r="E46" s="19"/>
      <c r="F46" s="20">
        <f t="shared" si="4"/>
        <v>57829.773608097967</v>
      </c>
      <c r="G46" s="19">
        <f t="shared" si="6"/>
        <v>2170.2263919020443</v>
      </c>
      <c r="H46" s="19">
        <f t="shared" si="5"/>
        <v>14611.310097480275</v>
      </c>
    </row>
    <row r="47" spans="1:9" x14ac:dyDescent="0.25">
      <c r="A47">
        <f t="shared" si="0"/>
        <v>42</v>
      </c>
      <c r="B47" s="19">
        <f t="shared" si="1"/>
        <v>409.30576803371508</v>
      </c>
      <c r="C47" s="19">
        <f t="shared" si="2"/>
        <v>59.917552484789894</v>
      </c>
      <c r="D47" s="19">
        <f t="shared" si="3"/>
        <v>349.38821554892519</v>
      </c>
      <c r="E47" s="19"/>
      <c r="F47" s="20">
        <f t="shared" si="4"/>
        <v>57769.856055613178</v>
      </c>
      <c r="G47" s="19">
        <f t="shared" si="6"/>
        <v>2230.1439443868339</v>
      </c>
      <c r="H47" s="19">
        <f t="shared" si="5"/>
        <v>14960.698313029199</v>
      </c>
    </row>
    <row r="48" spans="1:9" x14ac:dyDescent="0.25">
      <c r="A48">
        <f t="shared" si="0"/>
        <v>43</v>
      </c>
      <c r="B48" s="19">
        <f t="shared" si="1"/>
        <v>409.30576803371508</v>
      </c>
      <c r="C48" s="19">
        <f t="shared" si="2"/>
        <v>60.27955436438549</v>
      </c>
      <c r="D48" s="19">
        <f t="shared" si="3"/>
        <v>349.02621366932959</v>
      </c>
      <c r="E48" s="19"/>
      <c r="F48" s="20">
        <f t="shared" si="4"/>
        <v>57709.57650124879</v>
      </c>
      <c r="G48" s="19">
        <f t="shared" si="6"/>
        <v>2290.4234987512195</v>
      </c>
      <c r="H48" s="19">
        <f t="shared" si="5"/>
        <v>15309.724526698528</v>
      </c>
    </row>
    <row r="49" spans="1:9" x14ac:dyDescent="0.25">
      <c r="A49">
        <f t="shared" si="0"/>
        <v>44</v>
      </c>
      <c r="B49" s="19">
        <f t="shared" si="1"/>
        <v>409.30576803371508</v>
      </c>
      <c r="C49" s="19">
        <f t="shared" si="2"/>
        <v>60.643743338670333</v>
      </c>
      <c r="D49" s="19">
        <f t="shared" si="3"/>
        <v>348.66202469504475</v>
      </c>
      <c r="E49" s="19"/>
      <c r="F49" s="20">
        <f t="shared" si="4"/>
        <v>57648.932757910123</v>
      </c>
      <c r="G49" s="19">
        <f t="shared" si="6"/>
        <v>2351.06724208989</v>
      </c>
      <c r="H49" s="19">
        <f t="shared" si="5"/>
        <v>15658.386551393573</v>
      </c>
    </row>
    <row r="50" spans="1:9" x14ac:dyDescent="0.25">
      <c r="A50">
        <f t="shared" si="0"/>
        <v>45</v>
      </c>
      <c r="B50" s="19">
        <f t="shared" si="1"/>
        <v>409.30576803371508</v>
      </c>
      <c r="C50" s="19">
        <f t="shared" si="2"/>
        <v>61.010132621341427</v>
      </c>
      <c r="D50" s="19">
        <f t="shared" si="3"/>
        <v>348.29563541237366</v>
      </c>
      <c r="E50" s="19"/>
      <c r="F50" s="20">
        <f t="shared" si="4"/>
        <v>57587.922625288782</v>
      </c>
      <c r="G50" s="19">
        <f t="shared" si="6"/>
        <v>2412.0773747112316</v>
      </c>
      <c r="H50" s="19">
        <f t="shared" si="5"/>
        <v>16006.682186805947</v>
      </c>
    </row>
    <row r="51" spans="1:9" x14ac:dyDescent="0.25">
      <c r="A51">
        <f t="shared" si="0"/>
        <v>46</v>
      </c>
      <c r="B51" s="19">
        <f t="shared" si="1"/>
        <v>409.30576803371508</v>
      </c>
      <c r="C51" s="19">
        <f t="shared" si="2"/>
        <v>61.378735505928717</v>
      </c>
      <c r="D51" s="19">
        <f t="shared" si="3"/>
        <v>347.92703252778637</v>
      </c>
      <c r="E51" s="19"/>
      <c r="F51" s="20">
        <f t="shared" si="4"/>
        <v>57526.54388978285</v>
      </c>
      <c r="G51" s="19">
        <f t="shared" si="6"/>
        <v>2473.4561102171601</v>
      </c>
      <c r="H51" s="19">
        <f t="shared" si="5"/>
        <v>16354.609219333734</v>
      </c>
    </row>
    <row r="52" spans="1:9" x14ac:dyDescent="0.25">
      <c r="A52">
        <f t="shared" si="0"/>
        <v>47</v>
      </c>
      <c r="B52" s="19">
        <f t="shared" si="1"/>
        <v>409.30576803371508</v>
      </c>
      <c r="C52" s="19">
        <f t="shared" si="2"/>
        <v>61.749565366277011</v>
      </c>
      <c r="D52" s="19">
        <f t="shared" si="3"/>
        <v>347.55620266743807</v>
      </c>
      <c r="E52" s="19"/>
      <c r="F52" s="20">
        <f t="shared" si="4"/>
        <v>57464.794324416573</v>
      </c>
      <c r="G52" s="19">
        <f t="shared" si="6"/>
        <v>2535.2056755834374</v>
      </c>
      <c r="H52" s="19">
        <f t="shared" si="5"/>
        <v>16702.165422001173</v>
      </c>
    </row>
    <row r="53" spans="1:9" s="4" customFormat="1" x14ac:dyDescent="0.25">
      <c r="A53" s="4">
        <f t="shared" si="0"/>
        <v>48</v>
      </c>
      <c r="B53" s="21">
        <f t="shared" si="1"/>
        <v>409.30576803371508</v>
      </c>
      <c r="C53" s="21">
        <f t="shared" si="2"/>
        <v>62.122635657031651</v>
      </c>
      <c r="D53" s="21">
        <f t="shared" si="3"/>
        <v>347.18313237668343</v>
      </c>
      <c r="E53" s="21"/>
      <c r="F53" s="22">
        <f t="shared" si="4"/>
        <v>57402.671688759539</v>
      </c>
      <c r="G53" s="21">
        <f t="shared" si="6"/>
        <v>2597.3283112404688</v>
      </c>
      <c r="H53" s="21">
        <f t="shared" si="5"/>
        <v>17049.348554377855</v>
      </c>
      <c r="I53" s="21">
        <f>H53-H41</f>
        <v>4190.3339295222213</v>
      </c>
    </row>
    <row r="54" spans="1:9" x14ac:dyDescent="0.25">
      <c r="A54">
        <f t="shared" si="0"/>
        <v>49</v>
      </c>
      <c r="B54" s="19">
        <f t="shared" si="1"/>
        <v>409.30576803371508</v>
      </c>
      <c r="C54" s="19">
        <f t="shared" si="2"/>
        <v>62.497959914126227</v>
      </c>
      <c r="D54" s="19">
        <f t="shared" si="3"/>
        <v>346.80780811958886</v>
      </c>
      <c r="E54" s="19"/>
      <c r="F54" s="20">
        <f t="shared" si="4"/>
        <v>57340.17372884541</v>
      </c>
      <c r="G54" s="19">
        <f t="shared" si="6"/>
        <v>2659.8262711545949</v>
      </c>
      <c r="H54" s="19">
        <f t="shared" si="5"/>
        <v>17396.156362497444</v>
      </c>
      <c r="I54" s="19"/>
    </row>
    <row r="55" spans="1:9" x14ac:dyDescent="0.25">
      <c r="A55">
        <f t="shared" si="0"/>
        <v>50</v>
      </c>
      <c r="B55" s="19">
        <f t="shared" si="1"/>
        <v>409.30576803371508</v>
      </c>
      <c r="C55" s="19">
        <f t="shared" si="2"/>
        <v>62.875551755274046</v>
      </c>
      <c r="D55" s="19">
        <f t="shared" si="3"/>
        <v>346.43021627844104</v>
      </c>
      <c r="E55" s="19"/>
      <c r="F55" s="20">
        <f t="shared" si="4"/>
        <v>57277.298177090139</v>
      </c>
      <c r="G55" s="19">
        <f t="shared" si="6"/>
        <v>2722.701822909869</v>
      </c>
      <c r="H55" s="19">
        <f t="shared" si="5"/>
        <v>17742.586578775885</v>
      </c>
      <c r="I55" s="19"/>
    </row>
    <row r="56" spans="1:9" x14ac:dyDescent="0.25">
      <c r="A56">
        <f t="shared" si="0"/>
        <v>51</v>
      </c>
      <c r="B56" s="19">
        <f t="shared" si="1"/>
        <v>409.30576803371508</v>
      </c>
      <c r="C56" s="19">
        <f t="shared" si="2"/>
        <v>63.255424880462158</v>
      </c>
      <c r="D56" s="19">
        <f t="shared" si="3"/>
        <v>346.05034315325292</v>
      </c>
      <c r="E56" s="19"/>
      <c r="F56" s="20">
        <f t="shared" si="4"/>
        <v>57214.04275220968</v>
      </c>
      <c r="G56" s="19">
        <f t="shared" si="6"/>
        <v>2785.9572477903312</v>
      </c>
      <c r="H56" s="19">
        <f t="shared" si="5"/>
        <v>18088.636921929137</v>
      </c>
      <c r="I56" s="19"/>
    </row>
    <row r="57" spans="1:9" x14ac:dyDescent="0.25">
      <c r="A57">
        <f t="shared" si="0"/>
        <v>52</v>
      </c>
      <c r="B57" s="19">
        <f t="shared" si="1"/>
        <v>409.30576803371508</v>
      </c>
      <c r="C57" s="19">
        <f t="shared" si="2"/>
        <v>63.63759307244834</v>
      </c>
      <c r="D57" s="19">
        <f t="shared" si="3"/>
        <v>345.66817496126674</v>
      </c>
      <c r="E57" s="19"/>
      <c r="F57" s="20">
        <f t="shared" si="4"/>
        <v>57150.405159137234</v>
      </c>
      <c r="G57" s="19">
        <f t="shared" si="6"/>
        <v>2849.5948408627796</v>
      </c>
      <c r="H57" s="19">
        <f t="shared" si="5"/>
        <v>18434.305096890403</v>
      </c>
      <c r="I57" s="19"/>
    </row>
    <row r="58" spans="1:9" x14ac:dyDescent="0.25">
      <c r="A58">
        <f t="shared" si="0"/>
        <v>53</v>
      </c>
      <c r="B58" s="19">
        <f t="shared" si="1"/>
        <v>409.30576803371508</v>
      </c>
      <c r="C58" s="19">
        <f t="shared" si="2"/>
        <v>64.022070197260973</v>
      </c>
      <c r="D58" s="19">
        <f t="shared" si="3"/>
        <v>345.28369783645411</v>
      </c>
      <c r="E58" s="19"/>
      <c r="F58" s="20">
        <f t="shared" si="4"/>
        <v>57086.383088939976</v>
      </c>
      <c r="G58" s="19">
        <f t="shared" si="6"/>
        <v>2913.6169110600404</v>
      </c>
      <c r="H58" s="19">
        <f t="shared" si="5"/>
        <v>18779.588794726857</v>
      </c>
      <c r="I58" s="19"/>
    </row>
    <row r="59" spans="1:9" x14ac:dyDescent="0.25">
      <c r="A59">
        <f t="shared" si="0"/>
        <v>54</v>
      </c>
      <c r="B59" s="19">
        <f t="shared" si="1"/>
        <v>409.30576803371508</v>
      </c>
      <c r="C59" s="19">
        <f t="shared" si="2"/>
        <v>64.408870204702794</v>
      </c>
      <c r="D59" s="19">
        <f t="shared" si="3"/>
        <v>344.89689782901229</v>
      </c>
      <c r="E59" s="19"/>
      <c r="F59" s="20">
        <f t="shared" si="4"/>
        <v>57021.974218735275</v>
      </c>
      <c r="G59" s="19">
        <f t="shared" si="6"/>
        <v>2978.0257812647433</v>
      </c>
      <c r="H59" s="19">
        <f t="shared" si="5"/>
        <v>19124.485692555871</v>
      </c>
      <c r="I59" s="19"/>
    </row>
    <row r="60" spans="1:9" x14ac:dyDescent="0.25">
      <c r="A60">
        <f t="shared" si="0"/>
        <v>55</v>
      </c>
      <c r="B60" s="19">
        <f t="shared" si="1"/>
        <v>409.30576803371508</v>
      </c>
      <c r="C60" s="19">
        <f t="shared" si="2"/>
        <v>64.79800712885617</v>
      </c>
      <c r="D60" s="19">
        <f t="shared" si="3"/>
        <v>344.50776090485891</v>
      </c>
      <c r="E60" s="19"/>
      <c r="F60" s="20">
        <f t="shared" si="4"/>
        <v>56957.17621160642</v>
      </c>
      <c r="G60" s="19">
        <f t="shared" si="6"/>
        <v>3042.8237883935994</v>
      </c>
      <c r="H60" s="19">
        <f t="shared" si="5"/>
        <v>19468.993453460731</v>
      </c>
      <c r="I60" s="19"/>
    </row>
    <row r="61" spans="1:9" x14ac:dyDescent="0.25">
      <c r="A61">
        <f t="shared" si="0"/>
        <v>56</v>
      </c>
      <c r="B61" s="19">
        <f t="shared" si="1"/>
        <v>409.30576803371508</v>
      </c>
      <c r="C61" s="19">
        <f t="shared" si="2"/>
        <v>65.189495088592992</v>
      </c>
      <c r="D61" s="19">
        <f t="shared" si="3"/>
        <v>344.11627294512209</v>
      </c>
      <c r="E61" s="19"/>
      <c r="F61" s="20">
        <f t="shared" si="4"/>
        <v>56891.986716517829</v>
      </c>
      <c r="G61" s="19">
        <f t="shared" si="6"/>
        <v>3108.0132834821925</v>
      </c>
      <c r="H61" s="19">
        <f t="shared" si="5"/>
        <v>19813.109726405852</v>
      </c>
      <c r="I61" s="19"/>
    </row>
    <row r="62" spans="1:9" x14ac:dyDescent="0.25">
      <c r="A62">
        <f t="shared" si="0"/>
        <v>57</v>
      </c>
      <c r="B62" s="19">
        <f t="shared" si="1"/>
        <v>409.30576803371508</v>
      </c>
      <c r="C62" s="19">
        <f t="shared" si="2"/>
        <v>65.58334828808654</v>
      </c>
      <c r="D62" s="19">
        <f t="shared" si="3"/>
        <v>343.72241974562854</v>
      </c>
      <c r="E62" s="19"/>
      <c r="F62" s="20">
        <f t="shared" si="4"/>
        <v>56826.403368229745</v>
      </c>
      <c r="G62" s="19">
        <f t="shared" si="6"/>
        <v>3173.5966317702791</v>
      </c>
      <c r="H62" s="19">
        <f t="shared" si="5"/>
        <v>20156.832146151479</v>
      </c>
      <c r="I62" s="19"/>
    </row>
    <row r="63" spans="1:9" x14ac:dyDescent="0.25">
      <c r="A63">
        <f t="shared" si="0"/>
        <v>58</v>
      </c>
      <c r="B63" s="19">
        <f t="shared" si="1"/>
        <v>409.30576803371508</v>
      </c>
      <c r="C63" s="19">
        <f t="shared" si="2"/>
        <v>65.979581017327064</v>
      </c>
      <c r="D63" s="19">
        <f t="shared" si="3"/>
        <v>343.32618701638802</v>
      </c>
      <c r="E63" s="19"/>
      <c r="F63" s="20">
        <f t="shared" si="4"/>
        <v>56760.423787212421</v>
      </c>
      <c r="G63" s="19">
        <f t="shared" si="6"/>
        <v>3239.576212787606</v>
      </c>
      <c r="H63" s="19">
        <f t="shared" si="5"/>
        <v>20500.158333167867</v>
      </c>
      <c r="I63" s="19"/>
    </row>
    <row r="64" spans="1:9" x14ac:dyDescent="0.25">
      <c r="A64">
        <f t="shared" si="0"/>
        <v>59</v>
      </c>
      <c r="B64" s="19">
        <f t="shared" si="1"/>
        <v>409.30576803371508</v>
      </c>
      <c r="C64" s="19">
        <f t="shared" si="2"/>
        <v>66.378207652640072</v>
      </c>
      <c r="D64" s="19">
        <f t="shared" si="3"/>
        <v>342.92756038107501</v>
      </c>
      <c r="E64" s="19"/>
      <c r="F64" s="20">
        <f t="shared" si="4"/>
        <v>56694.045579559781</v>
      </c>
      <c r="G64" s="19">
        <f t="shared" si="6"/>
        <v>3305.9544204402459</v>
      </c>
      <c r="H64" s="19">
        <f t="shared" si="5"/>
        <v>20843.085893548941</v>
      </c>
      <c r="I64" s="19"/>
    </row>
    <row r="65" spans="1:9" s="4" customFormat="1" x14ac:dyDescent="0.25">
      <c r="A65" s="4">
        <f t="shared" si="0"/>
        <v>60</v>
      </c>
      <c r="B65" s="21">
        <f t="shared" si="1"/>
        <v>409.30576803371508</v>
      </c>
      <c r="C65" s="21">
        <f t="shared" si="2"/>
        <v>66.779242657208101</v>
      </c>
      <c r="D65" s="21">
        <f t="shared" si="3"/>
        <v>342.52652537650698</v>
      </c>
      <c r="E65" s="21"/>
      <c r="F65" s="22">
        <f t="shared" si="4"/>
        <v>56627.266336902576</v>
      </c>
      <c r="G65" s="21">
        <f t="shared" si="6"/>
        <v>3372.7336630974542</v>
      </c>
      <c r="H65" s="21">
        <f t="shared" si="5"/>
        <v>21185.612418925448</v>
      </c>
      <c r="I65" s="21">
        <f t="shared" ref="I65" si="7">H65-H53</f>
        <v>4136.2638645475927</v>
      </c>
    </row>
    <row r="66" spans="1:9" x14ac:dyDescent="0.25">
      <c r="A66">
        <f t="shared" si="0"/>
        <v>61</v>
      </c>
      <c r="B66" s="19">
        <f t="shared" si="1"/>
        <v>409.30576803371508</v>
      </c>
      <c r="C66" s="19">
        <f t="shared" si="2"/>
        <v>67.182700581595327</v>
      </c>
      <c r="D66" s="19">
        <f t="shared" si="3"/>
        <v>342.12306745211976</v>
      </c>
      <c r="E66" s="19"/>
      <c r="F66" s="20">
        <f t="shared" si="4"/>
        <v>56560.083636320982</v>
      </c>
      <c r="G66" s="19">
        <f t="shared" si="6"/>
        <v>3439.9163636790495</v>
      </c>
      <c r="H66" s="19">
        <f t="shared" si="5"/>
        <v>21527.735486377569</v>
      </c>
      <c r="I66" s="19"/>
    </row>
    <row r="67" spans="1:9" x14ac:dyDescent="0.25">
      <c r="A67">
        <f t="shared" si="0"/>
        <v>62</v>
      </c>
      <c r="B67" s="19">
        <f t="shared" si="1"/>
        <v>409.30576803371508</v>
      </c>
      <c r="C67" s="19">
        <f t="shared" si="2"/>
        <v>67.588596064275805</v>
      </c>
      <c r="D67" s="19">
        <f t="shared" si="3"/>
        <v>341.71717196943928</v>
      </c>
      <c r="E67" s="19"/>
      <c r="F67" s="20">
        <f t="shared" si="4"/>
        <v>56492.495040256705</v>
      </c>
      <c r="G67" s="19">
        <f t="shared" si="6"/>
        <v>3507.5049597433253</v>
      </c>
      <c r="H67" s="19">
        <f t="shared" si="5"/>
        <v>21869.452658347007</v>
      </c>
      <c r="I67" s="19"/>
    </row>
    <row r="68" spans="1:9" x14ac:dyDescent="0.25">
      <c r="A68">
        <f t="shared" si="0"/>
        <v>63</v>
      </c>
      <c r="B68" s="19">
        <f t="shared" si="1"/>
        <v>409.30576803371508</v>
      </c>
      <c r="C68" s="19">
        <f t="shared" si="2"/>
        <v>67.99694383216422</v>
      </c>
      <c r="D68" s="19">
        <f t="shared" si="3"/>
        <v>341.30882420155086</v>
      </c>
      <c r="E68" s="19"/>
      <c r="F68" s="20">
        <f t="shared" si="4"/>
        <v>56424.498096424541</v>
      </c>
      <c r="G68" s="19">
        <f t="shared" si="6"/>
        <v>3575.5019035754895</v>
      </c>
      <c r="H68" s="19">
        <f t="shared" si="5"/>
        <v>22210.761482548558</v>
      </c>
      <c r="I68" s="19"/>
    </row>
    <row r="69" spans="1:9" x14ac:dyDescent="0.25">
      <c r="A69">
        <f t="shared" si="0"/>
        <v>64</v>
      </c>
      <c r="B69" s="19">
        <f t="shared" si="1"/>
        <v>409.30576803371508</v>
      </c>
      <c r="C69" s="19">
        <f t="shared" si="2"/>
        <v>68.407758701150158</v>
      </c>
      <c r="D69" s="19">
        <f t="shared" si="3"/>
        <v>340.89800933256492</v>
      </c>
      <c r="E69" s="19"/>
      <c r="F69" s="20">
        <f t="shared" si="4"/>
        <v>56356.090337723392</v>
      </c>
      <c r="G69" s="19">
        <f t="shared" si="6"/>
        <v>3643.9096622766397</v>
      </c>
      <c r="H69" s="19">
        <f t="shared" si="5"/>
        <v>22551.659491881124</v>
      </c>
      <c r="I69" s="19"/>
    </row>
    <row r="70" spans="1:9" x14ac:dyDescent="0.25">
      <c r="A70">
        <f t="shared" si="0"/>
        <v>65</v>
      </c>
      <c r="B70" s="19">
        <f t="shared" si="1"/>
        <v>409.30576803371508</v>
      </c>
      <c r="C70" s="19">
        <f t="shared" si="2"/>
        <v>68.821055576636297</v>
      </c>
      <c r="D70" s="19">
        <f t="shared" si="3"/>
        <v>340.48471245707879</v>
      </c>
      <c r="E70" s="19"/>
      <c r="F70" s="20">
        <f t="shared" si="4"/>
        <v>56287.269282146757</v>
      </c>
      <c r="G70" s="19">
        <f t="shared" si="6"/>
        <v>3712.730717853276</v>
      </c>
      <c r="H70" s="19">
        <f t="shared" si="5"/>
        <v>22892.144204338205</v>
      </c>
      <c r="I70" s="19"/>
    </row>
    <row r="71" spans="1:9" x14ac:dyDescent="0.25">
      <c r="A71">
        <f t="shared" ref="A71:A134" si="8">IF(OR(F70&lt;0.01,F70=""),"",A70+1)</f>
        <v>66</v>
      </c>
      <c r="B71" s="19">
        <f t="shared" ref="B71:B134" si="9">IF(OR(F70&lt;=0.01,F70=""),"",IF(F70&lt;$B$6,F70+D71,-PMT($B$1/12,$B$3*12,$B$2,0,0)))</f>
        <v>409.30576803371508</v>
      </c>
      <c r="C71" s="19">
        <f t="shared" ref="C71:C134" si="10">IF(OR(F70&lt;=0.01,F70=""),"",B71-D71)</f>
        <v>69.236849454078424</v>
      </c>
      <c r="D71" s="19">
        <f t="shared" ref="D71:D134" si="11">IF(OR(F70&lt;=0.01,F70=""),"",F70*$B$1/12)</f>
        <v>340.06891857963666</v>
      </c>
      <c r="E71" s="19"/>
      <c r="F71" s="20">
        <f t="shared" ref="F71:F134" si="12">IF(OR(F70&lt;=0.01,F70=""),"",F70-C71-E71)</f>
        <v>56218.032432692678</v>
      </c>
      <c r="G71" s="19">
        <f t="shared" si="6"/>
        <v>3781.9675673073543</v>
      </c>
      <c r="H71" s="19">
        <f t="shared" ref="H71:H134" si="13">IF(OR(F70&lt;=0.01,F70=""),"",H70+D71)</f>
        <v>23232.213122917841</v>
      </c>
      <c r="I71" s="19"/>
    </row>
    <row r="72" spans="1:9" x14ac:dyDescent="0.25">
      <c r="A72">
        <f t="shared" si="8"/>
        <v>67</v>
      </c>
      <c r="B72" s="19">
        <f t="shared" si="9"/>
        <v>409.30576803371508</v>
      </c>
      <c r="C72" s="19">
        <f t="shared" si="10"/>
        <v>69.655155419530161</v>
      </c>
      <c r="D72" s="19">
        <f t="shared" si="11"/>
        <v>339.65061261418492</v>
      </c>
      <c r="E72" s="19"/>
      <c r="F72" s="20">
        <f t="shared" si="12"/>
        <v>56148.377277273146</v>
      </c>
      <c r="G72" s="19">
        <f t="shared" ref="G72:G135" si="14">IF(OR(F71&lt;=0.01,F71=""),"",G71+C72+E72)</f>
        <v>3851.6227227268846</v>
      </c>
      <c r="H72" s="19">
        <f t="shared" si="13"/>
        <v>23571.863735532028</v>
      </c>
      <c r="I72" s="19"/>
    </row>
    <row r="73" spans="1:9" x14ac:dyDescent="0.25">
      <c r="A73">
        <f t="shared" si="8"/>
        <v>68</v>
      </c>
      <c r="B73" s="19">
        <f t="shared" si="9"/>
        <v>409.30576803371508</v>
      </c>
      <c r="C73" s="19">
        <f t="shared" si="10"/>
        <v>70.075988650189856</v>
      </c>
      <c r="D73" s="19">
        <f t="shared" si="11"/>
        <v>339.22977938352523</v>
      </c>
      <c r="E73" s="19"/>
      <c r="F73" s="20">
        <f t="shared" si="12"/>
        <v>56078.301288622955</v>
      </c>
      <c r="G73" s="19">
        <f t="shared" si="14"/>
        <v>3921.6987113770747</v>
      </c>
      <c r="H73" s="19">
        <f t="shared" si="13"/>
        <v>23911.093514915552</v>
      </c>
    </row>
    <row r="74" spans="1:9" x14ac:dyDescent="0.25">
      <c r="A74">
        <f t="shared" si="8"/>
        <v>69</v>
      </c>
      <c r="B74" s="19">
        <f t="shared" si="9"/>
        <v>409.30576803371508</v>
      </c>
      <c r="C74" s="19">
        <f t="shared" si="10"/>
        <v>70.499364414951401</v>
      </c>
      <c r="D74" s="19">
        <f t="shared" si="11"/>
        <v>338.80640361876368</v>
      </c>
      <c r="E74" s="19"/>
      <c r="F74" s="20">
        <f t="shared" si="12"/>
        <v>56007.801924208004</v>
      </c>
      <c r="G74" s="19">
        <f t="shared" si="14"/>
        <v>3992.198075792026</v>
      </c>
      <c r="H74" s="19">
        <f t="shared" si="13"/>
        <v>24249.899918534316</v>
      </c>
    </row>
    <row r="75" spans="1:9" x14ac:dyDescent="0.25">
      <c r="A75">
        <f t="shared" si="8"/>
        <v>70</v>
      </c>
      <c r="B75" s="19">
        <f t="shared" si="9"/>
        <v>409.30576803371508</v>
      </c>
      <c r="C75" s="19">
        <f t="shared" si="10"/>
        <v>70.925298074958391</v>
      </c>
      <c r="D75" s="19">
        <f t="shared" si="11"/>
        <v>338.38046995875669</v>
      </c>
      <c r="E75" s="19"/>
      <c r="F75" s="20">
        <f t="shared" si="12"/>
        <v>55936.876626133046</v>
      </c>
      <c r="G75" s="19">
        <f t="shared" si="14"/>
        <v>4063.1233738669844</v>
      </c>
      <c r="H75" s="19">
        <f t="shared" si="13"/>
        <v>24588.280388493073</v>
      </c>
    </row>
    <row r="76" spans="1:9" x14ac:dyDescent="0.25">
      <c r="A76">
        <f t="shared" si="8"/>
        <v>71</v>
      </c>
      <c r="B76" s="19">
        <f t="shared" si="9"/>
        <v>409.30576803371508</v>
      </c>
      <c r="C76" s="19">
        <f t="shared" si="10"/>
        <v>71.353805084161309</v>
      </c>
      <c r="D76" s="19">
        <f t="shared" si="11"/>
        <v>337.95196294955377</v>
      </c>
      <c r="E76" s="19"/>
      <c r="F76" s="20">
        <f t="shared" si="12"/>
        <v>55865.522821048886</v>
      </c>
      <c r="G76" s="19">
        <f t="shared" si="14"/>
        <v>4134.477178951146</v>
      </c>
      <c r="H76" s="19">
        <f t="shared" si="13"/>
        <v>24926.232351442628</v>
      </c>
    </row>
    <row r="77" spans="1:9" s="4" customFormat="1" x14ac:dyDescent="0.25">
      <c r="A77" s="4">
        <f t="shared" si="8"/>
        <v>72</v>
      </c>
      <c r="B77" s="21">
        <f t="shared" si="9"/>
        <v>409.30576803371508</v>
      </c>
      <c r="C77" s="21">
        <f t="shared" si="10"/>
        <v>71.784900989878111</v>
      </c>
      <c r="D77" s="21">
        <f t="shared" si="11"/>
        <v>337.52086704383697</v>
      </c>
      <c r="E77" s="21"/>
      <c r="F77" s="22">
        <f t="shared" si="12"/>
        <v>55793.737920059008</v>
      </c>
      <c r="G77" s="21">
        <f t="shared" si="14"/>
        <v>4206.2620799410242</v>
      </c>
      <c r="H77" s="21">
        <f t="shared" si="13"/>
        <v>25263.753218486465</v>
      </c>
      <c r="I77" s="21">
        <f>H77-H65</f>
        <v>4078.140799561017</v>
      </c>
    </row>
    <row r="78" spans="1:9" x14ac:dyDescent="0.25">
      <c r="A78">
        <f t="shared" si="8"/>
        <v>73</v>
      </c>
      <c r="B78" s="19">
        <f t="shared" si="9"/>
        <v>409.30576803371508</v>
      </c>
      <c r="C78" s="19">
        <f t="shared" si="10"/>
        <v>72.218601433358572</v>
      </c>
      <c r="D78" s="19">
        <f t="shared" si="11"/>
        <v>337.08716660035651</v>
      </c>
      <c r="E78" s="19"/>
      <c r="F78" s="20">
        <f t="shared" si="12"/>
        <v>55721.519318625651</v>
      </c>
      <c r="G78" s="19">
        <f t="shared" si="14"/>
        <v>4278.4806813743826</v>
      </c>
      <c r="H78" s="19">
        <f t="shared" si="13"/>
        <v>25600.84038508682</v>
      </c>
    </row>
    <row r="79" spans="1:9" x14ac:dyDescent="0.25">
      <c r="A79">
        <f t="shared" si="8"/>
        <v>74</v>
      </c>
      <c r="B79" s="19">
        <f t="shared" si="9"/>
        <v>409.30576803371508</v>
      </c>
      <c r="C79" s="19">
        <f t="shared" si="10"/>
        <v>72.654922150351808</v>
      </c>
      <c r="D79" s="19">
        <f t="shared" si="11"/>
        <v>336.65084588336327</v>
      </c>
      <c r="E79" s="19"/>
      <c r="F79" s="20">
        <f t="shared" si="12"/>
        <v>55648.864396475299</v>
      </c>
      <c r="G79" s="19">
        <f t="shared" si="14"/>
        <v>4351.1356035247345</v>
      </c>
      <c r="H79" s="19">
        <f t="shared" si="13"/>
        <v>25937.491230970183</v>
      </c>
    </row>
    <row r="80" spans="1:9" x14ac:dyDescent="0.25">
      <c r="A80">
        <f t="shared" si="8"/>
        <v>75</v>
      </c>
      <c r="B80" s="19">
        <f t="shared" si="9"/>
        <v>409.30576803371508</v>
      </c>
      <c r="C80" s="19">
        <f t="shared" si="10"/>
        <v>73.093878971676872</v>
      </c>
      <c r="D80" s="19">
        <f t="shared" si="11"/>
        <v>336.21188906203821</v>
      </c>
      <c r="E80" s="19"/>
      <c r="F80" s="20">
        <f t="shared" si="12"/>
        <v>55575.770517503624</v>
      </c>
      <c r="G80" s="19">
        <f t="shared" si="14"/>
        <v>4424.229482496411</v>
      </c>
      <c r="H80" s="19">
        <f t="shared" si="13"/>
        <v>26273.70312003222</v>
      </c>
    </row>
    <row r="81" spans="1:9" x14ac:dyDescent="0.25">
      <c r="A81">
        <f t="shared" si="8"/>
        <v>76</v>
      </c>
      <c r="B81" s="19">
        <f t="shared" si="9"/>
        <v>409.30576803371508</v>
      </c>
      <c r="C81" s="19">
        <f t="shared" si="10"/>
        <v>73.535487823797382</v>
      </c>
      <c r="D81" s="19">
        <f t="shared" si="11"/>
        <v>335.7702802099177</v>
      </c>
      <c r="E81" s="19"/>
      <c r="F81" s="20">
        <f t="shared" si="12"/>
        <v>55502.235029679825</v>
      </c>
      <c r="G81" s="19">
        <f t="shared" si="14"/>
        <v>4497.7649703202087</v>
      </c>
      <c r="H81" s="19">
        <f t="shared" si="13"/>
        <v>26609.473400242139</v>
      </c>
    </row>
    <row r="82" spans="1:9" x14ac:dyDescent="0.25">
      <c r="A82">
        <f t="shared" si="8"/>
        <v>77</v>
      </c>
      <c r="B82" s="19">
        <f t="shared" si="9"/>
        <v>409.30576803371508</v>
      </c>
      <c r="C82" s="19">
        <f t="shared" si="10"/>
        <v>73.979764729399506</v>
      </c>
      <c r="D82" s="19">
        <f t="shared" si="11"/>
        <v>335.32600330431558</v>
      </c>
      <c r="E82" s="19"/>
      <c r="F82" s="20">
        <f t="shared" si="12"/>
        <v>55428.255264950429</v>
      </c>
      <c r="G82" s="19">
        <f t="shared" si="14"/>
        <v>4571.7447350496086</v>
      </c>
      <c r="H82" s="19">
        <f t="shared" si="13"/>
        <v>26944.799403546454</v>
      </c>
    </row>
    <row r="83" spans="1:9" x14ac:dyDescent="0.25">
      <c r="A83">
        <f t="shared" si="8"/>
        <v>78</v>
      </c>
      <c r="B83" s="19">
        <f t="shared" si="9"/>
        <v>409.30576803371508</v>
      </c>
      <c r="C83" s="19">
        <f t="shared" si="10"/>
        <v>74.426725807972957</v>
      </c>
      <c r="D83" s="19">
        <f t="shared" si="11"/>
        <v>334.87904222574213</v>
      </c>
      <c r="E83" s="19"/>
      <c r="F83" s="20">
        <f t="shared" si="12"/>
        <v>55353.828539142458</v>
      </c>
      <c r="G83" s="19">
        <f t="shared" si="14"/>
        <v>4646.1714608575812</v>
      </c>
      <c r="H83" s="19">
        <f t="shared" si="13"/>
        <v>27279.678445772195</v>
      </c>
    </row>
    <row r="84" spans="1:9" x14ac:dyDescent="0.25">
      <c r="A84">
        <f t="shared" si="8"/>
        <v>79</v>
      </c>
      <c r="B84" s="19">
        <f t="shared" si="9"/>
        <v>409.30576803371508</v>
      </c>
      <c r="C84" s="19">
        <f t="shared" si="10"/>
        <v>74.876387276396088</v>
      </c>
      <c r="D84" s="19">
        <f t="shared" si="11"/>
        <v>334.429380757319</v>
      </c>
      <c r="E84" s="19"/>
      <c r="F84" s="20">
        <f t="shared" si="12"/>
        <v>55278.952151866062</v>
      </c>
      <c r="G84" s="19">
        <f t="shared" si="14"/>
        <v>4721.0478481339769</v>
      </c>
      <c r="H84" s="19">
        <f t="shared" si="13"/>
        <v>27614.107826529515</v>
      </c>
    </row>
    <row r="85" spans="1:9" x14ac:dyDescent="0.25">
      <c r="A85">
        <f t="shared" si="8"/>
        <v>80</v>
      </c>
      <c r="B85" s="19">
        <f t="shared" si="9"/>
        <v>409.30576803371508</v>
      </c>
      <c r="C85" s="19">
        <f t="shared" si="10"/>
        <v>75.328765449524326</v>
      </c>
      <c r="D85" s="19">
        <f t="shared" si="11"/>
        <v>333.97700258419076</v>
      </c>
      <c r="E85" s="19"/>
      <c r="F85" s="20">
        <f t="shared" si="12"/>
        <v>55203.623386416541</v>
      </c>
      <c r="G85" s="19">
        <f t="shared" si="14"/>
        <v>4796.3766135835012</v>
      </c>
      <c r="H85" s="19">
        <f t="shared" si="13"/>
        <v>27948.084829113704</v>
      </c>
    </row>
    <row r="86" spans="1:9" x14ac:dyDescent="0.25">
      <c r="A86">
        <f t="shared" si="8"/>
        <v>81</v>
      </c>
      <c r="B86" s="19">
        <f t="shared" si="9"/>
        <v>409.30576803371508</v>
      </c>
      <c r="C86" s="19">
        <f t="shared" si="10"/>
        <v>75.783876740781807</v>
      </c>
      <c r="D86" s="19">
        <f t="shared" si="11"/>
        <v>333.52189129293328</v>
      </c>
      <c r="E86" s="19"/>
      <c r="F86" s="20">
        <f t="shared" si="12"/>
        <v>55127.839509675759</v>
      </c>
      <c r="G86" s="19">
        <f t="shared" si="14"/>
        <v>4872.1604903242833</v>
      </c>
      <c r="H86" s="19">
        <f t="shared" si="13"/>
        <v>28281.606720406638</v>
      </c>
    </row>
    <row r="87" spans="1:9" x14ac:dyDescent="0.25">
      <c r="A87">
        <f t="shared" si="8"/>
        <v>82</v>
      </c>
      <c r="B87" s="19">
        <f t="shared" si="9"/>
        <v>409.30576803371508</v>
      </c>
      <c r="C87" s="19">
        <f t="shared" si="10"/>
        <v>76.241737662757373</v>
      </c>
      <c r="D87" s="19">
        <f t="shared" si="11"/>
        <v>333.06403037095771</v>
      </c>
      <c r="E87" s="19"/>
      <c r="F87" s="20">
        <f t="shared" si="12"/>
        <v>55051.597772013003</v>
      </c>
      <c r="G87" s="19">
        <f t="shared" si="14"/>
        <v>4948.4022279870405</v>
      </c>
      <c r="H87" s="19">
        <f t="shared" si="13"/>
        <v>28614.670750777597</v>
      </c>
    </row>
    <row r="88" spans="1:9" x14ac:dyDescent="0.25">
      <c r="A88">
        <f t="shared" si="8"/>
        <v>83</v>
      </c>
      <c r="B88" s="19">
        <f t="shared" si="9"/>
        <v>409.30576803371508</v>
      </c>
      <c r="C88" s="19">
        <f t="shared" si="10"/>
        <v>76.702364827803194</v>
      </c>
      <c r="D88" s="19">
        <f t="shared" si="11"/>
        <v>332.60340320591189</v>
      </c>
      <c r="E88" s="19"/>
      <c r="F88" s="20">
        <f t="shared" si="12"/>
        <v>54974.895407185199</v>
      </c>
      <c r="G88" s="19">
        <f t="shared" si="14"/>
        <v>5025.1045928148433</v>
      </c>
      <c r="H88" s="19">
        <f t="shared" si="13"/>
        <v>28947.274153983508</v>
      </c>
    </row>
    <row r="89" spans="1:9" s="4" customFormat="1" x14ac:dyDescent="0.25">
      <c r="A89" s="4">
        <f t="shared" si="8"/>
        <v>84</v>
      </c>
      <c r="B89" s="21">
        <f t="shared" si="9"/>
        <v>409.30576803371508</v>
      </c>
      <c r="C89" s="21">
        <f t="shared" si="10"/>
        <v>77.165774948637875</v>
      </c>
      <c r="D89" s="21">
        <f t="shared" si="11"/>
        <v>332.13999308507721</v>
      </c>
      <c r="E89" s="21"/>
      <c r="F89" s="22">
        <f t="shared" si="12"/>
        <v>54897.729632236558</v>
      </c>
      <c r="G89" s="21">
        <f t="shared" si="14"/>
        <v>5102.2703677634809</v>
      </c>
      <c r="H89" s="21">
        <f t="shared" si="13"/>
        <v>29279.414147068586</v>
      </c>
      <c r="I89" s="21">
        <f>H89-H77</f>
        <v>4015.6609285821214</v>
      </c>
    </row>
    <row r="90" spans="1:9" x14ac:dyDescent="0.25">
      <c r="A90">
        <f t="shared" si="8"/>
        <v>85</v>
      </c>
      <c r="B90" s="19">
        <f t="shared" si="9"/>
        <v>409.30576803371508</v>
      </c>
      <c r="C90" s="19">
        <f t="shared" si="10"/>
        <v>77.631984838952576</v>
      </c>
      <c r="D90" s="19">
        <f t="shared" si="11"/>
        <v>331.67378319476251</v>
      </c>
      <c r="E90" s="19"/>
      <c r="F90" s="20">
        <f t="shared" si="12"/>
        <v>54820.097647397604</v>
      </c>
      <c r="G90" s="19">
        <f t="shared" si="14"/>
        <v>5179.9023526024339</v>
      </c>
      <c r="H90" s="19">
        <f t="shared" si="13"/>
        <v>29611.087930263348</v>
      </c>
    </row>
    <row r="91" spans="1:9" x14ac:dyDescent="0.25">
      <c r="A91">
        <f t="shared" si="8"/>
        <v>86</v>
      </c>
      <c r="B91" s="19">
        <f t="shared" si="9"/>
        <v>409.30576803371508</v>
      </c>
      <c r="C91" s="19">
        <f t="shared" si="10"/>
        <v>78.101011414021229</v>
      </c>
      <c r="D91" s="19">
        <f t="shared" si="11"/>
        <v>331.20475661969385</v>
      </c>
      <c r="E91" s="19"/>
      <c r="F91" s="20">
        <f t="shared" si="12"/>
        <v>54741.996635983582</v>
      </c>
      <c r="G91" s="19">
        <f t="shared" si="14"/>
        <v>5258.0033640164547</v>
      </c>
      <c r="H91" s="19">
        <f t="shared" si="13"/>
        <v>29942.29268688304</v>
      </c>
    </row>
    <row r="92" spans="1:9" x14ac:dyDescent="0.25">
      <c r="A92">
        <f t="shared" si="8"/>
        <v>87</v>
      </c>
      <c r="B92" s="19">
        <f t="shared" si="9"/>
        <v>409.30576803371508</v>
      </c>
      <c r="C92" s="19">
        <f t="shared" si="10"/>
        <v>78.572871691314276</v>
      </c>
      <c r="D92" s="19">
        <f t="shared" si="11"/>
        <v>330.73289634240081</v>
      </c>
      <c r="E92" s="19"/>
      <c r="F92" s="20">
        <f t="shared" si="12"/>
        <v>54663.423764292267</v>
      </c>
      <c r="G92" s="19">
        <f t="shared" si="14"/>
        <v>5336.5762357077692</v>
      </c>
      <c r="H92" s="19">
        <f t="shared" si="13"/>
        <v>30273.025583225441</v>
      </c>
    </row>
    <row r="93" spans="1:9" x14ac:dyDescent="0.25">
      <c r="A93">
        <f t="shared" si="8"/>
        <v>88</v>
      </c>
      <c r="B93" s="19">
        <f t="shared" si="9"/>
        <v>409.30576803371508</v>
      </c>
      <c r="C93" s="19">
        <f t="shared" si="10"/>
        <v>79.047582791115985</v>
      </c>
      <c r="D93" s="19">
        <f t="shared" si="11"/>
        <v>330.2581852425991</v>
      </c>
      <c r="E93" s="19"/>
      <c r="F93" s="20">
        <f t="shared" si="12"/>
        <v>54584.376181501153</v>
      </c>
      <c r="G93" s="19">
        <f t="shared" si="14"/>
        <v>5415.6238184988852</v>
      </c>
      <c r="H93" s="19">
        <f t="shared" si="13"/>
        <v>30603.283768468038</v>
      </c>
    </row>
    <row r="94" spans="1:9" x14ac:dyDescent="0.25">
      <c r="A94">
        <f t="shared" si="8"/>
        <v>89</v>
      </c>
      <c r="B94" s="19">
        <f t="shared" si="9"/>
        <v>409.30576803371508</v>
      </c>
      <c r="C94" s="19">
        <f t="shared" si="10"/>
        <v>79.52516193714564</v>
      </c>
      <c r="D94" s="19">
        <f t="shared" si="11"/>
        <v>329.78060609656944</v>
      </c>
      <c r="E94" s="19"/>
      <c r="F94" s="20">
        <f t="shared" si="12"/>
        <v>54504.851019564005</v>
      </c>
      <c r="G94" s="19">
        <f t="shared" si="14"/>
        <v>5495.1489804360308</v>
      </c>
      <c r="H94" s="19">
        <f t="shared" si="13"/>
        <v>30933.064374564608</v>
      </c>
    </row>
    <row r="95" spans="1:9" x14ac:dyDescent="0.25">
      <c r="A95">
        <f t="shared" si="8"/>
        <v>90</v>
      </c>
      <c r="B95" s="19">
        <f t="shared" si="9"/>
        <v>409.30576803371508</v>
      </c>
      <c r="C95" s="19">
        <f t="shared" si="10"/>
        <v>80.005626457182586</v>
      </c>
      <c r="D95" s="19">
        <f t="shared" si="11"/>
        <v>329.3001415765325</v>
      </c>
      <c r="E95" s="19"/>
      <c r="F95" s="20">
        <f t="shared" si="12"/>
        <v>54424.845393106822</v>
      </c>
      <c r="G95" s="19">
        <f t="shared" si="14"/>
        <v>5575.154606893213</v>
      </c>
      <c r="H95" s="19">
        <f t="shared" si="13"/>
        <v>31262.36451614114</v>
      </c>
    </row>
    <row r="96" spans="1:9" x14ac:dyDescent="0.25">
      <c r="A96">
        <f t="shared" si="8"/>
        <v>91</v>
      </c>
      <c r="B96" s="19">
        <f t="shared" si="9"/>
        <v>409.30576803371508</v>
      </c>
      <c r="C96" s="19">
        <f t="shared" si="10"/>
        <v>80.488993783694696</v>
      </c>
      <c r="D96" s="19">
        <f t="shared" si="11"/>
        <v>328.81677425002039</v>
      </c>
      <c r="E96" s="19"/>
      <c r="F96" s="20">
        <f t="shared" si="12"/>
        <v>54344.356399323129</v>
      </c>
      <c r="G96" s="19">
        <f t="shared" si="14"/>
        <v>5655.6436006769072</v>
      </c>
      <c r="H96" s="19">
        <f t="shared" si="13"/>
        <v>31591.18129039116</v>
      </c>
    </row>
    <row r="97" spans="1:9" x14ac:dyDescent="0.25">
      <c r="A97">
        <f t="shared" si="8"/>
        <v>92</v>
      </c>
      <c r="B97" s="19">
        <f t="shared" si="9"/>
        <v>409.30576803371508</v>
      </c>
      <c r="C97" s="19">
        <f t="shared" si="10"/>
        <v>80.975281454471201</v>
      </c>
      <c r="D97" s="19">
        <f t="shared" si="11"/>
        <v>328.33048657924388</v>
      </c>
      <c r="E97" s="19"/>
      <c r="F97" s="20">
        <f t="shared" si="12"/>
        <v>54263.381117868659</v>
      </c>
      <c r="G97" s="19">
        <f t="shared" si="14"/>
        <v>5736.6188821313781</v>
      </c>
      <c r="H97" s="19">
        <f t="shared" si="13"/>
        <v>31919.511776970405</v>
      </c>
    </row>
    <row r="98" spans="1:9" x14ac:dyDescent="0.25">
      <c r="A98">
        <f t="shared" si="8"/>
        <v>93</v>
      </c>
      <c r="B98" s="19">
        <f t="shared" si="9"/>
        <v>409.30576803371508</v>
      </c>
      <c r="C98" s="19">
        <f t="shared" si="10"/>
        <v>81.464507113258605</v>
      </c>
      <c r="D98" s="19">
        <f t="shared" si="11"/>
        <v>327.84126092045648</v>
      </c>
      <c r="E98" s="19"/>
      <c r="F98" s="20">
        <f t="shared" si="12"/>
        <v>54181.916610755397</v>
      </c>
      <c r="G98" s="19">
        <f t="shared" si="14"/>
        <v>5818.0833892446371</v>
      </c>
      <c r="H98" s="19">
        <f t="shared" si="13"/>
        <v>32247.353037890862</v>
      </c>
    </row>
    <row r="99" spans="1:9" x14ac:dyDescent="0.25">
      <c r="A99">
        <f t="shared" si="8"/>
        <v>94</v>
      </c>
      <c r="B99" s="19">
        <f t="shared" si="9"/>
        <v>409.30576803371508</v>
      </c>
      <c r="C99" s="19">
        <f t="shared" si="10"/>
        <v>81.95668851040125</v>
      </c>
      <c r="D99" s="19">
        <f t="shared" si="11"/>
        <v>327.34907952331383</v>
      </c>
      <c r="E99" s="19"/>
      <c r="F99" s="20">
        <f t="shared" si="12"/>
        <v>54099.959922244998</v>
      </c>
      <c r="G99" s="19">
        <f t="shared" si="14"/>
        <v>5900.0400777550385</v>
      </c>
      <c r="H99" s="19">
        <f t="shared" si="13"/>
        <v>32574.702117414177</v>
      </c>
    </row>
    <row r="100" spans="1:9" x14ac:dyDescent="0.25">
      <c r="A100">
        <f t="shared" si="8"/>
        <v>95</v>
      </c>
      <c r="B100" s="19">
        <f t="shared" si="9"/>
        <v>409.30576803371508</v>
      </c>
      <c r="C100" s="19">
        <f t="shared" si="10"/>
        <v>82.451843503484895</v>
      </c>
      <c r="D100" s="19">
        <f t="shared" si="11"/>
        <v>326.85392453023019</v>
      </c>
      <c r="E100" s="19"/>
      <c r="F100" s="20">
        <f t="shared" si="12"/>
        <v>54017.508078741514</v>
      </c>
      <c r="G100" s="19">
        <f t="shared" si="14"/>
        <v>5982.4919212585237</v>
      </c>
      <c r="H100" s="19">
        <f t="shared" si="13"/>
        <v>32901.556041944408</v>
      </c>
    </row>
    <row r="101" spans="1:9" s="4" customFormat="1" x14ac:dyDescent="0.25">
      <c r="A101" s="4">
        <f t="shared" si="8"/>
        <v>96</v>
      </c>
      <c r="B101" s="21">
        <f t="shared" si="9"/>
        <v>409.30576803371508</v>
      </c>
      <c r="C101" s="21">
        <f t="shared" si="10"/>
        <v>82.949990057985133</v>
      </c>
      <c r="D101" s="21">
        <f t="shared" si="11"/>
        <v>326.35577797572995</v>
      </c>
      <c r="E101" s="21"/>
      <c r="F101" s="22">
        <f t="shared" si="12"/>
        <v>53934.558088683531</v>
      </c>
      <c r="G101" s="21">
        <f t="shared" si="14"/>
        <v>6065.4419113165086</v>
      </c>
      <c r="H101" s="21">
        <f t="shared" si="13"/>
        <v>33227.91181992014</v>
      </c>
      <c r="I101" s="21">
        <f>H101-H89</f>
        <v>3948.4976728515539</v>
      </c>
    </row>
    <row r="102" spans="1:9" x14ac:dyDescent="0.25">
      <c r="A102">
        <f t="shared" si="8"/>
        <v>97</v>
      </c>
      <c r="B102" s="19">
        <f t="shared" si="9"/>
        <v>409.30576803371508</v>
      </c>
      <c r="C102" s="19">
        <f t="shared" si="10"/>
        <v>83.451146247918757</v>
      </c>
      <c r="D102" s="19">
        <f t="shared" si="11"/>
        <v>325.85462178579633</v>
      </c>
      <c r="E102" s="19"/>
      <c r="F102" s="20">
        <f t="shared" si="12"/>
        <v>53851.10694243561</v>
      </c>
      <c r="G102" s="19">
        <f t="shared" si="14"/>
        <v>6148.8930575644272</v>
      </c>
      <c r="H102" s="19">
        <f t="shared" si="13"/>
        <v>33553.766441705935</v>
      </c>
    </row>
    <row r="103" spans="1:9" x14ac:dyDescent="0.25">
      <c r="A103">
        <f t="shared" si="8"/>
        <v>98</v>
      </c>
      <c r="B103" s="19">
        <f t="shared" si="9"/>
        <v>409.30576803371508</v>
      </c>
      <c r="C103" s="19">
        <f t="shared" si="10"/>
        <v>83.955330256499963</v>
      </c>
      <c r="D103" s="19">
        <f t="shared" si="11"/>
        <v>325.35043777721512</v>
      </c>
      <c r="E103" s="19"/>
      <c r="F103" s="20">
        <f t="shared" si="12"/>
        <v>53767.151612179114</v>
      </c>
      <c r="G103" s="19">
        <f t="shared" si="14"/>
        <v>6232.8483878209272</v>
      </c>
      <c r="H103" s="19">
        <f t="shared" si="13"/>
        <v>33879.116879483146</v>
      </c>
    </row>
    <row r="104" spans="1:9" x14ac:dyDescent="0.25">
      <c r="A104">
        <f t="shared" si="8"/>
        <v>99</v>
      </c>
      <c r="B104" s="19">
        <f t="shared" si="9"/>
        <v>409.30576803371508</v>
      </c>
      <c r="C104" s="19">
        <f t="shared" si="10"/>
        <v>84.462560376799615</v>
      </c>
      <c r="D104" s="19">
        <f t="shared" si="11"/>
        <v>324.84320765691547</v>
      </c>
      <c r="E104" s="19"/>
      <c r="F104" s="20">
        <f t="shared" si="12"/>
        <v>53682.689051802314</v>
      </c>
      <c r="G104" s="19">
        <f t="shared" si="14"/>
        <v>6317.3109481977272</v>
      </c>
      <c r="H104" s="19">
        <f t="shared" si="13"/>
        <v>34203.960087140062</v>
      </c>
    </row>
    <row r="105" spans="1:9" x14ac:dyDescent="0.25">
      <c r="A105">
        <f t="shared" si="8"/>
        <v>100</v>
      </c>
      <c r="B105" s="19">
        <f t="shared" si="9"/>
        <v>409.30576803371508</v>
      </c>
      <c r="C105" s="19">
        <f t="shared" si="10"/>
        <v>84.972855012409468</v>
      </c>
      <c r="D105" s="19">
        <f t="shared" si="11"/>
        <v>324.33291302130561</v>
      </c>
      <c r="E105" s="19"/>
      <c r="F105" s="20">
        <f t="shared" si="12"/>
        <v>53597.716196789901</v>
      </c>
      <c r="G105" s="19">
        <f t="shared" si="14"/>
        <v>6402.2838032101363</v>
      </c>
      <c r="H105" s="19">
        <f t="shared" si="13"/>
        <v>34528.293000161364</v>
      </c>
    </row>
    <row r="106" spans="1:9" x14ac:dyDescent="0.25">
      <c r="A106">
        <f t="shared" si="8"/>
        <v>101</v>
      </c>
      <c r="B106" s="19">
        <f t="shared" si="9"/>
        <v>409.30576803371508</v>
      </c>
      <c r="C106" s="19">
        <f t="shared" si="10"/>
        <v>85.486232678109445</v>
      </c>
      <c r="D106" s="19">
        <f t="shared" si="11"/>
        <v>323.81953535560564</v>
      </c>
      <c r="E106" s="19"/>
      <c r="F106" s="20">
        <f t="shared" si="12"/>
        <v>53512.229964111793</v>
      </c>
      <c r="G106" s="19">
        <f t="shared" si="14"/>
        <v>6487.7700358882457</v>
      </c>
      <c r="H106" s="19">
        <f t="shared" si="13"/>
        <v>34852.112535516972</v>
      </c>
    </row>
    <row r="107" spans="1:9" x14ac:dyDescent="0.25">
      <c r="A107">
        <f t="shared" si="8"/>
        <v>102</v>
      </c>
      <c r="B107" s="19">
        <f t="shared" si="9"/>
        <v>409.30576803371508</v>
      </c>
      <c r="C107" s="19">
        <f t="shared" si="10"/>
        <v>86.002712000539702</v>
      </c>
      <c r="D107" s="19">
        <f t="shared" si="11"/>
        <v>323.30305603317538</v>
      </c>
      <c r="E107" s="19"/>
      <c r="F107" s="20">
        <f t="shared" si="12"/>
        <v>53426.227252111254</v>
      </c>
      <c r="G107" s="19">
        <f t="shared" si="14"/>
        <v>6573.7727478887855</v>
      </c>
      <c r="H107" s="19">
        <f t="shared" si="13"/>
        <v>35175.415591550147</v>
      </c>
    </row>
    <row r="108" spans="1:9" x14ac:dyDescent="0.25">
      <c r="A108">
        <f t="shared" si="8"/>
        <v>103</v>
      </c>
      <c r="B108" s="19">
        <f t="shared" si="9"/>
        <v>409.30576803371508</v>
      </c>
      <c r="C108" s="19">
        <f t="shared" si="10"/>
        <v>86.522311718876267</v>
      </c>
      <c r="D108" s="19">
        <f t="shared" si="11"/>
        <v>322.78345631483882</v>
      </c>
      <c r="E108" s="19"/>
      <c r="F108" s="20">
        <f t="shared" si="12"/>
        <v>53339.704940392374</v>
      </c>
      <c r="G108" s="19">
        <f t="shared" si="14"/>
        <v>6660.2950596076616</v>
      </c>
      <c r="H108" s="19">
        <f t="shared" si="13"/>
        <v>35498.199047864982</v>
      </c>
    </row>
    <row r="109" spans="1:9" x14ac:dyDescent="0.25">
      <c r="A109">
        <f t="shared" si="8"/>
        <v>104</v>
      </c>
      <c r="B109" s="19">
        <f t="shared" si="9"/>
        <v>409.30576803371508</v>
      </c>
      <c r="C109" s="19">
        <f t="shared" si="10"/>
        <v>87.045050685511171</v>
      </c>
      <c r="D109" s="19">
        <f t="shared" si="11"/>
        <v>322.26071734820391</v>
      </c>
      <c r="E109" s="19"/>
      <c r="F109" s="20">
        <f t="shared" si="12"/>
        <v>53252.659889706862</v>
      </c>
      <c r="G109" s="19">
        <f t="shared" si="14"/>
        <v>6747.340110293173</v>
      </c>
      <c r="H109" s="19">
        <f t="shared" si="13"/>
        <v>35820.459765213185</v>
      </c>
    </row>
    <row r="110" spans="1:9" x14ac:dyDescent="0.25">
      <c r="A110">
        <f t="shared" si="8"/>
        <v>105</v>
      </c>
      <c r="B110" s="19">
        <f t="shared" si="9"/>
        <v>409.30576803371508</v>
      </c>
      <c r="C110" s="19">
        <f t="shared" si="10"/>
        <v>87.570947866736162</v>
      </c>
      <c r="D110" s="19">
        <f t="shared" si="11"/>
        <v>321.73482016697892</v>
      </c>
      <c r="E110" s="19"/>
      <c r="F110" s="20">
        <f t="shared" si="12"/>
        <v>53165.088941840128</v>
      </c>
      <c r="G110" s="19">
        <f t="shared" si="14"/>
        <v>6834.9110581599089</v>
      </c>
      <c r="H110" s="19">
        <f t="shared" si="13"/>
        <v>36142.194585380166</v>
      </c>
    </row>
    <row r="111" spans="1:9" x14ac:dyDescent="0.25">
      <c r="A111">
        <f t="shared" si="8"/>
        <v>106</v>
      </c>
      <c r="B111" s="19">
        <f t="shared" si="9"/>
        <v>409.30576803371508</v>
      </c>
      <c r="C111" s="19">
        <f t="shared" si="10"/>
        <v>88.100022343430965</v>
      </c>
      <c r="D111" s="19">
        <f t="shared" si="11"/>
        <v>321.20574569028412</v>
      </c>
      <c r="E111" s="19"/>
      <c r="F111" s="20">
        <f t="shared" si="12"/>
        <v>53076.988919496696</v>
      </c>
      <c r="G111" s="19">
        <f t="shared" si="14"/>
        <v>6923.0110805033401</v>
      </c>
      <c r="H111" s="19">
        <f t="shared" si="13"/>
        <v>36463.40033107045</v>
      </c>
    </row>
    <row r="112" spans="1:9" x14ac:dyDescent="0.25">
      <c r="A112">
        <f t="shared" si="8"/>
        <v>107</v>
      </c>
      <c r="B112" s="19">
        <f t="shared" si="9"/>
        <v>409.30576803371508</v>
      </c>
      <c r="C112" s="19">
        <f t="shared" si="10"/>
        <v>88.632293311755916</v>
      </c>
      <c r="D112" s="19">
        <f t="shared" si="11"/>
        <v>320.67347472195917</v>
      </c>
      <c r="E112" s="19"/>
      <c r="F112" s="20">
        <f t="shared" si="12"/>
        <v>52988.356626184941</v>
      </c>
      <c r="G112" s="19">
        <f t="shared" si="14"/>
        <v>7011.6433738150963</v>
      </c>
      <c r="H112" s="19">
        <f t="shared" si="13"/>
        <v>36784.07380579241</v>
      </c>
    </row>
    <row r="113" spans="1:9" s="23" customFormat="1" x14ac:dyDescent="0.25">
      <c r="A113" s="23">
        <f t="shared" si="8"/>
        <v>108</v>
      </c>
      <c r="B113" s="24">
        <f t="shared" si="9"/>
        <v>409.30576803371508</v>
      </c>
      <c r="C113" s="24">
        <f t="shared" si="10"/>
        <v>89.167780083847788</v>
      </c>
      <c r="D113" s="24">
        <f t="shared" si="11"/>
        <v>320.13798794986729</v>
      </c>
      <c r="E113" s="24"/>
      <c r="F113" s="22">
        <f t="shared" si="12"/>
        <v>52899.188846101097</v>
      </c>
      <c r="G113" s="24">
        <f t="shared" si="14"/>
        <v>7100.8111538989442</v>
      </c>
      <c r="H113" s="24">
        <f t="shared" si="13"/>
        <v>37104.211793742281</v>
      </c>
      <c r="I113" s="21">
        <f>H113-H101</f>
        <v>3876.2999738221406</v>
      </c>
    </row>
    <row r="114" spans="1:9" x14ac:dyDescent="0.25">
      <c r="A114">
        <f t="shared" si="8"/>
        <v>109</v>
      </c>
      <c r="B114" s="19">
        <f t="shared" si="9"/>
        <v>409.30576803371508</v>
      </c>
      <c r="C114" s="19">
        <f t="shared" si="10"/>
        <v>89.706502088521006</v>
      </c>
      <c r="D114" s="19">
        <f t="shared" si="11"/>
        <v>319.59926594519408</v>
      </c>
      <c r="E114" s="19"/>
      <c r="F114" s="20">
        <f t="shared" si="12"/>
        <v>52809.482344012577</v>
      </c>
      <c r="G114" s="19">
        <f t="shared" si="14"/>
        <v>7190.5176559874653</v>
      </c>
      <c r="H114" s="19">
        <f t="shared" si="13"/>
        <v>37423.811059687476</v>
      </c>
    </row>
    <row r="115" spans="1:9" x14ac:dyDescent="0.25">
      <c r="A115">
        <f t="shared" si="8"/>
        <v>110</v>
      </c>
      <c r="B115" s="19">
        <f t="shared" si="9"/>
        <v>409.30576803371508</v>
      </c>
      <c r="C115" s="19">
        <f t="shared" si="10"/>
        <v>90.248478871972452</v>
      </c>
      <c r="D115" s="19">
        <f t="shared" si="11"/>
        <v>319.05728916174263</v>
      </c>
      <c r="E115" s="19"/>
      <c r="F115" s="20">
        <f t="shared" si="12"/>
        <v>52719.233865140603</v>
      </c>
      <c r="G115" s="19">
        <f t="shared" si="14"/>
        <v>7280.7661348594374</v>
      </c>
      <c r="H115" s="19">
        <f t="shared" si="13"/>
        <v>37742.868348849217</v>
      </c>
    </row>
    <row r="116" spans="1:9" x14ac:dyDescent="0.25">
      <c r="A116">
        <f t="shared" si="8"/>
        <v>111</v>
      </c>
      <c r="B116" s="19">
        <f t="shared" si="9"/>
        <v>409.30576803371508</v>
      </c>
      <c r="C116" s="19">
        <f t="shared" si="10"/>
        <v>90.793730098490641</v>
      </c>
      <c r="D116" s="19">
        <f t="shared" si="11"/>
        <v>318.51203793522444</v>
      </c>
      <c r="E116" s="19"/>
      <c r="F116" s="20">
        <f t="shared" si="12"/>
        <v>52628.44013504211</v>
      </c>
      <c r="G116" s="19">
        <f t="shared" si="14"/>
        <v>7371.5598649579279</v>
      </c>
      <c r="H116" s="19">
        <f t="shared" si="13"/>
        <v>38061.38038678444</v>
      </c>
    </row>
    <row r="117" spans="1:9" x14ac:dyDescent="0.25">
      <c r="A117">
        <f t="shared" si="8"/>
        <v>112</v>
      </c>
      <c r="B117" s="19">
        <f t="shared" si="9"/>
        <v>409.30576803371508</v>
      </c>
      <c r="C117" s="19">
        <f t="shared" si="10"/>
        <v>91.342275551168996</v>
      </c>
      <c r="D117" s="19">
        <f t="shared" si="11"/>
        <v>317.96349248254609</v>
      </c>
      <c r="E117" s="19"/>
      <c r="F117" s="20">
        <f t="shared" si="12"/>
        <v>52537.097859490939</v>
      </c>
      <c r="G117" s="19">
        <f t="shared" si="14"/>
        <v>7462.9021405090971</v>
      </c>
      <c r="H117" s="19">
        <f t="shared" si="13"/>
        <v>38379.343879266984</v>
      </c>
    </row>
    <row r="118" spans="1:9" x14ac:dyDescent="0.25">
      <c r="A118">
        <f t="shared" si="8"/>
        <v>113</v>
      </c>
      <c r="B118" s="19">
        <f t="shared" si="9"/>
        <v>409.30576803371508</v>
      </c>
      <c r="C118" s="19">
        <f t="shared" si="10"/>
        <v>91.894135132624001</v>
      </c>
      <c r="D118" s="19">
        <f t="shared" si="11"/>
        <v>317.41163290109108</v>
      </c>
      <c r="E118" s="19"/>
      <c r="F118" s="20">
        <f t="shared" si="12"/>
        <v>52445.203724358318</v>
      </c>
      <c r="G118" s="19">
        <f t="shared" si="14"/>
        <v>7554.796275641721</v>
      </c>
      <c r="H118" s="19">
        <f t="shared" si="13"/>
        <v>38696.755512168078</v>
      </c>
    </row>
    <row r="119" spans="1:9" x14ac:dyDescent="0.25">
      <c r="A119">
        <f t="shared" si="8"/>
        <v>114</v>
      </c>
      <c r="B119" s="19">
        <f t="shared" si="9"/>
        <v>409.30576803371508</v>
      </c>
      <c r="C119" s="19">
        <f t="shared" si="10"/>
        <v>92.44932886571695</v>
      </c>
      <c r="D119" s="19">
        <f t="shared" si="11"/>
        <v>316.85643916799813</v>
      </c>
      <c r="E119" s="19"/>
      <c r="F119" s="20">
        <f t="shared" si="12"/>
        <v>52352.7543954926</v>
      </c>
      <c r="G119" s="19">
        <f t="shared" si="14"/>
        <v>7647.2456045074377</v>
      </c>
      <c r="H119" s="19">
        <f t="shared" si="13"/>
        <v>39013.611951336075</v>
      </c>
    </row>
    <row r="120" spans="1:9" x14ac:dyDescent="0.25">
      <c r="A120">
        <f t="shared" si="8"/>
        <v>115</v>
      </c>
      <c r="B120" s="19">
        <f t="shared" si="9"/>
        <v>409.30576803371508</v>
      </c>
      <c r="C120" s="19">
        <f t="shared" si="10"/>
        <v>93.007876894280628</v>
      </c>
      <c r="D120" s="19">
        <f t="shared" si="11"/>
        <v>316.29789113943445</v>
      </c>
      <c r="E120" s="19"/>
      <c r="F120" s="20">
        <f t="shared" si="12"/>
        <v>52259.746518598316</v>
      </c>
      <c r="G120" s="19">
        <f t="shared" si="14"/>
        <v>7740.2534814017181</v>
      </c>
      <c r="H120" s="19">
        <f t="shared" si="13"/>
        <v>39329.909842475507</v>
      </c>
    </row>
    <row r="121" spans="1:9" x14ac:dyDescent="0.25">
      <c r="A121">
        <f t="shared" si="8"/>
        <v>116</v>
      </c>
      <c r="B121" s="19">
        <f t="shared" si="9"/>
        <v>409.30576803371508</v>
      </c>
      <c r="C121" s="19">
        <f t="shared" si="10"/>
        <v>93.569799483850261</v>
      </c>
      <c r="D121" s="19">
        <f t="shared" si="11"/>
        <v>315.73596854986482</v>
      </c>
      <c r="E121" s="19"/>
      <c r="F121" s="20">
        <f t="shared" si="12"/>
        <v>52166.176719114468</v>
      </c>
      <c r="G121" s="19">
        <f t="shared" si="14"/>
        <v>7833.8232808855682</v>
      </c>
      <c r="H121" s="19">
        <f t="shared" si="13"/>
        <v>39645.645811025373</v>
      </c>
    </row>
    <row r="122" spans="1:9" x14ac:dyDescent="0.25">
      <c r="A122">
        <f t="shared" si="8"/>
        <v>117</v>
      </c>
      <c r="B122" s="19">
        <f t="shared" si="9"/>
        <v>409.30576803371508</v>
      </c>
      <c r="C122" s="19">
        <f t="shared" si="10"/>
        <v>94.135117022398504</v>
      </c>
      <c r="D122" s="19">
        <f t="shared" si="11"/>
        <v>315.17065101131658</v>
      </c>
      <c r="E122" s="19"/>
      <c r="F122" s="20">
        <f t="shared" si="12"/>
        <v>52072.041602092067</v>
      </c>
      <c r="G122" s="19">
        <f t="shared" si="14"/>
        <v>7927.9583979079671</v>
      </c>
      <c r="H122" s="19">
        <f t="shared" si="13"/>
        <v>39960.816462036688</v>
      </c>
    </row>
    <row r="123" spans="1:9" x14ac:dyDescent="0.25">
      <c r="A123">
        <f t="shared" si="8"/>
        <v>118</v>
      </c>
      <c r="B123" s="19">
        <f t="shared" si="9"/>
        <v>409.30576803371508</v>
      </c>
      <c r="C123" s="19">
        <f t="shared" si="10"/>
        <v>94.703850021075539</v>
      </c>
      <c r="D123" s="19">
        <f t="shared" si="11"/>
        <v>314.60191801263954</v>
      </c>
      <c r="E123" s="19"/>
      <c r="F123" s="20">
        <f t="shared" si="12"/>
        <v>51977.337752070991</v>
      </c>
      <c r="G123" s="19">
        <f t="shared" si="14"/>
        <v>8022.6622479290427</v>
      </c>
      <c r="H123" s="19">
        <f t="shared" si="13"/>
        <v>40275.418380049327</v>
      </c>
    </row>
    <row r="124" spans="1:9" x14ac:dyDescent="0.25">
      <c r="A124">
        <f t="shared" si="8"/>
        <v>119</v>
      </c>
      <c r="B124" s="19">
        <f t="shared" si="9"/>
        <v>409.30576803371508</v>
      </c>
      <c r="C124" s="19">
        <f t="shared" si="10"/>
        <v>95.276019114952874</v>
      </c>
      <c r="D124" s="19">
        <f t="shared" si="11"/>
        <v>314.02974891876221</v>
      </c>
      <c r="E124" s="19"/>
      <c r="F124" s="20">
        <f t="shared" si="12"/>
        <v>51882.061732956041</v>
      </c>
      <c r="G124" s="19">
        <f t="shared" si="14"/>
        <v>8117.9382670439954</v>
      </c>
      <c r="H124" s="19">
        <f t="shared" si="13"/>
        <v>40589.448128968092</v>
      </c>
    </row>
    <row r="125" spans="1:9" s="4" customFormat="1" x14ac:dyDescent="0.25">
      <c r="A125" s="4">
        <f t="shared" si="8"/>
        <v>120</v>
      </c>
      <c r="B125" s="21">
        <f t="shared" si="9"/>
        <v>409.30576803371508</v>
      </c>
      <c r="C125" s="21">
        <f t="shared" si="10"/>
        <v>95.851645063772366</v>
      </c>
      <c r="D125" s="21">
        <f t="shared" si="11"/>
        <v>313.45412296994272</v>
      </c>
      <c r="E125" s="21"/>
      <c r="F125" s="22">
        <f t="shared" si="12"/>
        <v>51786.210087892272</v>
      </c>
      <c r="G125" s="21">
        <f t="shared" si="14"/>
        <v>8213.789912107768</v>
      </c>
      <c r="H125" s="21">
        <f t="shared" si="13"/>
        <v>40902.902251938038</v>
      </c>
      <c r="I125" s="21">
        <f>H125-H113</f>
        <v>3798.6904581957569</v>
      </c>
    </row>
    <row r="126" spans="1:9" x14ac:dyDescent="0.25">
      <c r="A126">
        <f t="shared" si="8"/>
        <v>121</v>
      </c>
      <c r="B126" s="19">
        <f t="shared" si="9"/>
        <v>409.30576803371508</v>
      </c>
      <c r="C126" s="19">
        <f t="shared" si="10"/>
        <v>96.430748752699287</v>
      </c>
      <c r="D126" s="19">
        <f t="shared" si="11"/>
        <v>312.8750192810158</v>
      </c>
      <c r="E126" s="19"/>
      <c r="F126" s="20">
        <f t="shared" si="12"/>
        <v>51689.779339139575</v>
      </c>
      <c r="G126" s="19">
        <f t="shared" si="14"/>
        <v>8310.2206608604665</v>
      </c>
      <c r="H126" s="19">
        <f t="shared" si="13"/>
        <v>41215.777271219056</v>
      </c>
    </row>
    <row r="127" spans="1:9" x14ac:dyDescent="0.25">
      <c r="A127">
        <f t="shared" si="8"/>
        <v>122</v>
      </c>
      <c r="B127" s="19">
        <f t="shared" si="9"/>
        <v>409.30576803371508</v>
      </c>
      <c r="C127" s="19">
        <f t="shared" si="10"/>
        <v>97.013351193080155</v>
      </c>
      <c r="D127" s="19">
        <f t="shared" si="11"/>
        <v>312.29241684063493</v>
      </c>
      <c r="E127" s="19"/>
      <c r="F127" s="20">
        <f t="shared" si="12"/>
        <v>51592.765987946492</v>
      </c>
      <c r="G127" s="19">
        <f t="shared" si="14"/>
        <v>8407.2340120535464</v>
      </c>
      <c r="H127" s="19">
        <f t="shared" si="13"/>
        <v>41528.069688059688</v>
      </c>
    </row>
    <row r="128" spans="1:9" x14ac:dyDescent="0.25">
      <c r="A128">
        <f t="shared" si="8"/>
        <v>123</v>
      </c>
      <c r="B128" s="19">
        <f t="shared" si="9"/>
        <v>409.30576803371508</v>
      </c>
      <c r="C128" s="19">
        <f t="shared" si="10"/>
        <v>97.599473523205063</v>
      </c>
      <c r="D128" s="19">
        <f t="shared" si="11"/>
        <v>311.70629451051002</v>
      </c>
      <c r="E128" s="19"/>
      <c r="F128" s="20">
        <f t="shared" si="12"/>
        <v>51495.16651442329</v>
      </c>
      <c r="G128" s="19">
        <f t="shared" si="14"/>
        <v>8504.8334855767516</v>
      </c>
      <c r="H128" s="19">
        <f t="shared" si="13"/>
        <v>41839.775982570201</v>
      </c>
    </row>
    <row r="129" spans="1:8" x14ac:dyDescent="0.25">
      <c r="A129">
        <f t="shared" si="8"/>
        <v>124</v>
      </c>
      <c r="B129" s="19">
        <f t="shared" si="9"/>
        <v>409.30576803371508</v>
      </c>
      <c r="C129" s="19">
        <f t="shared" si="10"/>
        <v>98.189137009074386</v>
      </c>
      <c r="D129" s="19">
        <f t="shared" si="11"/>
        <v>311.1166310246407</v>
      </c>
      <c r="E129" s="19"/>
      <c r="F129" s="20">
        <f t="shared" si="12"/>
        <v>51396.977377414216</v>
      </c>
      <c r="G129" s="19">
        <f t="shared" si="14"/>
        <v>8603.022622585826</v>
      </c>
      <c r="H129" s="19">
        <f t="shared" si="13"/>
        <v>42150.892613594842</v>
      </c>
    </row>
    <row r="130" spans="1:8" x14ac:dyDescent="0.25">
      <c r="A130">
        <f t="shared" si="8"/>
        <v>125</v>
      </c>
      <c r="B130" s="19">
        <f t="shared" si="9"/>
        <v>409.30576803371508</v>
      </c>
      <c r="C130" s="19">
        <f t="shared" si="10"/>
        <v>98.782363045170882</v>
      </c>
      <c r="D130" s="19">
        <f t="shared" si="11"/>
        <v>310.5234049885442</v>
      </c>
      <c r="E130" s="19"/>
      <c r="F130" s="20">
        <f t="shared" si="12"/>
        <v>51298.195014369048</v>
      </c>
      <c r="G130" s="19">
        <f t="shared" si="14"/>
        <v>8701.8049856309972</v>
      </c>
      <c r="H130" s="19">
        <f t="shared" si="13"/>
        <v>42461.41601858339</v>
      </c>
    </row>
    <row r="131" spans="1:8" x14ac:dyDescent="0.25">
      <c r="A131">
        <f t="shared" si="8"/>
        <v>126</v>
      </c>
      <c r="B131" s="19">
        <f t="shared" si="9"/>
        <v>409.30576803371508</v>
      </c>
      <c r="C131" s="19">
        <f t="shared" si="10"/>
        <v>99.379173155235435</v>
      </c>
      <c r="D131" s="19">
        <f t="shared" si="11"/>
        <v>309.92659487847965</v>
      </c>
      <c r="E131" s="19"/>
      <c r="F131" s="20">
        <f t="shared" si="12"/>
        <v>51198.815841213815</v>
      </c>
      <c r="G131" s="19">
        <f t="shared" si="14"/>
        <v>8801.1841587862327</v>
      </c>
      <c r="H131" s="19">
        <f t="shared" si="13"/>
        <v>42771.342613461871</v>
      </c>
    </row>
    <row r="132" spans="1:8" x14ac:dyDescent="0.25">
      <c r="A132">
        <f t="shared" si="8"/>
        <v>127</v>
      </c>
      <c r="B132" s="19">
        <f t="shared" si="9"/>
        <v>409.30576803371508</v>
      </c>
      <c r="C132" s="19">
        <f t="shared" si="10"/>
        <v>99.97958899304831</v>
      </c>
      <c r="D132" s="19">
        <f t="shared" si="11"/>
        <v>309.32617904066677</v>
      </c>
      <c r="E132" s="19"/>
      <c r="F132" s="20">
        <f t="shared" si="12"/>
        <v>51098.836252220768</v>
      </c>
      <c r="G132" s="19">
        <f t="shared" si="14"/>
        <v>8901.163747779281</v>
      </c>
      <c r="H132" s="19">
        <f t="shared" si="13"/>
        <v>43080.66879250254</v>
      </c>
    </row>
    <row r="133" spans="1:8" x14ac:dyDescent="0.25">
      <c r="A133">
        <f t="shared" si="8"/>
        <v>128</v>
      </c>
      <c r="B133" s="19">
        <f t="shared" si="9"/>
        <v>409.30576803371508</v>
      </c>
      <c r="C133" s="19">
        <f t="shared" si="10"/>
        <v>100.58363234321462</v>
      </c>
      <c r="D133" s="19">
        <f t="shared" si="11"/>
        <v>308.72213569050047</v>
      </c>
      <c r="E133" s="19"/>
      <c r="F133" s="20">
        <f t="shared" si="12"/>
        <v>50998.252619877552</v>
      </c>
      <c r="G133" s="19">
        <f t="shared" si="14"/>
        <v>9001.7473801224951</v>
      </c>
      <c r="H133" s="19">
        <f t="shared" si="13"/>
        <v>43389.390928193039</v>
      </c>
    </row>
    <row r="134" spans="1:8" x14ac:dyDescent="0.25">
      <c r="A134">
        <f t="shared" si="8"/>
        <v>129</v>
      </c>
      <c r="B134" s="19">
        <f t="shared" si="9"/>
        <v>409.30576803371508</v>
      </c>
      <c r="C134" s="19">
        <f t="shared" si="10"/>
        <v>101.19132512195489</v>
      </c>
      <c r="D134" s="19">
        <f t="shared" si="11"/>
        <v>308.11444291176019</v>
      </c>
      <c r="E134" s="19"/>
      <c r="F134" s="20">
        <f t="shared" si="12"/>
        <v>50897.0612947556</v>
      </c>
      <c r="G134" s="19">
        <f t="shared" si="14"/>
        <v>9102.9387052444508</v>
      </c>
      <c r="H134" s="19">
        <f t="shared" si="13"/>
        <v>43697.505371104802</v>
      </c>
    </row>
    <row r="135" spans="1:8" x14ac:dyDescent="0.25">
      <c r="A135">
        <f t="shared" ref="A135:A198" si="15">IF(OR(F134&lt;0.01,F134=""),"",A134+1)</f>
        <v>130</v>
      </c>
      <c r="B135" s="19">
        <f t="shared" ref="B135:B198" si="16">IF(OR(F134&lt;=0.01,F134=""),"",IF(F134&lt;$B$6,F134+D135,-PMT($B$1/12,$B$3*12,$B$2,0,0)))</f>
        <v>409.30576803371508</v>
      </c>
      <c r="C135" s="19">
        <f t="shared" ref="C135:C198" si="17">IF(OR(F134&lt;=0.01,F134=""),"",B135-D135)</f>
        <v>101.80268937790004</v>
      </c>
      <c r="D135" s="19">
        <f t="shared" ref="D135:D198" si="18">IF(OR(F134&lt;=0.01,F134=""),"",F134*$B$1/12)</f>
        <v>307.50307865581505</v>
      </c>
      <c r="E135" s="19"/>
      <c r="F135" s="20">
        <f t="shared" ref="F135:F198" si="19">IF(OR(F134&lt;=0.01,F134=""),"",F134-C135-E135)</f>
        <v>50795.258605377698</v>
      </c>
      <c r="G135" s="19">
        <f t="shared" si="14"/>
        <v>9204.7413946223514</v>
      </c>
      <c r="H135" s="19">
        <f t="shared" ref="H135:H198" si="20">IF(OR(F134&lt;=0.01,F134=""),"",H134+D135)</f>
        <v>44005.008449760615</v>
      </c>
    </row>
    <row r="136" spans="1:8" x14ac:dyDescent="0.25">
      <c r="A136">
        <f t="shared" si="15"/>
        <v>131</v>
      </c>
      <c r="B136" s="19">
        <f t="shared" si="16"/>
        <v>409.30576803371508</v>
      </c>
      <c r="C136" s="19">
        <f t="shared" si="17"/>
        <v>102.41774729289148</v>
      </c>
      <c r="D136" s="19">
        <f t="shared" si="18"/>
        <v>306.88802074082361</v>
      </c>
      <c r="E136" s="19"/>
      <c r="F136" s="20">
        <f t="shared" si="19"/>
        <v>50692.840858084804</v>
      </c>
      <c r="G136" s="19">
        <f t="shared" ref="G136:G199" si="21">IF(OR(F135&lt;=0.01,F135=""),"",G135+C136+E136)</f>
        <v>9307.1591419152428</v>
      </c>
      <c r="H136" s="19">
        <f t="shared" si="20"/>
        <v>44311.896470501437</v>
      </c>
    </row>
    <row r="137" spans="1:8" x14ac:dyDescent="0.25">
      <c r="A137">
        <f t="shared" si="15"/>
        <v>132</v>
      </c>
      <c r="B137" s="19">
        <f t="shared" si="16"/>
        <v>409.30576803371508</v>
      </c>
      <c r="C137" s="19">
        <f t="shared" si="17"/>
        <v>103.03652118278609</v>
      </c>
      <c r="D137" s="19">
        <f t="shared" si="18"/>
        <v>306.26924685092899</v>
      </c>
      <c r="E137" s="19"/>
      <c r="F137" s="20">
        <f t="shared" si="19"/>
        <v>50589.804336902016</v>
      </c>
      <c r="G137" s="19">
        <f t="shared" si="21"/>
        <v>9410.1956630980294</v>
      </c>
      <c r="H137" s="19">
        <f t="shared" si="20"/>
        <v>44618.165717352364</v>
      </c>
    </row>
    <row r="138" spans="1:8" x14ac:dyDescent="0.25">
      <c r="A138">
        <f t="shared" si="15"/>
        <v>133</v>
      </c>
      <c r="B138" s="19">
        <f t="shared" si="16"/>
        <v>409.30576803371508</v>
      </c>
      <c r="C138" s="19">
        <f t="shared" si="17"/>
        <v>103.65903349826544</v>
      </c>
      <c r="D138" s="19">
        <f t="shared" si="18"/>
        <v>305.64673453544964</v>
      </c>
      <c r="E138" s="19"/>
      <c r="F138" s="20">
        <f t="shared" si="19"/>
        <v>50486.145303403748</v>
      </c>
      <c r="G138" s="19">
        <f t="shared" si="21"/>
        <v>9513.8546965962942</v>
      </c>
      <c r="H138" s="19">
        <f t="shared" si="20"/>
        <v>44923.81245188781</v>
      </c>
    </row>
    <row r="139" spans="1:8" x14ac:dyDescent="0.25">
      <c r="A139">
        <f t="shared" si="15"/>
        <v>134</v>
      </c>
      <c r="B139" s="19">
        <f t="shared" si="16"/>
        <v>409.30576803371508</v>
      </c>
      <c r="C139" s="19">
        <f t="shared" si="17"/>
        <v>104.28530682565076</v>
      </c>
      <c r="D139" s="19">
        <f t="shared" si="18"/>
        <v>305.02046120806432</v>
      </c>
      <c r="E139" s="19"/>
      <c r="F139" s="20">
        <f t="shared" si="19"/>
        <v>50381.859996578096</v>
      </c>
      <c r="G139" s="19">
        <f t="shared" si="21"/>
        <v>9618.1400034219441</v>
      </c>
      <c r="H139" s="19">
        <f t="shared" si="20"/>
        <v>45228.832913095874</v>
      </c>
    </row>
    <row r="140" spans="1:8" x14ac:dyDescent="0.25">
      <c r="A140">
        <f t="shared" si="15"/>
        <v>135</v>
      </c>
      <c r="B140" s="19">
        <f t="shared" si="16"/>
        <v>409.30576803371508</v>
      </c>
      <c r="C140" s="19">
        <f t="shared" si="17"/>
        <v>104.91536388772244</v>
      </c>
      <c r="D140" s="19">
        <f t="shared" si="18"/>
        <v>304.39040414599265</v>
      </c>
      <c r="E140" s="19"/>
      <c r="F140" s="20">
        <f t="shared" si="19"/>
        <v>50276.944632690371</v>
      </c>
      <c r="G140" s="19">
        <f t="shared" si="21"/>
        <v>9723.0553673096674</v>
      </c>
      <c r="H140" s="19">
        <f t="shared" si="20"/>
        <v>45533.223317241864</v>
      </c>
    </row>
    <row r="141" spans="1:8" x14ac:dyDescent="0.25">
      <c r="A141">
        <f t="shared" si="15"/>
        <v>136</v>
      </c>
      <c r="B141" s="19">
        <f t="shared" si="16"/>
        <v>409.30576803371508</v>
      </c>
      <c r="C141" s="19">
        <f t="shared" si="17"/>
        <v>105.54922754454412</v>
      </c>
      <c r="D141" s="19">
        <f t="shared" si="18"/>
        <v>303.75654048917096</v>
      </c>
      <c r="E141" s="19"/>
      <c r="F141" s="20">
        <f t="shared" si="19"/>
        <v>50171.395405145828</v>
      </c>
      <c r="G141" s="19">
        <f t="shared" si="21"/>
        <v>9828.6045948542123</v>
      </c>
      <c r="H141" s="19">
        <f t="shared" si="20"/>
        <v>45836.979857731036</v>
      </c>
    </row>
    <row r="142" spans="1:8" x14ac:dyDescent="0.25">
      <c r="A142">
        <f t="shared" si="15"/>
        <v>137</v>
      </c>
      <c r="B142" s="19">
        <f t="shared" si="16"/>
        <v>409.30576803371508</v>
      </c>
      <c r="C142" s="19">
        <f t="shared" si="17"/>
        <v>106.1869207942924</v>
      </c>
      <c r="D142" s="19">
        <f t="shared" si="18"/>
        <v>303.11884723942268</v>
      </c>
      <c r="E142" s="19"/>
      <c r="F142" s="20">
        <f t="shared" si="19"/>
        <v>50065.208484351533</v>
      </c>
      <c r="G142" s="19">
        <f t="shared" si="21"/>
        <v>9934.7915156485051</v>
      </c>
      <c r="H142" s="19">
        <f t="shared" si="20"/>
        <v>46140.098704970456</v>
      </c>
    </row>
    <row r="143" spans="1:8" x14ac:dyDescent="0.25">
      <c r="A143">
        <f t="shared" si="15"/>
        <v>138</v>
      </c>
      <c r="B143" s="19">
        <f t="shared" si="16"/>
        <v>409.30576803371508</v>
      </c>
      <c r="C143" s="19">
        <f t="shared" si="17"/>
        <v>106.82846677409123</v>
      </c>
      <c r="D143" s="19">
        <f t="shared" si="18"/>
        <v>302.47730125962386</v>
      </c>
      <c r="E143" s="19"/>
      <c r="F143" s="20">
        <f t="shared" si="19"/>
        <v>49958.380017577445</v>
      </c>
      <c r="G143" s="19">
        <f t="shared" si="21"/>
        <v>10041.619982422597</v>
      </c>
      <c r="H143" s="19">
        <f t="shared" si="20"/>
        <v>46442.576006230083</v>
      </c>
    </row>
    <row r="144" spans="1:8" x14ac:dyDescent="0.25">
      <c r="A144">
        <f t="shared" si="15"/>
        <v>139</v>
      </c>
      <c r="B144" s="19">
        <f t="shared" si="16"/>
        <v>409.30576803371508</v>
      </c>
      <c r="C144" s="19">
        <f t="shared" si="17"/>
        <v>107.47388876085137</v>
      </c>
      <c r="D144" s="19">
        <f t="shared" si="18"/>
        <v>301.83187927286372</v>
      </c>
      <c r="E144" s="19"/>
      <c r="F144" s="20">
        <f t="shared" si="19"/>
        <v>49850.90612881659</v>
      </c>
      <c r="G144" s="19">
        <f t="shared" si="21"/>
        <v>10149.093871183448</v>
      </c>
      <c r="H144" s="19">
        <f t="shared" si="20"/>
        <v>46744.407885502944</v>
      </c>
    </row>
    <row r="145" spans="1:8" x14ac:dyDescent="0.25">
      <c r="A145">
        <f t="shared" si="15"/>
        <v>140</v>
      </c>
      <c r="B145" s="19">
        <f t="shared" si="16"/>
        <v>409.30576803371508</v>
      </c>
      <c r="C145" s="19">
        <f t="shared" si="17"/>
        <v>108.12321017211485</v>
      </c>
      <c r="D145" s="19">
        <f t="shared" si="18"/>
        <v>301.18255786160023</v>
      </c>
      <c r="E145" s="19"/>
      <c r="F145" s="20">
        <f t="shared" si="19"/>
        <v>49742.782918644472</v>
      </c>
      <c r="G145" s="19">
        <f t="shared" si="21"/>
        <v>10257.217081355562</v>
      </c>
      <c r="H145" s="19">
        <f t="shared" si="20"/>
        <v>47045.590443364541</v>
      </c>
    </row>
    <row r="146" spans="1:8" x14ac:dyDescent="0.25">
      <c r="A146">
        <f t="shared" si="15"/>
        <v>141</v>
      </c>
      <c r="B146" s="19">
        <f t="shared" si="16"/>
        <v>409.30576803371508</v>
      </c>
      <c r="C146" s="19">
        <f t="shared" si="17"/>
        <v>108.77645456690476</v>
      </c>
      <c r="D146" s="19">
        <f t="shared" si="18"/>
        <v>300.52931346681032</v>
      </c>
      <c r="E146" s="19"/>
      <c r="F146" s="20">
        <f t="shared" si="19"/>
        <v>49634.006464077567</v>
      </c>
      <c r="G146" s="19">
        <f t="shared" si="21"/>
        <v>10365.993535922467</v>
      </c>
      <c r="H146" s="19">
        <f t="shared" si="20"/>
        <v>47346.119756831351</v>
      </c>
    </row>
    <row r="147" spans="1:8" x14ac:dyDescent="0.25">
      <c r="A147">
        <f t="shared" si="15"/>
        <v>142</v>
      </c>
      <c r="B147" s="19">
        <f t="shared" si="16"/>
        <v>409.30576803371508</v>
      </c>
      <c r="C147" s="19">
        <f t="shared" si="17"/>
        <v>109.43364564657981</v>
      </c>
      <c r="D147" s="19">
        <f t="shared" si="18"/>
        <v>299.87212238713528</v>
      </c>
      <c r="E147" s="19"/>
      <c r="F147" s="20">
        <f t="shared" si="19"/>
        <v>49524.572818430985</v>
      </c>
      <c r="G147" s="19">
        <f t="shared" si="21"/>
        <v>10475.427181569046</v>
      </c>
      <c r="H147" s="19">
        <f t="shared" si="20"/>
        <v>47645.991879218484</v>
      </c>
    </row>
    <row r="148" spans="1:8" x14ac:dyDescent="0.25">
      <c r="A148">
        <f t="shared" si="15"/>
        <v>143</v>
      </c>
      <c r="B148" s="19">
        <f t="shared" si="16"/>
        <v>409.30576803371508</v>
      </c>
      <c r="C148" s="19">
        <f t="shared" si="17"/>
        <v>110.0948072556946</v>
      </c>
      <c r="D148" s="19">
        <f t="shared" si="18"/>
        <v>299.21096077802048</v>
      </c>
      <c r="E148" s="19"/>
      <c r="F148" s="20">
        <f t="shared" si="19"/>
        <v>49414.478011175292</v>
      </c>
      <c r="G148" s="19">
        <f t="shared" si="21"/>
        <v>10585.521988824741</v>
      </c>
      <c r="H148" s="19">
        <f t="shared" si="20"/>
        <v>47945.202839996506</v>
      </c>
    </row>
    <row r="149" spans="1:8" x14ac:dyDescent="0.25">
      <c r="A149">
        <f t="shared" si="15"/>
        <v>144</v>
      </c>
      <c r="B149" s="19">
        <f t="shared" si="16"/>
        <v>409.30576803371508</v>
      </c>
      <c r="C149" s="19">
        <f t="shared" si="17"/>
        <v>110.75996338286438</v>
      </c>
      <c r="D149" s="19">
        <f t="shared" si="18"/>
        <v>298.5458046508507</v>
      </c>
      <c r="E149" s="19"/>
      <c r="F149" s="20">
        <f t="shared" si="19"/>
        <v>49303.718047792427</v>
      </c>
      <c r="G149" s="19">
        <f t="shared" si="21"/>
        <v>10696.281952207606</v>
      </c>
      <c r="H149" s="19">
        <f t="shared" si="20"/>
        <v>48243.748644647356</v>
      </c>
    </row>
    <row r="150" spans="1:8" x14ac:dyDescent="0.25">
      <c r="A150">
        <f t="shared" si="15"/>
        <v>145</v>
      </c>
      <c r="B150" s="19">
        <f t="shared" si="16"/>
        <v>409.30576803371508</v>
      </c>
      <c r="C150" s="19">
        <f t="shared" si="17"/>
        <v>111.42913816163588</v>
      </c>
      <c r="D150" s="19">
        <f t="shared" si="18"/>
        <v>297.87662987207921</v>
      </c>
      <c r="E150" s="19"/>
      <c r="F150" s="20">
        <f t="shared" si="19"/>
        <v>49192.288909630792</v>
      </c>
      <c r="G150" s="19">
        <f t="shared" si="21"/>
        <v>10807.711090369243</v>
      </c>
      <c r="H150" s="19">
        <f t="shared" si="20"/>
        <v>48541.625274519436</v>
      </c>
    </row>
    <row r="151" spans="1:8" x14ac:dyDescent="0.25">
      <c r="A151">
        <f t="shared" si="15"/>
        <v>146</v>
      </c>
      <c r="B151" s="19">
        <f t="shared" si="16"/>
        <v>409.30576803371508</v>
      </c>
      <c r="C151" s="19">
        <f t="shared" si="17"/>
        <v>112.10235587136242</v>
      </c>
      <c r="D151" s="19">
        <f t="shared" si="18"/>
        <v>297.20341216235266</v>
      </c>
      <c r="E151" s="19"/>
      <c r="F151" s="20">
        <f t="shared" si="19"/>
        <v>49080.186553759428</v>
      </c>
      <c r="G151" s="19">
        <f t="shared" si="21"/>
        <v>10919.813446240605</v>
      </c>
      <c r="H151" s="19">
        <f t="shared" si="20"/>
        <v>48838.828686681787</v>
      </c>
    </row>
    <row r="152" spans="1:8" x14ac:dyDescent="0.25">
      <c r="A152">
        <f t="shared" si="15"/>
        <v>147</v>
      </c>
      <c r="B152" s="19">
        <f t="shared" si="16"/>
        <v>409.30576803371508</v>
      </c>
      <c r="C152" s="19">
        <f t="shared" si="17"/>
        <v>112.77964093808521</v>
      </c>
      <c r="D152" s="19">
        <f t="shared" si="18"/>
        <v>296.52612709562987</v>
      </c>
      <c r="E152" s="19"/>
      <c r="F152" s="20">
        <f t="shared" si="19"/>
        <v>48967.406912821345</v>
      </c>
      <c r="G152" s="19">
        <f t="shared" si="21"/>
        <v>11032.59308717869</v>
      </c>
      <c r="H152" s="19">
        <f t="shared" si="20"/>
        <v>49135.35481377742</v>
      </c>
    </row>
    <row r="153" spans="1:8" x14ac:dyDescent="0.25">
      <c r="A153">
        <f t="shared" si="15"/>
        <v>148</v>
      </c>
      <c r="B153" s="19">
        <f t="shared" si="16"/>
        <v>409.30576803371508</v>
      </c>
      <c r="C153" s="19">
        <f t="shared" si="17"/>
        <v>113.46101793541948</v>
      </c>
      <c r="D153" s="19">
        <f t="shared" si="18"/>
        <v>295.84475009829561</v>
      </c>
      <c r="E153" s="19"/>
      <c r="F153" s="20">
        <f t="shared" si="19"/>
        <v>48853.945894885925</v>
      </c>
      <c r="G153" s="19">
        <f t="shared" si="21"/>
        <v>11146.054105114108</v>
      </c>
      <c r="H153" s="19">
        <f t="shared" si="20"/>
        <v>49431.199563875714</v>
      </c>
    </row>
    <row r="154" spans="1:8" x14ac:dyDescent="0.25">
      <c r="A154">
        <f t="shared" si="15"/>
        <v>149</v>
      </c>
      <c r="B154" s="19">
        <f t="shared" si="16"/>
        <v>409.30576803371508</v>
      </c>
      <c r="C154" s="19">
        <f t="shared" si="17"/>
        <v>114.14651158544598</v>
      </c>
      <c r="D154" s="19">
        <f t="shared" si="18"/>
        <v>295.1592564482691</v>
      </c>
      <c r="E154" s="19"/>
      <c r="F154" s="20">
        <f t="shared" si="19"/>
        <v>48739.79938330048</v>
      </c>
      <c r="G154" s="19">
        <f t="shared" si="21"/>
        <v>11260.200616699554</v>
      </c>
      <c r="H154" s="19">
        <f t="shared" si="20"/>
        <v>49726.358820323985</v>
      </c>
    </row>
    <row r="155" spans="1:8" x14ac:dyDescent="0.25">
      <c r="A155">
        <f t="shared" si="15"/>
        <v>150</v>
      </c>
      <c r="B155" s="19">
        <f t="shared" si="16"/>
        <v>409.30576803371508</v>
      </c>
      <c r="C155" s="19">
        <f t="shared" si="17"/>
        <v>114.83614675960803</v>
      </c>
      <c r="D155" s="19">
        <f t="shared" si="18"/>
        <v>294.46962127410706</v>
      </c>
      <c r="E155" s="19"/>
      <c r="F155" s="20">
        <f t="shared" si="19"/>
        <v>48624.963236540869</v>
      </c>
      <c r="G155" s="19">
        <f t="shared" si="21"/>
        <v>11375.036763459162</v>
      </c>
      <c r="H155" s="19">
        <f t="shared" si="20"/>
        <v>50020.828441598089</v>
      </c>
    </row>
    <row r="156" spans="1:8" x14ac:dyDescent="0.25">
      <c r="A156">
        <f t="shared" si="15"/>
        <v>151</v>
      </c>
      <c r="B156" s="19">
        <f t="shared" si="16"/>
        <v>409.30576803371508</v>
      </c>
      <c r="C156" s="19">
        <f t="shared" si="17"/>
        <v>115.52994847961401</v>
      </c>
      <c r="D156" s="19">
        <f t="shared" si="18"/>
        <v>293.77581955410108</v>
      </c>
      <c r="E156" s="19"/>
      <c r="F156" s="20">
        <f t="shared" si="19"/>
        <v>48509.433288061256</v>
      </c>
      <c r="G156" s="19">
        <f t="shared" si="21"/>
        <v>11490.566711938776</v>
      </c>
      <c r="H156" s="19">
        <f t="shared" si="20"/>
        <v>50314.604261152192</v>
      </c>
    </row>
    <row r="157" spans="1:8" x14ac:dyDescent="0.25">
      <c r="A157">
        <f t="shared" si="15"/>
        <v>152</v>
      </c>
      <c r="B157" s="19">
        <f t="shared" si="16"/>
        <v>409.30576803371508</v>
      </c>
      <c r="C157" s="19">
        <f t="shared" si="17"/>
        <v>116.22794191834498</v>
      </c>
      <c r="D157" s="19">
        <f t="shared" si="18"/>
        <v>293.0778261153701</v>
      </c>
      <c r="E157" s="19"/>
      <c r="F157" s="20">
        <f t="shared" si="19"/>
        <v>48393.20534614291</v>
      </c>
      <c r="G157" s="19">
        <f t="shared" si="21"/>
        <v>11606.794653857121</v>
      </c>
      <c r="H157" s="19">
        <f t="shared" si="20"/>
        <v>50607.68208726756</v>
      </c>
    </row>
    <row r="158" spans="1:8" x14ac:dyDescent="0.25">
      <c r="A158">
        <f t="shared" si="15"/>
        <v>153</v>
      </c>
      <c r="B158" s="19">
        <f t="shared" si="16"/>
        <v>409.30576803371508</v>
      </c>
      <c r="C158" s="19">
        <f t="shared" si="17"/>
        <v>116.93015240076835</v>
      </c>
      <c r="D158" s="19">
        <f t="shared" si="18"/>
        <v>292.37561563294673</v>
      </c>
      <c r="E158" s="19"/>
      <c r="F158" s="20">
        <f t="shared" si="19"/>
        <v>48276.275193742142</v>
      </c>
      <c r="G158" s="19">
        <f t="shared" si="21"/>
        <v>11723.724806257889</v>
      </c>
      <c r="H158" s="19">
        <f t="shared" si="20"/>
        <v>50900.057702900507</v>
      </c>
    </row>
    <row r="159" spans="1:8" x14ac:dyDescent="0.25">
      <c r="A159">
        <f t="shared" si="15"/>
        <v>154</v>
      </c>
      <c r="B159" s="19">
        <f t="shared" si="16"/>
        <v>409.30576803371508</v>
      </c>
      <c r="C159" s="19">
        <f t="shared" si="17"/>
        <v>117.63660540485631</v>
      </c>
      <c r="D159" s="19">
        <f t="shared" si="18"/>
        <v>291.66916262885877</v>
      </c>
      <c r="E159" s="19"/>
      <c r="F159" s="20">
        <f t="shared" si="19"/>
        <v>48158.638588337286</v>
      </c>
      <c r="G159" s="19">
        <f t="shared" si="21"/>
        <v>11841.361411662745</v>
      </c>
      <c r="H159" s="19">
        <f t="shared" si="20"/>
        <v>51191.726865529366</v>
      </c>
    </row>
    <row r="160" spans="1:8" x14ac:dyDescent="0.25">
      <c r="A160">
        <f t="shared" si="15"/>
        <v>155</v>
      </c>
      <c r="B160" s="19">
        <f t="shared" si="16"/>
        <v>409.30576803371508</v>
      </c>
      <c r="C160" s="19">
        <f t="shared" si="17"/>
        <v>118.34732656251066</v>
      </c>
      <c r="D160" s="19">
        <f t="shared" si="18"/>
        <v>290.95844147120442</v>
      </c>
      <c r="E160" s="19"/>
      <c r="F160" s="20">
        <f t="shared" si="19"/>
        <v>48040.291261774779</v>
      </c>
      <c r="G160" s="19">
        <f t="shared" si="21"/>
        <v>11959.708738225256</v>
      </c>
      <c r="H160" s="19">
        <f t="shared" si="20"/>
        <v>51482.685307000575</v>
      </c>
    </row>
    <row r="161" spans="1:8" x14ac:dyDescent="0.25">
      <c r="A161">
        <f t="shared" si="15"/>
        <v>156</v>
      </c>
      <c r="B161" s="19">
        <f t="shared" si="16"/>
        <v>409.30576803371508</v>
      </c>
      <c r="C161" s="19">
        <f t="shared" si="17"/>
        <v>119.06234166049251</v>
      </c>
      <c r="D161" s="19">
        <f t="shared" si="18"/>
        <v>290.24342637322258</v>
      </c>
      <c r="E161" s="19"/>
      <c r="F161" s="20">
        <f t="shared" si="19"/>
        <v>47921.228920114285</v>
      </c>
      <c r="G161" s="19">
        <f t="shared" si="21"/>
        <v>12078.771079885748</v>
      </c>
      <c r="H161" s="19">
        <f t="shared" si="20"/>
        <v>51772.928733373796</v>
      </c>
    </row>
    <row r="162" spans="1:8" x14ac:dyDescent="0.25">
      <c r="A162">
        <f t="shared" si="15"/>
        <v>157</v>
      </c>
      <c r="B162" s="19">
        <f t="shared" si="16"/>
        <v>409.30576803371508</v>
      </c>
      <c r="C162" s="19">
        <f t="shared" si="17"/>
        <v>119.78167664135799</v>
      </c>
      <c r="D162" s="19">
        <f t="shared" si="18"/>
        <v>289.52409139235709</v>
      </c>
      <c r="E162" s="19"/>
      <c r="F162" s="20">
        <f t="shared" si="19"/>
        <v>47801.447243472925</v>
      </c>
      <c r="G162" s="19">
        <f t="shared" si="21"/>
        <v>12198.552756527106</v>
      </c>
      <c r="H162" s="19">
        <f t="shared" si="20"/>
        <v>52062.452824766151</v>
      </c>
    </row>
    <row r="163" spans="1:8" x14ac:dyDescent="0.25">
      <c r="A163">
        <f t="shared" si="15"/>
        <v>158</v>
      </c>
      <c r="B163" s="19">
        <f t="shared" si="16"/>
        <v>409.30576803371508</v>
      </c>
      <c r="C163" s="19">
        <f t="shared" si="17"/>
        <v>120.50535760439948</v>
      </c>
      <c r="D163" s="19">
        <f t="shared" si="18"/>
        <v>288.8004104293156</v>
      </c>
      <c r="E163" s="19"/>
      <c r="F163" s="20">
        <f t="shared" si="19"/>
        <v>47680.941885868524</v>
      </c>
      <c r="G163" s="19">
        <f t="shared" si="21"/>
        <v>12319.058114131505</v>
      </c>
      <c r="H163" s="19">
        <f t="shared" si="20"/>
        <v>52351.253235195465</v>
      </c>
    </row>
    <row r="164" spans="1:8" x14ac:dyDescent="0.25">
      <c r="A164">
        <f t="shared" si="15"/>
        <v>159</v>
      </c>
      <c r="B164" s="19">
        <f t="shared" si="16"/>
        <v>409.30576803371508</v>
      </c>
      <c r="C164" s="19">
        <f t="shared" si="17"/>
        <v>121.23341080659276</v>
      </c>
      <c r="D164" s="19">
        <f t="shared" si="18"/>
        <v>288.07235722712232</v>
      </c>
      <c r="E164" s="19"/>
      <c r="F164" s="20">
        <f t="shared" si="19"/>
        <v>47559.708475061932</v>
      </c>
      <c r="G164" s="19">
        <f t="shared" si="21"/>
        <v>12440.291524938099</v>
      </c>
      <c r="H164" s="19">
        <f t="shared" si="20"/>
        <v>52639.325592422589</v>
      </c>
    </row>
    <row r="165" spans="1:8" x14ac:dyDescent="0.25">
      <c r="A165">
        <f t="shared" si="15"/>
        <v>160</v>
      </c>
      <c r="B165" s="19">
        <f t="shared" si="16"/>
        <v>409.30576803371508</v>
      </c>
      <c r="C165" s="19">
        <f t="shared" si="17"/>
        <v>121.96586266354927</v>
      </c>
      <c r="D165" s="19">
        <f t="shared" si="18"/>
        <v>287.33990537016581</v>
      </c>
      <c r="E165" s="19"/>
      <c r="F165" s="20">
        <f t="shared" si="19"/>
        <v>47437.742612398382</v>
      </c>
      <c r="G165" s="19">
        <f t="shared" si="21"/>
        <v>12562.257387601649</v>
      </c>
      <c r="H165" s="19">
        <f t="shared" si="20"/>
        <v>52926.665497792754</v>
      </c>
    </row>
    <row r="166" spans="1:8" x14ac:dyDescent="0.25">
      <c r="A166">
        <f t="shared" si="15"/>
        <v>161</v>
      </c>
      <c r="B166" s="19">
        <f t="shared" si="16"/>
        <v>409.30576803371508</v>
      </c>
      <c r="C166" s="19">
        <f t="shared" si="17"/>
        <v>122.70273975047485</v>
      </c>
      <c r="D166" s="19">
        <f t="shared" si="18"/>
        <v>286.60302828324023</v>
      </c>
      <c r="E166" s="19"/>
      <c r="F166" s="20">
        <f t="shared" si="19"/>
        <v>47315.039872647911</v>
      </c>
      <c r="G166" s="19">
        <f t="shared" si="21"/>
        <v>12684.960127352124</v>
      </c>
      <c r="H166" s="19">
        <f t="shared" si="20"/>
        <v>53213.268526075997</v>
      </c>
    </row>
    <row r="167" spans="1:8" x14ac:dyDescent="0.25">
      <c r="A167">
        <f t="shared" si="15"/>
        <v>162</v>
      </c>
      <c r="B167" s="19">
        <f t="shared" si="16"/>
        <v>409.30576803371508</v>
      </c>
      <c r="C167" s="19">
        <f t="shared" si="17"/>
        <v>123.44406880313397</v>
      </c>
      <c r="D167" s="19">
        <f t="shared" si="18"/>
        <v>285.86169923058111</v>
      </c>
      <c r="E167" s="19"/>
      <c r="F167" s="20">
        <f t="shared" si="19"/>
        <v>47191.595803844779</v>
      </c>
      <c r="G167" s="19">
        <f t="shared" si="21"/>
        <v>12808.404196155258</v>
      </c>
      <c r="H167" s="19">
        <f t="shared" si="20"/>
        <v>53499.130225306581</v>
      </c>
    </row>
    <row r="168" spans="1:8" x14ac:dyDescent="0.25">
      <c r="A168">
        <f t="shared" si="15"/>
        <v>163</v>
      </c>
      <c r="B168" s="19">
        <f t="shared" si="16"/>
        <v>409.30576803371508</v>
      </c>
      <c r="C168" s="19">
        <f t="shared" si="17"/>
        <v>124.18987671881956</v>
      </c>
      <c r="D168" s="19">
        <f t="shared" si="18"/>
        <v>285.11589131489552</v>
      </c>
      <c r="E168" s="19"/>
      <c r="F168" s="20">
        <f t="shared" si="19"/>
        <v>47067.405927125961</v>
      </c>
      <c r="G168" s="19">
        <f t="shared" si="21"/>
        <v>12932.594072874077</v>
      </c>
      <c r="H168" s="19">
        <f t="shared" si="20"/>
        <v>53784.246116621478</v>
      </c>
    </row>
    <row r="169" spans="1:8" x14ac:dyDescent="0.25">
      <c r="A169">
        <f t="shared" si="15"/>
        <v>164</v>
      </c>
      <c r="B169" s="19">
        <f t="shared" si="16"/>
        <v>409.30576803371508</v>
      </c>
      <c r="C169" s="19">
        <f t="shared" si="17"/>
        <v>124.94019055732906</v>
      </c>
      <c r="D169" s="19">
        <f t="shared" si="18"/>
        <v>284.36557747638602</v>
      </c>
      <c r="E169" s="19"/>
      <c r="F169" s="20">
        <f t="shared" si="19"/>
        <v>46942.465736568629</v>
      </c>
      <c r="G169" s="19">
        <f t="shared" si="21"/>
        <v>13057.534263431406</v>
      </c>
      <c r="H169" s="19">
        <f t="shared" si="20"/>
        <v>54068.611694097861</v>
      </c>
    </row>
    <row r="170" spans="1:8" x14ac:dyDescent="0.25">
      <c r="A170">
        <f t="shared" si="15"/>
        <v>165</v>
      </c>
      <c r="B170" s="19">
        <f t="shared" si="16"/>
        <v>409.30576803371508</v>
      </c>
      <c r="C170" s="19">
        <f t="shared" si="17"/>
        <v>125.69503754194631</v>
      </c>
      <c r="D170" s="19">
        <f t="shared" si="18"/>
        <v>283.61073049176878</v>
      </c>
      <c r="E170" s="19"/>
      <c r="F170" s="20">
        <f t="shared" si="19"/>
        <v>46816.770699026682</v>
      </c>
      <c r="G170" s="19">
        <f t="shared" si="21"/>
        <v>13183.229300973351</v>
      </c>
      <c r="H170" s="19">
        <f t="shared" si="20"/>
        <v>54352.222424589629</v>
      </c>
    </row>
    <row r="171" spans="1:8" x14ac:dyDescent="0.25">
      <c r="A171">
        <f t="shared" si="15"/>
        <v>166</v>
      </c>
      <c r="B171" s="19">
        <f t="shared" si="16"/>
        <v>409.30576803371508</v>
      </c>
      <c r="C171" s="19">
        <f t="shared" si="17"/>
        <v>126.4544450604289</v>
      </c>
      <c r="D171" s="19">
        <f t="shared" si="18"/>
        <v>282.85132297328619</v>
      </c>
      <c r="E171" s="19"/>
      <c r="F171" s="20">
        <f t="shared" si="19"/>
        <v>46690.316253966252</v>
      </c>
      <c r="G171" s="19">
        <f t="shared" si="21"/>
        <v>13309.683746033779</v>
      </c>
      <c r="H171" s="19">
        <f t="shared" si="20"/>
        <v>54635.073747562914</v>
      </c>
    </row>
    <row r="172" spans="1:8" x14ac:dyDescent="0.25">
      <c r="A172">
        <f t="shared" si="15"/>
        <v>167</v>
      </c>
      <c r="B172" s="19">
        <f t="shared" si="16"/>
        <v>409.30576803371508</v>
      </c>
      <c r="C172" s="19">
        <f t="shared" si="17"/>
        <v>127.21844066600232</v>
      </c>
      <c r="D172" s="19">
        <f t="shared" si="18"/>
        <v>282.08732736771276</v>
      </c>
      <c r="E172" s="19"/>
      <c r="F172" s="20">
        <f t="shared" si="19"/>
        <v>46563.09781330025</v>
      </c>
      <c r="G172" s="19">
        <f t="shared" si="21"/>
        <v>13436.902186699781</v>
      </c>
      <c r="H172" s="19">
        <f t="shared" si="20"/>
        <v>54917.161074930627</v>
      </c>
    </row>
    <row r="173" spans="1:8" x14ac:dyDescent="0.25">
      <c r="A173">
        <f t="shared" si="15"/>
        <v>168</v>
      </c>
      <c r="B173" s="19">
        <f t="shared" si="16"/>
        <v>409.30576803371508</v>
      </c>
      <c r="C173" s="19">
        <f t="shared" si="17"/>
        <v>127.9870520783594</v>
      </c>
      <c r="D173" s="19">
        <f t="shared" si="18"/>
        <v>281.31871595535569</v>
      </c>
      <c r="E173" s="19"/>
      <c r="F173" s="20">
        <f t="shared" si="19"/>
        <v>46435.110761221891</v>
      </c>
      <c r="G173" s="19">
        <f t="shared" si="21"/>
        <v>13564.88923877814</v>
      </c>
      <c r="H173" s="19">
        <f t="shared" si="20"/>
        <v>55198.479790885984</v>
      </c>
    </row>
    <row r="174" spans="1:8" x14ac:dyDescent="0.25">
      <c r="A174">
        <f t="shared" si="15"/>
        <v>169</v>
      </c>
      <c r="B174" s="19">
        <f t="shared" si="16"/>
        <v>409.30576803371508</v>
      </c>
      <c r="C174" s="19">
        <f t="shared" si="17"/>
        <v>128.7603071846662</v>
      </c>
      <c r="D174" s="19">
        <f t="shared" si="18"/>
        <v>280.54546084904888</v>
      </c>
      <c r="E174" s="19"/>
      <c r="F174" s="20">
        <f t="shared" si="19"/>
        <v>46306.350454037223</v>
      </c>
      <c r="G174" s="19">
        <f t="shared" si="21"/>
        <v>13693.649545962806</v>
      </c>
      <c r="H174" s="19">
        <f t="shared" si="20"/>
        <v>55479.025251735031</v>
      </c>
    </row>
    <row r="175" spans="1:8" x14ac:dyDescent="0.25">
      <c r="A175">
        <f t="shared" si="15"/>
        <v>170</v>
      </c>
      <c r="B175" s="19">
        <f t="shared" si="16"/>
        <v>409.30576803371508</v>
      </c>
      <c r="C175" s="19">
        <f t="shared" si="17"/>
        <v>129.53823404057357</v>
      </c>
      <c r="D175" s="19">
        <f t="shared" si="18"/>
        <v>279.76753399314151</v>
      </c>
      <c r="E175" s="19"/>
      <c r="F175" s="20">
        <f t="shared" si="19"/>
        <v>46176.812219996653</v>
      </c>
      <c r="G175" s="19">
        <f t="shared" si="21"/>
        <v>13823.18778000338</v>
      </c>
      <c r="H175" s="19">
        <f t="shared" si="20"/>
        <v>55758.792785728176</v>
      </c>
    </row>
    <row r="176" spans="1:8" x14ac:dyDescent="0.25">
      <c r="A176">
        <f t="shared" si="15"/>
        <v>171</v>
      </c>
      <c r="B176" s="19">
        <f t="shared" si="16"/>
        <v>409.30576803371508</v>
      </c>
      <c r="C176" s="19">
        <f t="shared" si="17"/>
        <v>130.32086087123531</v>
      </c>
      <c r="D176" s="19">
        <f t="shared" si="18"/>
        <v>278.98490716247977</v>
      </c>
      <c r="E176" s="19"/>
      <c r="F176" s="20">
        <f t="shared" si="19"/>
        <v>46046.491359125415</v>
      </c>
      <c r="G176" s="19">
        <f t="shared" si="21"/>
        <v>13953.508640874616</v>
      </c>
      <c r="H176" s="19">
        <f t="shared" si="20"/>
        <v>56037.777692890653</v>
      </c>
    </row>
    <row r="177" spans="1:8" x14ac:dyDescent="0.25">
      <c r="A177">
        <f t="shared" si="15"/>
        <v>172</v>
      </c>
      <c r="B177" s="19">
        <f t="shared" si="16"/>
        <v>409.30576803371508</v>
      </c>
      <c r="C177" s="19">
        <f t="shared" si="17"/>
        <v>131.10821607233237</v>
      </c>
      <c r="D177" s="19">
        <f t="shared" si="18"/>
        <v>278.19755196138271</v>
      </c>
      <c r="E177" s="19"/>
      <c r="F177" s="20">
        <f t="shared" si="19"/>
        <v>45915.383143053084</v>
      </c>
      <c r="G177" s="19">
        <f t="shared" si="21"/>
        <v>14084.616856946948</v>
      </c>
      <c r="H177" s="19">
        <f t="shared" si="20"/>
        <v>56315.975244852038</v>
      </c>
    </row>
    <row r="178" spans="1:8" x14ac:dyDescent="0.25">
      <c r="A178">
        <f t="shared" si="15"/>
        <v>173</v>
      </c>
      <c r="B178" s="19">
        <f t="shared" si="16"/>
        <v>409.30576803371508</v>
      </c>
      <c r="C178" s="19">
        <f t="shared" si="17"/>
        <v>131.9003282111027</v>
      </c>
      <c r="D178" s="19">
        <f t="shared" si="18"/>
        <v>277.40543982261238</v>
      </c>
      <c r="E178" s="19"/>
      <c r="F178" s="20">
        <f t="shared" si="19"/>
        <v>45783.482814841984</v>
      </c>
      <c r="G178" s="19">
        <f t="shared" si="21"/>
        <v>14216.517185158051</v>
      </c>
      <c r="H178" s="19">
        <f t="shared" si="20"/>
        <v>56593.380684674652</v>
      </c>
    </row>
    <row r="179" spans="1:8" x14ac:dyDescent="0.25">
      <c r="A179">
        <f t="shared" si="15"/>
        <v>174</v>
      </c>
      <c r="B179" s="19">
        <f t="shared" si="16"/>
        <v>409.30576803371508</v>
      </c>
      <c r="C179" s="19">
        <f t="shared" si="17"/>
        <v>132.69722602737812</v>
      </c>
      <c r="D179" s="19">
        <f t="shared" si="18"/>
        <v>276.60854200633696</v>
      </c>
      <c r="E179" s="19"/>
      <c r="F179" s="20">
        <f t="shared" si="19"/>
        <v>45650.785588814608</v>
      </c>
      <c r="G179" s="19">
        <f t="shared" si="21"/>
        <v>14349.214411185429</v>
      </c>
      <c r="H179" s="19">
        <f t="shared" si="20"/>
        <v>56869.989226680991</v>
      </c>
    </row>
    <row r="180" spans="1:8" x14ac:dyDescent="0.25">
      <c r="A180">
        <f t="shared" si="15"/>
        <v>175</v>
      </c>
      <c r="B180" s="19">
        <f t="shared" si="16"/>
        <v>409.30576803371508</v>
      </c>
      <c r="C180" s="19">
        <f t="shared" si="17"/>
        <v>133.49893843462684</v>
      </c>
      <c r="D180" s="19">
        <f t="shared" si="18"/>
        <v>275.80682959908825</v>
      </c>
      <c r="E180" s="19"/>
      <c r="F180" s="20">
        <f t="shared" si="19"/>
        <v>45517.286650379981</v>
      </c>
      <c r="G180" s="19">
        <f t="shared" si="21"/>
        <v>14482.713349620055</v>
      </c>
      <c r="H180" s="19">
        <f t="shared" si="20"/>
        <v>57145.79605628008</v>
      </c>
    </row>
    <row r="181" spans="1:8" x14ac:dyDescent="0.25">
      <c r="A181">
        <f t="shared" si="15"/>
        <v>176</v>
      </c>
      <c r="B181" s="19">
        <f t="shared" si="16"/>
        <v>409.30576803371508</v>
      </c>
      <c r="C181" s="19">
        <f t="shared" si="17"/>
        <v>134.30549452100274</v>
      </c>
      <c r="D181" s="19">
        <f t="shared" si="18"/>
        <v>275.00027351271234</v>
      </c>
      <c r="E181" s="19"/>
      <c r="F181" s="20">
        <f t="shared" si="19"/>
        <v>45382.981155858979</v>
      </c>
      <c r="G181" s="19">
        <f t="shared" si="21"/>
        <v>14617.018844141057</v>
      </c>
      <c r="H181" s="19">
        <f t="shared" si="20"/>
        <v>57420.796329792793</v>
      </c>
    </row>
    <row r="182" spans="1:8" x14ac:dyDescent="0.25">
      <c r="A182">
        <f t="shared" si="15"/>
        <v>177</v>
      </c>
      <c r="B182" s="19">
        <f t="shared" si="16"/>
        <v>409.30576803371508</v>
      </c>
      <c r="C182" s="19">
        <f t="shared" si="17"/>
        <v>135.11692355040043</v>
      </c>
      <c r="D182" s="19">
        <f t="shared" si="18"/>
        <v>274.18884448331465</v>
      </c>
      <c r="E182" s="19"/>
      <c r="F182" s="20">
        <f t="shared" si="19"/>
        <v>45247.864232308581</v>
      </c>
      <c r="G182" s="19">
        <f t="shared" si="21"/>
        <v>14752.135767691458</v>
      </c>
      <c r="H182" s="19">
        <f t="shared" si="20"/>
        <v>57694.985174276109</v>
      </c>
    </row>
    <row r="183" spans="1:8" x14ac:dyDescent="0.25">
      <c r="A183">
        <f t="shared" si="15"/>
        <v>178</v>
      </c>
      <c r="B183" s="19">
        <f t="shared" si="16"/>
        <v>409.30576803371508</v>
      </c>
      <c r="C183" s="19">
        <f t="shared" si="17"/>
        <v>135.93325496351741</v>
      </c>
      <c r="D183" s="19">
        <f t="shared" si="18"/>
        <v>273.37251307019767</v>
      </c>
      <c r="E183" s="19"/>
      <c r="F183" s="20">
        <f t="shared" si="19"/>
        <v>45111.930977345066</v>
      </c>
      <c r="G183" s="19">
        <f t="shared" si="21"/>
        <v>14888.069022654976</v>
      </c>
      <c r="H183" s="19">
        <f t="shared" si="20"/>
        <v>57968.35768734631</v>
      </c>
    </row>
    <row r="184" spans="1:8" x14ac:dyDescent="0.25">
      <c r="A184">
        <f t="shared" si="15"/>
        <v>179</v>
      </c>
      <c r="B184" s="19">
        <f t="shared" si="16"/>
        <v>409.30576803371508</v>
      </c>
      <c r="C184" s="19">
        <f t="shared" si="17"/>
        <v>136.754518378922</v>
      </c>
      <c r="D184" s="19">
        <f t="shared" si="18"/>
        <v>272.55124965479308</v>
      </c>
      <c r="E184" s="19"/>
      <c r="F184" s="20">
        <f t="shared" si="19"/>
        <v>44975.176458966147</v>
      </c>
      <c r="G184" s="19">
        <f t="shared" si="21"/>
        <v>15024.823541033898</v>
      </c>
      <c r="H184" s="19">
        <f t="shared" si="20"/>
        <v>58240.908937001106</v>
      </c>
    </row>
    <row r="185" spans="1:8" x14ac:dyDescent="0.25">
      <c r="A185">
        <f t="shared" si="15"/>
        <v>180</v>
      </c>
      <c r="B185" s="19">
        <f t="shared" si="16"/>
        <v>409.30576803371508</v>
      </c>
      <c r="C185" s="19">
        <f t="shared" si="17"/>
        <v>137.58074359412797</v>
      </c>
      <c r="D185" s="19">
        <f t="shared" si="18"/>
        <v>271.72502443958712</v>
      </c>
      <c r="E185" s="19"/>
      <c r="F185" s="20">
        <f t="shared" si="19"/>
        <v>44837.595715372016</v>
      </c>
      <c r="G185" s="19">
        <f t="shared" si="21"/>
        <v>15162.404284628026</v>
      </c>
      <c r="H185" s="19">
        <f t="shared" si="20"/>
        <v>58512.63396144069</v>
      </c>
    </row>
    <row r="186" spans="1:8" x14ac:dyDescent="0.25">
      <c r="A186">
        <f t="shared" si="15"/>
        <v>181</v>
      </c>
      <c r="B186" s="19">
        <f t="shared" si="16"/>
        <v>409.30576803371508</v>
      </c>
      <c r="C186" s="19">
        <f t="shared" si="17"/>
        <v>138.41196058667583</v>
      </c>
      <c r="D186" s="19">
        <f t="shared" si="18"/>
        <v>270.89380744703925</v>
      </c>
      <c r="E186" s="19"/>
      <c r="F186" s="20">
        <f t="shared" si="19"/>
        <v>44699.183754785343</v>
      </c>
      <c r="G186" s="19">
        <f t="shared" si="21"/>
        <v>15300.816245214703</v>
      </c>
      <c r="H186" s="19">
        <f t="shared" si="20"/>
        <v>58783.527768887732</v>
      </c>
    </row>
    <row r="187" spans="1:8" x14ac:dyDescent="0.25">
      <c r="A187">
        <f t="shared" si="15"/>
        <v>182</v>
      </c>
      <c r="B187" s="19">
        <f t="shared" si="16"/>
        <v>409.30576803371508</v>
      </c>
      <c r="C187" s="19">
        <f t="shared" si="17"/>
        <v>139.24819951522034</v>
      </c>
      <c r="D187" s="19">
        <f t="shared" si="18"/>
        <v>270.05756851849475</v>
      </c>
      <c r="E187" s="19"/>
      <c r="F187" s="20">
        <f t="shared" si="19"/>
        <v>44559.935555270124</v>
      </c>
      <c r="G187" s="19">
        <f t="shared" si="21"/>
        <v>15440.064444729924</v>
      </c>
      <c r="H187" s="19">
        <f t="shared" si="20"/>
        <v>59053.585337406228</v>
      </c>
    </row>
    <row r="188" spans="1:8" x14ac:dyDescent="0.25">
      <c r="A188">
        <f t="shared" si="15"/>
        <v>183</v>
      </c>
      <c r="B188" s="19">
        <f t="shared" si="16"/>
        <v>409.30576803371508</v>
      </c>
      <c r="C188" s="19">
        <f t="shared" si="17"/>
        <v>140.08949072062478</v>
      </c>
      <c r="D188" s="19">
        <f t="shared" si="18"/>
        <v>269.2162773130903</v>
      </c>
      <c r="E188" s="19"/>
      <c r="F188" s="20">
        <f t="shared" si="19"/>
        <v>44419.8460645495</v>
      </c>
      <c r="G188" s="19">
        <f t="shared" si="21"/>
        <v>15580.153935450548</v>
      </c>
      <c r="H188" s="19">
        <f t="shared" si="20"/>
        <v>59322.801614719319</v>
      </c>
    </row>
    <row r="189" spans="1:8" x14ac:dyDescent="0.25">
      <c r="A189">
        <f t="shared" si="15"/>
        <v>184</v>
      </c>
      <c r="B189" s="19">
        <f t="shared" si="16"/>
        <v>409.30576803371508</v>
      </c>
      <c r="C189" s="19">
        <f t="shared" si="17"/>
        <v>140.93586472706187</v>
      </c>
      <c r="D189" s="19">
        <f t="shared" si="18"/>
        <v>268.36990330665321</v>
      </c>
      <c r="E189" s="19"/>
      <c r="F189" s="20">
        <f t="shared" si="19"/>
        <v>44278.910199822436</v>
      </c>
      <c r="G189" s="19">
        <f t="shared" si="21"/>
        <v>15721.08980017761</v>
      </c>
      <c r="H189" s="19">
        <f t="shared" si="20"/>
        <v>59591.171518025971</v>
      </c>
    </row>
    <row r="190" spans="1:8" x14ac:dyDescent="0.25">
      <c r="A190">
        <f t="shared" si="15"/>
        <v>185</v>
      </c>
      <c r="B190" s="19">
        <f t="shared" si="16"/>
        <v>409.30576803371508</v>
      </c>
      <c r="C190" s="19">
        <f t="shared" si="17"/>
        <v>141.78735224312123</v>
      </c>
      <c r="D190" s="19">
        <f t="shared" si="18"/>
        <v>267.51841579059385</v>
      </c>
      <c r="E190" s="19"/>
      <c r="F190" s="20">
        <f t="shared" si="19"/>
        <v>44137.122847579318</v>
      </c>
      <c r="G190" s="19">
        <f t="shared" si="21"/>
        <v>15862.877152420731</v>
      </c>
      <c r="H190" s="19">
        <f t="shared" si="20"/>
        <v>59858.689933816568</v>
      </c>
    </row>
    <row r="191" spans="1:8" x14ac:dyDescent="0.25">
      <c r="A191">
        <f t="shared" si="15"/>
        <v>186</v>
      </c>
      <c r="B191" s="19">
        <f t="shared" si="16"/>
        <v>409.30576803371508</v>
      </c>
      <c r="C191" s="19">
        <f t="shared" si="17"/>
        <v>142.6439841629234</v>
      </c>
      <c r="D191" s="19">
        <f t="shared" si="18"/>
        <v>266.66178387079168</v>
      </c>
      <c r="E191" s="19"/>
      <c r="F191" s="20">
        <f t="shared" si="19"/>
        <v>43994.478863416392</v>
      </c>
      <c r="G191" s="19">
        <f t="shared" si="21"/>
        <v>16005.521136583655</v>
      </c>
      <c r="H191" s="19">
        <f t="shared" si="20"/>
        <v>60125.351717687357</v>
      </c>
    </row>
    <row r="192" spans="1:8" x14ac:dyDescent="0.25">
      <c r="A192">
        <f t="shared" si="15"/>
        <v>187</v>
      </c>
      <c r="B192" s="19">
        <f t="shared" si="16"/>
        <v>409.30576803371508</v>
      </c>
      <c r="C192" s="19">
        <f t="shared" si="17"/>
        <v>143.50579156724109</v>
      </c>
      <c r="D192" s="19">
        <f t="shared" si="18"/>
        <v>265.79997646647399</v>
      </c>
      <c r="E192" s="19"/>
      <c r="F192" s="20">
        <f t="shared" si="19"/>
        <v>43850.973071849148</v>
      </c>
      <c r="G192" s="19">
        <f t="shared" si="21"/>
        <v>16149.026928150895</v>
      </c>
      <c r="H192" s="19">
        <f t="shared" si="20"/>
        <v>60391.151694153828</v>
      </c>
    </row>
    <row r="193" spans="1:8" x14ac:dyDescent="0.25">
      <c r="A193">
        <f t="shared" si="15"/>
        <v>188</v>
      </c>
      <c r="B193" s="19">
        <f t="shared" si="16"/>
        <v>409.30576803371508</v>
      </c>
      <c r="C193" s="19">
        <f t="shared" si="17"/>
        <v>144.37280572462646</v>
      </c>
      <c r="D193" s="19">
        <f t="shared" si="18"/>
        <v>264.93296230908862</v>
      </c>
      <c r="E193" s="19"/>
      <c r="F193" s="20">
        <f t="shared" si="19"/>
        <v>43706.600266124522</v>
      </c>
      <c r="G193" s="19">
        <f t="shared" si="21"/>
        <v>16293.399733875522</v>
      </c>
      <c r="H193" s="19">
        <f t="shared" si="20"/>
        <v>60656.084656462917</v>
      </c>
    </row>
    <row r="194" spans="1:8" x14ac:dyDescent="0.25">
      <c r="A194">
        <f t="shared" si="15"/>
        <v>189</v>
      </c>
      <c r="B194" s="19">
        <f t="shared" si="16"/>
        <v>409.30576803371508</v>
      </c>
      <c r="C194" s="19">
        <f t="shared" si="17"/>
        <v>145.24505809254612</v>
      </c>
      <c r="D194" s="19">
        <f t="shared" si="18"/>
        <v>264.06070994116897</v>
      </c>
      <c r="E194" s="19"/>
      <c r="F194" s="20">
        <f t="shared" si="19"/>
        <v>43561.355208031979</v>
      </c>
      <c r="G194" s="19">
        <f t="shared" si="21"/>
        <v>16438.644791968069</v>
      </c>
      <c r="H194" s="19">
        <f t="shared" si="20"/>
        <v>60920.145366404089</v>
      </c>
    </row>
    <row r="195" spans="1:8" x14ac:dyDescent="0.25">
      <c r="A195">
        <f t="shared" si="15"/>
        <v>190</v>
      </c>
      <c r="B195" s="19">
        <f t="shared" si="16"/>
        <v>409.30576803371508</v>
      </c>
      <c r="C195" s="19">
        <f t="shared" si="17"/>
        <v>146.1225803185219</v>
      </c>
      <c r="D195" s="19">
        <f t="shared" si="18"/>
        <v>263.18318771519318</v>
      </c>
      <c r="E195" s="19"/>
      <c r="F195" s="20">
        <f t="shared" si="19"/>
        <v>43415.232627713456</v>
      </c>
      <c r="G195" s="19">
        <f t="shared" si="21"/>
        <v>16584.767372286591</v>
      </c>
      <c r="H195" s="19">
        <f t="shared" si="20"/>
        <v>61183.328554119282</v>
      </c>
    </row>
    <row r="196" spans="1:8" x14ac:dyDescent="0.25">
      <c r="A196">
        <f t="shared" si="15"/>
        <v>191</v>
      </c>
      <c r="B196" s="19">
        <f t="shared" si="16"/>
        <v>409.30576803371508</v>
      </c>
      <c r="C196" s="19">
        <f t="shared" si="17"/>
        <v>147.00540424127962</v>
      </c>
      <c r="D196" s="19">
        <f t="shared" si="18"/>
        <v>262.30036379243546</v>
      </c>
      <c r="E196" s="19"/>
      <c r="F196" s="20">
        <f t="shared" si="19"/>
        <v>43268.227223472175</v>
      </c>
      <c r="G196" s="19">
        <f t="shared" si="21"/>
        <v>16731.772776527872</v>
      </c>
      <c r="H196" s="19">
        <f t="shared" si="20"/>
        <v>61445.628917911716</v>
      </c>
    </row>
    <row r="197" spans="1:8" x14ac:dyDescent="0.25">
      <c r="A197">
        <f t="shared" si="15"/>
        <v>192</v>
      </c>
      <c r="B197" s="19">
        <f t="shared" si="16"/>
        <v>409.30576803371508</v>
      </c>
      <c r="C197" s="19">
        <f t="shared" si="17"/>
        <v>147.89356189190403</v>
      </c>
      <c r="D197" s="19">
        <f t="shared" si="18"/>
        <v>261.41220614181105</v>
      </c>
      <c r="E197" s="19"/>
      <c r="F197" s="20">
        <f t="shared" si="19"/>
        <v>43120.333661580269</v>
      </c>
      <c r="G197" s="19">
        <f t="shared" si="21"/>
        <v>16879.666338419775</v>
      </c>
      <c r="H197" s="19">
        <f t="shared" si="20"/>
        <v>61707.041124053525</v>
      </c>
    </row>
    <row r="198" spans="1:8" x14ac:dyDescent="0.25">
      <c r="A198">
        <f t="shared" si="15"/>
        <v>193</v>
      </c>
      <c r="B198" s="19">
        <f t="shared" si="16"/>
        <v>409.30576803371508</v>
      </c>
      <c r="C198" s="19">
        <f t="shared" si="17"/>
        <v>148.78708549500095</v>
      </c>
      <c r="D198" s="19">
        <f t="shared" si="18"/>
        <v>260.51868253871413</v>
      </c>
      <c r="E198" s="19"/>
      <c r="F198" s="20">
        <f t="shared" si="19"/>
        <v>42971.546576085268</v>
      </c>
      <c r="G198" s="19">
        <f t="shared" si="21"/>
        <v>17028.453423914776</v>
      </c>
      <c r="H198" s="19">
        <f t="shared" si="20"/>
        <v>61967.559806592239</v>
      </c>
    </row>
    <row r="199" spans="1:8" x14ac:dyDescent="0.25">
      <c r="A199">
        <f t="shared" ref="A199:A262" si="22">IF(OR(F198&lt;0.01,F198=""),"",A198+1)</f>
        <v>194</v>
      </c>
      <c r="B199" s="19">
        <f t="shared" ref="B199:B262" si="23">IF(OR(F198&lt;=0.01,F198=""),"",IF(F198&lt;$B$6,F198+D199,-PMT($B$1/12,$B$3*12,$B$2,0,0)))</f>
        <v>409.30576803371508</v>
      </c>
      <c r="C199" s="19">
        <f t="shared" ref="C199:C262" si="24">IF(OR(F198&lt;=0.01,F198=""),"",B199-D199)</f>
        <v>149.68600746986658</v>
      </c>
      <c r="D199" s="19">
        <f t="shared" ref="D199:D262" si="25">IF(OR(F198&lt;=0.01,F198=""),"",F198*$B$1/12)</f>
        <v>259.6197605638485</v>
      </c>
      <c r="E199" s="19"/>
      <c r="F199" s="20">
        <f t="shared" ref="F199:F262" si="26">IF(OR(F198&lt;=0.01,F198=""),"",F198-C199-E199)</f>
        <v>42821.860568615404</v>
      </c>
      <c r="G199" s="19">
        <f t="shared" si="21"/>
        <v>17178.139431384643</v>
      </c>
      <c r="H199" s="19">
        <f t="shared" ref="H199:H262" si="27">IF(OR(F198&lt;=0.01,F198=""),"",H198+D199)</f>
        <v>62227.17956715609</v>
      </c>
    </row>
    <row r="200" spans="1:8" x14ac:dyDescent="0.25">
      <c r="A200">
        <f t="shared" si="22"/>
        <v>195</v>
      </c>
      <c r="B200" s="19">
        <f t="shared" si="23"/>
        <v>409.30576803371508</v>
      </c>
      <c r="C200" s="19">
        <f t="shared" si="24"/>
        <v>150.59036043166373</v>
      </c>
      <c r="D200" s="19">
        <f t="shared" si="25"/>
        <v>258.71540760205136</v>
      </c>
      <c r="E200" s="19"/>
      <c r="F200" s="20">
        <f t="shared" si="26"/>
        <v>42671.270208183741</v>
      </c>
      <c r="G200" s="19">
        <f t="shared" ref="G200:G263" si="28">IF(OR(F199&lt;=0.01,F199=""),"",G199+C200+E200)</f>
        <v>17328.729791816306</v>
      </c>
      <c r="H200" s="19">
        <f t="shared" si="27"/>
        <v>62485.894974758143</v>
      </c>
    </row>
    <row r="201" spans="1:8" x14ac:dyDescent="0.25">
      <c r="A201">
        <f t="shared" si="22"/>
        <v>196</v>
      </c>
      <c r="B201" s="19">
        <f t="shared" si="23"/>
        <v>409.30576803371508</v>
      </c>
      <c r="C201" s="19">
        <f t="shared" si="24"/>
        <v>151.50017719260501</v>
      </c>
      <c r="D201" s="19">
        <f t="shared" si="25"/>
        <v>257.80559084111007</v>
      </c>
      <c r="E201" s="19"/>
      <c r="F201" s="20">
        <f t="shared" si="26"/>
        <v>42519.770030991138</v>
      </c>
      <c r="G201" s="19">
        <f t="shared" si="28"/>
        <v>17480.229969008909</v>
      </c>
      <c r="H201" s="19">
        <f t="shared" si="27"/>
        <v>62743.700565599254</v>
      </c>
    </row>
    <row r="202" spans="1:8" x14ac:dyDescent="0.25">
      <c r="A202">
        <f t="shared" si="22"/>
        <v>197</v>
      </c>
      <c r="B202" s="19">
        <f t="shared" si="23"/>
        <v>409.30576803371508</v>
      </c>
      <c r="C202" s="19">
        <f t="shared" si="24"/>
        <v>152.41549076314368</v>
      </c>
      <c r="D202" s="19">
        <f t="shared" si="25"/>
        <v>256.8902772705714</v>
      </c>
      <c r="E202" s="19"/>
      <c r="F202" s="20">
        <f t="shared" si="26"/>
        <v>42367.354540227992</v>
      </c>
      <c r="G202" s="19">
        <f t="shared" si="28"/>
        <v>17632.645459772051</v>
      </c>
      <c r="H202" s="19">
        <f t="shared" si="27"/>
        <v>63000.590842869824</v>
      </c>
    </row>
    <row r="203" spans="1:8" x14ac:dyDescent="0.25">
      <c r="A203">
        <f t="shared" si="22"/>
        <v>198</v>
      </c>
      <c r="B203" s="19">
        <f t="shared" si="23"/>
        <v>409.30576803371508</v>
      </c>
      <c r="C203" s="19">
        <f t="shared" si="24"/>
        <v>153.336334353171</v>
      </c>
      <c r="D203" s="19">
        <f t="shared" si="25"/>
        <v>255.96943368054409</v>
      </c>
      <c r="E203" s="19"/>
      <c r="F203" s="20">
        <f t="shared" si="26"/>
        <v>42214.018205874818</v>
      </c>
      <c r="G203" s="19">
        <f t="shared" si="28"/>
        <v>17785.981794125222</v>
      </c>
      <c r="H203" s="19">
        <f t="shared" si="27"/>
        <v>63256.560276550365</v>
      </c>
    </row>
    <row r="204" spans="1:8" x14ac:dyDescent="0.25">
      <c r="A204">
        <f t="shared" si="22"/>
        <v>199</v>
      </c>
      <c r="B204" s="19">
        <f t="shared" si="23"/>
        <v>409.30576803371508</v>
      </c>
      <c r="C204" s="19">
        <f t="shared" si="24"/>
        <v>154.26274137322142</v>
      </c>
      <c r="D204" s="19">
        <f t="shared" si="25"/>
        <v>255.04302666049367</v>
      </c>
      <c r="E204" s="19"/>
      <c r="F204" s="20">
        <f t="shared" si="26"/>
        <v>42059.755464501599</v>
      </c>
      <c r="G204" s="19">
        <f t="shared" si="28"/>
        <v>17940.244535498445</v>
      </c>
      <c r="H204" s="19">
        <f t="shared" si="27"/>
        <v>63511.603303210861</v>
      </c>
    </row>
    <row r="205" spans="1:8" x14ac:dyDescent="0.25">
      <c r="A205">
        <f t="shared" si="22"/>
        <v>200</v>
      </c>
      <c r="B205" s="19">
        <f t="shared" si="23"/>
        <v>409.30576803371508</v>
      </c>
      <c r="C205" s="19">
        <f t="shared" si="24"/>
        <v>155.19474543568461</v>
      </c>
      <c r="D205" s="19">
        <f t="shared" si="25"/>
        <v>254.11102259803047</v>
      </c>
      <c r="E205" s="19"/>
      <c r="F205" s="20">
        <f t="shared" si="26"/>
        <v>41904.560719065914</v>
      </c>
      <c r="G205" s="19">
        <f t="shared" si="28"/>
        <v>18095.43928093413</v>
      </c>
      <c r="H205" s="19">
        <f t="shared" si="27"/>
        <v>63765.714325808891</v>
      </c>
    </row>
    <row r="206" spans="1:8" x14ac:dyDescent="0.25">
      <c r="A206">
        <f t="shared" si="22"/>
        <v>201</v>
      </c>
      <c r="B206" s="19">
        <f t="shared" si="23"/>
        <v>409.30576803371508</v>
      </c>
      <c r="C206" s="19">
        <f t="shared" si="24"/>
        <v>156.13238035602521</v>
      </c>
      <c r="D206" s="19">
        <f t="shared" si="25"/>
        <v>253.17338767768987</v>
      </c>
      <c r="E206" s="19"/>
      <c r="F206" s="20">
        <f t="shared" si="26"/>
        <v>41748.428338709891</v>
      </c>
      <c r="G206" s="19">
        <f t="shared" si="28"/>
        <v>18251.571661290156</v>
      </c>
      <c r="H206" s="19">
        <f t="shared" si="27"/>
        <v>64018.887713486583</v>
      </c>
    </row>
    <row r="207" spans="1:8" x14ac:dyDescent="0.25">
      <c r="A207">
        <f t="shared" si="22"/>
        <v>202</v>
      </c>
      <c r="B207" s="19">
        <f t="shared" si="23"/>
        <v>409.30576803371508</v>
      </c>
      <c r="C207" s="19">
        <f t="shared" si="24"/>
        <v>157.07568015400949</v>
      </c>
      <c r="D207" s="19">
        <f t="shared" si="25"/>
        <v>252.23008787970559</v>
      </c>
      <c r="E207" s="19"/>
      <c r="F207" s="20">
        <f t="shared" si="26"/>
        <v>41591.352658555879</v>
      </c>
      <c r="G207" s="19">
        <f t="shared" si="28"/>
        <v>18408.647341444164</v>
      </c>
      <c r="H207" s="19">
        <f t="shared" si="27"/>
        <v>64271.117801366287</v>
      </c>
    </row>
    <row r="208" spans="1:8" x14ac:dyDescent="0.25">
      <c r="A208">
        <f t="shared" si="22"/>
        <v>203</v>
      </c>
      <c r="B208" s="19">
        <f t="shared" si="23"/>
        <v>409.30576803371508</v>
      </c>
      <c r="C208" s="19">
        <f t="shared" si="24"/>
        <v>158.02467905494001</v>
      </c>
      <c r="D208" s="19">
        <f t="shared" si="25"/>
        <v>251.28108897877507</v>
      </c>
      <c r="E208" s="19"/>
      <c r="F208" s="20">
        <f t="shared" si="26"/>
        <v>41433.327979500937</v>
      </c>
      <c r="G208" s="19">
        <f t="shared" si="28"/>
        <v>18566.672020499103</v>
      </c>
      <c r="H208" s="19">
        <f t="shared" si="27"/>
        <v>64522.398890345059</v>
      </c>
    </row>
    <row r="209" spans="1:8" x14ac:dyDescent="0.25">
      <c r="A209">
        <f t="shared" si="22"/>
        <v>204</v>
      </c>
      <c r="B209" s="19">
        <f t="shared" si="23"/>
        <v>409.30576803371508</v>
      </c>
      <c r="C209" s="19">
        <f t="shared" si="24"/>
        <v>158.97941149089692</v>
      </c>
      <c r="D209" s="19">
        <f t="shared" si="25"/>
        <v>250.32635654281816</v>
      </c>
      <c r="E209" s="19"/>
      <c r="F209" s="20">
        <f t="shared" si="26"/>
        <v>41274.348568010042</v>
      </c>
      <c r="G209" s="19">
        <f t="shared" si="28"/>
        <v>18725.651431990002</v>
      </c>
      <c r="H209" s="19">
        <f t="shared" si="27"/>
        <v>64772.72524688788</v>
      </c>
    </row>
    <row r="210" spans="1:8" x14ac:dyDescent="0.25">
      <c r="A210">
        <f t="shared" si="22"/>
        <v>205</v>
      </c>
      <c r="B210" s="19">
        <f t="shared" si="23"/>
        <v>409.30576803371508</v>
      </c>
      <c r="C210" s="19">
        <f t="shared" si="24"/>
        <v>159.93991210198777</v>
      </c>
      <c r="D210" s="19">
        <f t="shared" si="25"/>
        <v>249.36585593172731</v>
      </c>
      <c r="E210" s="19"/>
      <c r="F210" s="20">
        <f t="shared" si="26"/>
        <v>41114.408655908053</v>
      </c>
      <c r="G210" s="19">
        <f t="shared" si="28"/>
        <v>18885.59134409199</v>
      </c>
      <c r="H210" s="19">
        <f t="shared" si="27"/>
        <v>65022.091102819606</v>
      </c>
    </row>
    <row r="211" spans="1:8" x14ac:dyDescent="0.25">
      <c r="A211">
        <f t="shared" si="22"/>
        <v>206</v>
      </c>
      <c r="B211" s="19">
        <f t="shared" si="23"/>
        <v>409.30576803371508</v>
      </c>
      <c r="C211" s="19">
        <f t="shared" si="24"/>
        <v>160.90621573760396</v>
      </c>
      <c r="D211" s="19">
        <f t="shared" si="25"/>
        <v>248.39955229611112</v>
      </c>
      <c r="E211" s="19"/>
      <c r="F211" s="20">
        <f t="shared" si="26"/>
        <v>40953.50244017045</v>
      </c>
      <c r="G211" s="19">
        <f t="shared" si="28"/>
        <v>19046.497559829593</v>
      </c>
      <c r="H211" s="19">
        <f t="shared" si="27"/>
        <v>65270.490655115718</v>
      </c>
    </row>
    <row r="212" spans="1:8" x14ac:dyDescent="0.25">
      <c r="A212">
        <f t="shared" si="22"/>
        <v>207</v>
      </c>
      <c r="B212" s="19">
        <f t="shared" si="23"/>
        <v>409.30576803371508</v>
      </c>
      <c r="C212" s="19">
        <f t="shared" si="24"/>
        <v>161.87835745768527</v>
      </c>
      <c r="D212" s="19">
        <f t="shared" si="25"/>
        <v>247.42741057602981</v>
      </c>
      <c r="E212" s="19"/>
      <c r="F212" s="20">
        <f t="shared" si="26"/>
        <v>40791.624082712762</v>
      </c>
      <c r="G212" s="19">
        <f t="shared" si="28"/>
        <v>19208.375917287278</v>
      </c>
      <c r="H212" s="19">
        <f t="shared" si="27"/>
        <v>65517.918065691745</v>
      </c>
    </row>
    <row r="213" spans="1:8" x14ac:dyDescent="0.25">
      <c r="A213">
        <f t="shared" si="22"/>
        <v>208</v>
      </c>
      <c r="B213" s="19">
        <f t="shared" si="23"/>
        <v>409.30576803371508</v>
      </c>
      <c r="C213" s="19">
        <f t="shared" si="24"/>
        <v>162.85637253399219</v>
      </c>
      <c r="D213" s="19">
        <f t="shared" si="25"/>
        <v>246.4493954997229</v>
      </c>
      <c r="E213" s="19"/>
      <c r="F213" s="20">
        <f t="shared" si="26"/>
        <v>40628.76771017877</v>
      </c>
      <c r="G213" s="19">
        <f t="shared" si="28"/>
        <v>19371.23228982127</v>
      </c>
      <c r="H213" s="19">
        <f t="shared" si="27"/>
        <v>65764.367461191461</v>
      </c>
    </row>
    <row r="214" spans="1:8" x14ac:dyDescent="0.25">
      <c r="A214">
        <f t="shared" si="22"/>
        <v>209</v>
      </c>
      <c r="B214" s="19">
        <f t="shared" si="23"/>
        <v>409.30576803371508</v>
      </c>
      <c r="C214" s="19">
        <f t="shared" si="24"/>
        <v>163.840296451385</v>
      </c>
      <c r="D214" s="19">
        <f t="shared" si="25"/>
        <v>245.46547158233008</v>
      </c>
      <c r="E214" s="19"/>
      <c r="F214" s="20">
        <f t="shared" si="26"/>
        <v>40464.927413727382</v>
      </c>
      <c r="G214" s="19">
        <f t="shared" si="28"/>
        <v>19535.072586272654</v>
      </c>
      <c r="H214" s="19">
        <f t="shared" si="27"/>
        <v>66009.832932773788</v>
      </c>
    </row>
    <row r="215" spans="1:8" x14ac:dyDescent="0.25">
      <c r="A215">
        <f t="shared" si="22"/>
        <v>210</v>
      </c>
      <c r="B215" s="19">
        <f t="shared" si="23"/>
        <v>409.30576803371508</v>
      </c>
      <c r="C215" s="19">
        <f t="shared" si="24"/>
        <v>164.83016490911217</v>
      </c>
      <c r="D215" s="19">
        <f t="shared" si="25"/>
        <v>244.47560312460291</v>
      </c>
      <c r="E215" s="19"/>
      <c r="F215" s="20">
        <f t="shared" si="26"/>
        <v>40300.097248818267</v>
      </c>
      <c r="G215" s="19">
        <f t="shared" si="28"/>
        <v>19699.902751181766</v>
      </c>
      <c r="H215" s="19">
        <f t="shared" si="27"/>
        <v>66254.308535898395</v>
      </c>
    </row>
    <row r="216" spans="1:8" x14ac:dyDescent="0.25">
      <c r="A216">
        <f t="shared" si="22"/>
        <v>211</v>
      </c>
      <c r="B216" s="19">
        <f t="shared" si="23"/>
        <v>409.30576803371508</v>
      </c>
      <c r="C216" s="19">
        <f t="shared" si="24"/>
        <v>165.82601382210473</v>
      </c>
      <c r="D216" s="19">
        <f t="shared" si="25"/>
        <v>243.47975421161036</v>
      </c>
      <c r="E216" s="19"/>
      <c r="F216" s="20">
        <f t="shared" si="26"/>
        <v>40134.271234996166</v>
      </c>
      <c r="G216" s="19">
        <f t="shared" si="28"/>
        <v>19865.728765003871</v>
      </c>
      <c r="H216" s="19">
        <f t="shared" si="27"/>
        <v>66497.788290110009</v>
      </c>
    </row>
    <row r="217" spans="1:8" x14ac:dyDescent="0.25">
      <c r="A217">
        <f t="shared" si="22"/>
        <v>212</v>
      </c>
      <c r="B217" s="19">
        <f t="shared" si="23"/>
        <v>409.30576803371508</v>
      </c>
      <c r="C217" s="19">
        <f t="shared" si="24"/>
        <v>166.82787932227993</v>
      </c>
      <c r="D217" s="19">
        <f t="shared" si="25"/>
        <v>242.47788871143516</v>
      </c>
      <c r="E217" s="19"/>
      <c r="F217" s="20">
        <f t="shared" si="26"/>
        <v>39967.443355673888</v>
      </c>
      <c r="G217" s="19">
        <f t="shared" si="28"/>
        <v>20032.556644326152</v>
      </c>
      <c r="H217" s="19">
        <f t="shared" si="27"/>
        <v>66740.266178821446</v>
      </c>
    </row>
    <row r="218" spans="1:8" x14ac:dyDescent="0.25">
      <c r="A218">
        <f t="shared" si="22"/>
        <v>213</v>
      </c>
      <c r="B218" s="19">
        <f t="shared" si="23"/>
        <v>409.30576803371508</v>
      </c>
      <c r="C218" s="19">
        <f t="shared" si="24"/>
        <v>167.83579775985203</v>
      </c>
      <c r="D218" s="19">
        <f t="shared" si="25"/>
        <v>241.46997027386305</v>
      </c>
      <c r="E218" s="19"/>
      <c r="F218" s="20">
        <f t="shared" si="26"/>
        <v>39799.607557914038</v>
      </c>
      <c r="G218" s="19">
        <f t="shared" si="28"/>
        <v>20200.392442086006</v>
      </c>
      <c r="H218" s="19">
        <f t="shared" si="27"/>
        <v>66981.736149095304</v>
      </c>
    </row>
    <row r="219" spans="1:8" x14ac:dyDescent="0.25">
      <c r="A219">
        <f t="shared" si="22"/>
        <v>214</v>
      </c>
      <c r="B219" s="19">
        <f t="shared" si="23"/>
        <v>409.30576803371508</v>
      </c>
      <c r="C219" s="19">
        <f t="shared" si="24"/>
        <v>168.84980570465112</v>
      </c>
      <c r="D219" s="19">
        <f t="shared" si="25"/>
        <v>240.45596232906396</v>
      </c>
      <c r="E219" s="19"/>
      <c r="F219" s="20">
        <f t="shared" si="26"/>
        <v>39630.757752209385</v>
      </c>
      <c r="G219" s="19">
        <f t="shared" si="28"/>
        <v>20369.242247790658</v>
      </c>
      <c r="H219" s="19">
        <f t="shared" si="27"/>
        <v>67222.192111424374</v>
      </c>
    </row>
    <row r="220" spans="1:8" x14ac:dyDescent="0.25">
      <c r="A220">
        <f t="shared" si="22"/>
        <v>215</v>
      </c>
      <c r="B220" s="19">
        <f t="shared" si="23"/>
        <v>409.30576803371508</v>
      </c>
      <c r="C220" s="19">
        <f t="shared" si="24"/>
        <v>169.86993994745006</v>
      </c>
      <c r="D220" s="19">
        <f t="shared" si="25"/>
        <v>239.43582808626502</v>
      </c>
      <c r="E220" s="19"/>
      <c r="F220" s="20">
        <f t="shared" si="26"/>
        <v>39460.887812261935</v>
      </c>
      <c r="G220" s="19">
        <f t="shared" si="28"/>
        <v>20539.112187738108</v>
      </c>
      <c r="H220" s="19">
        <f t="shared" si="27"/>
        <v>67461.627939510639</v>
      </c>
    </row>
    <row r="221" spans="1:8" x14ac:dyDescent="0.25">
      <c r="A221">
        <f t="shared" si="22"/>
        <v>216</v>
      </c>
      <c r="B221" s="19">
        <f t="shared" si="23"/>
        <v>409.30576803371508</v>
      </c>
      <c r="C221" s="19">
        <f t="shared" si="24"/>
        <v>170.89623750129925</v>
      </c>
      <c r="D221" s="19">
        <f t="shared" si="25"/>
        <v>238.40953053241583</v>
      </c>
      <c r="E221" s="19"/>
      <c r="F221" s="20">
        <f t="shared" si="26"/>
        <v>39289.991574760636</v>
      </c>
      <c r="G221" s="19">
        <f t="shared" si="28"/>
        <v>20710.008425239408</v>
      </c>
      <c r="H221" s="19">
        <f t="shared" si="27"/>
        <v>67700.037470043055</v>
      </c>
    </row>
    <row r="222" spans="1:8" x14ac:dyDescent="0.25">
      <c r="A222">
        <f t="shared" si="22"/>
        <v>217</v>
      </c>
      <c r="B222" s="19">
        <f t="shared" si="23"/>
        <v>409.30576803371508</v>
      </c>
      <c r="C222" s="19">
        <f t="shared" si="24"/>
        <v>171.92873560286961</v>
      </c>
      <c r="D222" s="19">
        <f t="shared" si="25"/>
        <v>237.37703243084547</v>
      </c>
      <c r="E222" s="19"/>
      <c r="F222" s="20">
        <f t="shared" si="26"/>
        <v>39118.062839157763</v>
      </c>
      <c r="G222" s="19">
        <f t="shared" si="28"/>
        <v>20881.937160842277</v>
      </c>
      <c r="H222" s="19">
        <f t="shared" si="27"/>
        <v>67937.414502473897</v>
      </c>
    </row>
    <row r="223" spans="1:8" x14ac:dyDescent="0.25">
      <c r="A223">
        <f t="shared" si="22"/>
        <v>218</v>
      </c>
      <c r="B223" s="19">
        <f t="shared" si="23"/>
        <v>409.30576803371508</v>
      </c>
      <c r="C223" s="19">
        <f t="shared" si="24"/>
        <v>172.9674717138036</v>
      </c>
      <c r="D223" s="19">
        <f t="shared" si="25"/>
        <v>236.33829631991148</v>
      </c>
      <c r="E223" s="19"/>
      <c r="F223" s="20">
        <f t="shared" si="26"/>
        <v>38945.095367443959</v>
      </c>
      <c r="G223" s="19">
        <f t="shared" si="28"/>
        <v>21054.904632556081</v>
      </c>
      <c r="H223" s="19">
        <f t="shared" si="27"/>
        <v>68173.752798793808</v>
      </c>
    </row>
    <row r="224" spans="1:8" x14ac:dyDescent="0.25">
      <c r="A224">
        <f t="shared" si="22"/>
        <v>219</v>
      </c>
      <c r="B224" s="19">
        <f t="shared" si="23"/>
        <v>409.30576803371508</v>
      </c>
      <c r="C224" s="19">
        <f t="shared" si="24"/>
        <v>174.01248352207452</v>
      </c>
      <c r="D224" s="19">
        <f t="shared" si="25"/>
        <v>235.29328451164056</v>
      </c>
      <c r="E224" s="19"/>
      <c r="F224" s="20">
        <f t="shared" si="26"/>
        <v>38771.082883921881</v>
      </c>
      <c r="G224" s="19">
        <f t="shared" si="28"/>
        <v>21228.917116078155</v>
      </c>
      <c r="H224" s="19">
        <f t="shared" si="27"/>
        <v>68409.046083305453</v>
      </c>
    </row>
    <row r="225" spans="1:8" x14ac:dyDescent="0.25">
      <c r="A225">
        <f t="shared" si="22"/>
        <v>220</v>
      </c>
      <c r="B225" s="19">
        <f t="shared" si="23"/>
        <v>409.30576803371508</v>
      </c>
      <c r="C225" s="19">
        <f t="shared" si="24"/>
        <v>175.06380894335373</v>
      </c>
      <c r="D225" s="19">
        <f t="shared" si="25"/>
        <v>234.24195909036135</v>
      </c>
      <c r="E225" s="19"/>
      <c r="F225" s="20">
        <f t="shared" si="26"/>
        <v>38596.019074978525</v>
      </c>
      <c r="G225" s="19">
        <f t="shared" si="28"/>
        <v>21403.980925021508</v>
      </c>
      <c r="H225" s="19">
        <f t="shared" si="27"/>
        <v>68643.288042395812</v>
      </c>
    </row>
    <row r="226" spans="1:8" x14ac:dyDescent="0.25">
      <c r="A226">
        <f t="shared" si="22"/>
        <v>221</v>
      </c>
      <c r="B226" s="19">
        <f t="shared" si="23"/>
        <v>409.30576803371508</v>
      </c>
      <c r="C226" s="19">
        <f t="shared" si="24"/>
        <v>176.12148612238653</v>
      </c>
      <c r="D226" s="19">
        <f t="shared" si="25"/>
        <v>233.18428191132855</v>
      </c>
      <c r="E226" s="19"/>
      <c r="F226" s="20">
        <f t="shared" si="26"/>
        <v>38419.89758885614</v>
      </c>
      <c r="G226" s="19">
        <f t="shared" si="28"/>
        <v>21580.102411143893</v>
      </c>
      <c r="H226" s="19">
        <f t="shared" si="27"/>
        <v>68876.472324307135</v>
      </c>
    </row>
    <row r="227" spans="1:8" x14ac:dyDescent="0.25">
      <c r="A227">
        <f t="shared" si="22"/>
        <v>222</v>
      </c>
      <c r="B227" s="19">
        <f t="shared" si="23"/>
        <v>409.30576803371508</v>
      </c>
      <c r="C227" s="19">
        <f t="shared" si="24"/>
        <v>177.18555343437592</v>
      </c>
      <c r="D227" s="19">
        <f t="shared" si="25"/>
        <v>232.12021459933916</v>
      </c>
      <c r="E227" s="19"/>
      <c r="F227" s="20">
        <f t="shared" si="26"/>
        <v>38242.712035421762</v>
      </c>
      <c r="G227" s="19">
        <f t="shared" si="28"/>
        <v>21757.28796457827</v>
      </c>
      <c r="H227" s="19">
        <f t="shared" si="27"/>
        <v>69108.59253890648</v>
      </c>
    </row>
    <row r="228" spans="1:8" x14ac:dyDescent="0.25">
      <c r="A228">
        <f t="shared" si="22"/>
        <v>223</v>
      </c>
      <c r="B228" s="19">
        <f t="shared" si="23"/>
        <v>409.30576803371508</v>
      </c>
      <c r="C228" s="19">
        <f t="shared" si="24"/>
        <v>178.25604948637528</v>
      </c>
      <c r="D228" s="19">
        <f t="shared" si="25"/>
        <v>231.04971854733981</v>
      </c>
      <c r="E228" s="19"/>
      <c r="F228" s="20">
        <f t="shared" si="26"/>
        <v>38064.45598593539</v>
      </c>
      <c r="G228" s="19">
        <f t="shared" si="28"/>
        <v>21935.544014064646</v>
      </c>
      <c r="H228" s="19">
        <f t="shared" si="27"/>
        <v>69339.642257453816</v>
      </c>
    </row>
    <row r="229" spans="1:8" x14ac:dyDescent="0.25">
      <c r="A229">
        <f t="shared" si="22"/>
        <v>224</v>
      </c>
      <c r="B229" s="19">
        <f t="shared" si="23"/>
        <v>409.30576803371508</v>
      </c>
      <c r="C229" s="19">
        <f t="shared" si="24"/>
        <v>179.3330131186888</v>
      </c>
      <c r="D229" s="19">
        <f t="shared" si="25"/>
        <v>229.97275491502629</v>
      </c>
      <c r="E229" s="19"/>
      <c r="F229" s="20">
        <f t="shared" si="26"/>
        <v>37885.122972816702</v>
      </c>
      <c r="G229" s="19">
        <f t="shared" si="28"/>
        <v>22114.877027183335</v>
      </c>
      <c r="H229" s="19">
        <f t="shared" si="27"/>
        <v>69569.615012368842</v>
      </c>
    </row>
    <row r="230" spans="1:8" x14ac:dyDescent="0.25">
      <c r="A230">
        <f t="shared" si="22"/>
        <v>225</v>
      </c>
      <c r="B230" s="19">
        <f t="shared" si="23"/>
        <v>409.30576803371508</v>
      </c>
      <c r="C230" s="19">
        <f t="shared" si="24"/>
        <v>180.41648340628086</v>
      </c>
      <c r="D230" s="19">
        <f t="shared" si="25"/>
        <v>228.88928462743422</v>
      </c>
      <c r="E230" s="19"/>
      <c r="F230" s="20">
        <f t="shared" si="26"/>
        <v>37704.706489410419</v>
      </c>
      <c r="G230" s="19">
        <f t="shared" si="28"/>
        <v>22295.293510589614</v>
      </c>
      <c r="H230" s="19">
        <f t="shared" si="27"/>
        <v>69798.504296996281</v>
      </c>
    </row>
    <row r="231" spans="1:8" x14ac:dyDescent="0.25">
      <c r="A231">
        <f t="shared" si="22"/>
        <v>226</v>
      </c>
      <c r="B231" s="19">
        <f t="shared" si="23"/>
        <v>409.30576803371508</v>
      </c>
      <c r="C231" s="19">
        <f t="shared" si="24"/>
        <v>181.50649966019381</v>
      </c>
      <c r="D231" s="19">
        <f t="shared" si="25"/>
        <v>227.79926837352127</v>
      </c>
      <c r="E231" s="19"/>
      <c r="F231" s="20">
        <f t="shared" si="26"/>
        <v>37523.199989750225</v>
      </c>
      <c r="G231" s="19">
        <f t="shared" si="28"/>
        <v>22476.800010249808</v>
      </c>
      <c r="H231" s="19">
        <f t="shared" si="27"/>
        <v>70026.303565369803</v>
      </c>
    </row>
    <row r="232" spans="1:8" x14ac:dyDescent="0.25">
      <c r="A232">
        <f t="shared" si="22"/>
        <v>227</v>
      </c>
      <c r="B232" s="19">
        <f t="shared" si="23"/>
        <v>409.30576803371508</v>
      </c>
      <c r="C232" s="19">
        <f t="shared" si="24"/>
        <v>182.60310142897416</v>
      </c>
      <c r="D232" s="19">
        <f t="shared" si="25"/>
        <v>226.70266660474093</v>
      </c>
      <c r="E232" s="19"/>
      <c r="F232" s="20">
        <f t="shared" si="26"/>
        <v>37340.596888321248</v>
      </c>
      <c r="G232" s="19">
        <f t="shared" si="28"/>
        <v>22659.403111678781</v>
      </c>
      <c r="H232" s="19">
        <f t="shared" si="27"/>
        <v>70253.006231974548</v>
      </c>
    </row>
    <row r="233" spans="1:8" x14ac:dyDescent="0.25">
      <c r="A233">
        <f t="shared" si="22"/>
        <v>228</v>
      </c>
      <c r="B233" s="19">
        <f t="shared" si="23"/>
        <v>409.30576803371508</v>
      </c>
      <c r="C233" s="19">
        <f t="shared" si="24"/>
        <v>183.70632850010756</v>
      </c>
      <c r="D233" s="19">
        <f t="shared" si="25"/>
        <v>225.59943953360752</v>
      </c>
      <c r="E233" s="19"/>
      <c r="F233" s="20">
        <f t="shared" si="26"/>
        <v>37156.890559821142</v>
      </c>
      <c r="G233" s="19">
        <f t="shared" si="28"/>
        <v>22843.109440178887</v>
      </c>
      <c r="H233" s="19">
        <f t="shared" si="27"/>
        <v>70478.60567150815</v>
      </c>
    </row>
    <row r="234" spans="1:8" x14ac:dyDescent="0.25">
      <c r="A234">
        <f t="shared" si="22"/>
        <v>229</v>
      </c>
      <c r="B234" s="19">
        <f t="shared" si="23"/>
        <v>409.30576803371508</v>
      </c>
      <c r="C234" s="19">
        <f t="shared" si="24"/>
        <v>184.81622090146237</v>
      </c>
      <c r="D234" s="19">
        <f t="shared" si="25"/>
        <v>224.48954713225271</v>
      </c>
      <c r="E234" s="19"/>
      <c r="F234" s="20">
        <f t="shared" si="26"/>
        <v>36972.07433891968</v>
      </c>
      <c r="G234" s="19">
        <f t="shared" si="28"/>
        <v>23027.92566108035</v>
      </c>
      <c r="H234" s="19">
        <f t="shared" si="27"/>
        <v>70703.095218640403</v>
      </c>
    </row>
    <row r="235" spans="1:8" x14ac:dyDescent="0.25">
      <c r="A235">
        <f t="shared" si="22"/>
        <v>230</v>
      </c>
      <c r="B235" s="19">
        <f t="shared" si="23"/>
        <v>409.30576803371508</v>
      </c>
      <c r="C235" s="19">
        <f t="shared" si="24"/>
        <v>185.93281890274201</v>
      </c>
      <c r="D235" s="19">
        <f t="shared" si="25"/>
        <v>223.37294913097307</v>
      </c>
      <c r="E235" s="19"/>
      <c r="F235" s="20">
        <f t="shared" si="26"/>
        <v>36786.141520016936</v>
      </c>
      <c r="G235" s="19">
        <f t="shared" si="28"/>
        <v>23213.858479983093</v>
      </c>
      <c r="H235" s="19">
        <f t="shared" si="27"/>
        <v>70926.468167771382</v>
      </c>
    </row>
    <row r="236" spans="1:8" x14ac:dyDescent="0.25">
      <c r="A236">
        <f t="shared" si="22"/>
        <v>231</v>
      </c>
      <c r="B236" s="19">
        <f t="shared" si="23"/>
        <v>409.30576803371508</v>
      </c>
      <c r="C236" s="19">
        <f t="shared" si="24"/>
        <v>187.0561630169461</v>
      </c>
      <c r="D236" s="19">
        <f t="shared" si="25"/>
        <v>222.24960501676898</v>
      </c>
      <c r="E236" s="19"/>
      <c r="F236" s="20">
        <f t="shared" si="26"/>
        <v>36599.085356999989</v>
      </c>
      <c r="G236" s="19">
        <f t="shared" si="28"/>
        <v>23400.91464300004</v>
      </c>
      <c r="H236" s="19">
        <f t="shared" si="27"/>
        <v>71148.71777278815</v>
      </c>
    </row>
    <row r="237" spans="1:8" x14ac:dyDescent="0.25">
      <c r="A237">
        <f t="shared" si="22"/>
        <v>232</v>
      </c>
      <c r="B237" s="19">
        <f t="shared" si="23"/>
        <v>409.30576803371508</v>
      </c>
      <c r="C237" s="19">
        <f t="shared" si="24"/>
        <v>188.18629400184017</v>
      </c>
      <c r="D237" s="19">
        <f t="shared" si="25"/>
        <v>221.11947403187492</v>
      </c>
      <c r="E237" s="19"/>
      <c r="F237" s="20">
        <f t="shared" si="26"/>
        <v>36410.899062998149</v>
      </c>
      <c r="G237" s="19">
        <f t="shared" si="28"/>
        <v>23589.10093700188</v>
      </c>
      <c r="H237" s="19">
        <f t="shared" si="27"/>
        <v>71369.837246820025</v>
      </c>
    </row>
    <row r="238" spans="1:8" x14ac:dyDescent="0.25">
      <c r="A238">
        <f t="shared" si="22"/>
        <v>233</v>
      </c>
      <c r="B238" s="19">
        <f t="shared" si="23"/>
        <v>409.30576803371508</v>
      </c>
      <c r="C238" s="19">
        <f t="shared" si="24"/>
        <v>189.32325286143461</v>
      </c>
      <c r="D238" s="19">
        <f t="shared" si="25"/>
        <v>219.98251517228047</v>
      </c>
      <c r="E238" s="19"/>
      <c r="F238" s="20">
        <f t="shared" si="26"/>
        <v>36221.575810136717</v>
      </c>
      <c r="G238" s="19">
        <f t="shared" si="28"/>
        <v>23778.424189863315</v>
      </c>
      <c r="H238" s="19">
        <f t="shared" si="27"/>
        <v>71589.819761992301</v>
      </c>
    </row>
    <row r="239" spans="1:8" x14ac:dyDescent="0.25">
      <c r="A239">
        <f t="shared" si="22"/>
        <v>234</v>
      </c>
      <c r="B239" s="19">
        <f t="shared" si="23"/>
        <v>409.30576803371508</v>
      </c>
      <c r="C239" s="19">
        <f t="shared" si="24"/>
        <v>190.46708084747243</v>
      </c>
      <c r="D239" s="19">
        <f t="shared" si="25"/>
        <v>218.83868718624265</v>
      </c>
      <c r="E239" s="19"/>
      <c r="F239" s="20">
        <f t="shared" si="26"/>
        <v>36031.108729289248</v>
      </c>
      <c r="G239" s="19">
        <f t="shared" si="28"/>
        <v>23968.891270710788</v>
      </c>
      <c r="H239" s="19">
        <f t="shared" si="27"/>
        <v>71808.658449178547</v>
      </c>
    </row>
    <row r="240" spans="1:8" x14ac:dyDescent="0.25">
      <c r="A240">
        <f t="shared" si="22"/>
        <v>235</v>
      </c>
      <c r="B240" s="19">
        <f t="shared" si="23"/>
        <v>409.30576803371508</v>
      </c>
      <c r="C240" s="19">
        <f t="shared" si="24"/>
        <v>191.61781946092589</v>
      </c>
      <c r="D240" s="19">
        <f t="shared" si="25"/>
        <v>217.6879485727892</v>
      </c>
      <c r="E240" s="19"/>
      <c r="F240" s="20">
        <f t="shared" si="26"/>
        <v>35839.490909828324</v>
      </c>
      <c r="G240" s="19">
        <f t="shared" si="28"/>
        <v>24160.509090171716</v>
      </c>
      <c r="H240" s="19">
        <f t="shared" si="27"/>
        <v>72026.346397751331</v>
      </c>
    </row>
    <row r="241" spans="1:8" x14ac:dyDescent="0.25">
      <c r="A241">
        <f t="shared" si="22"/>
        <v>236</v>
      </c>
      <c r="B241" s="19">
        <f t="shared" si="23"/>
        <v>409.30576803371508</v>
      </c>
      <c r="C241" s="19">
        <f t="shared" si="24"/>
        <v>192.77551045350228</v>
      </c>
      <c r="D241" s="19">
        <f t="shared" si="25"/>
        <v>216.5302575802128</v>
      </c>
      <c r="E241" s="19"/>
      <c r="F241" s="20">
        <f t="shared" si="26"/>
        <v>35646.715399374822</v>
      </c>
      <c r="G241" s="19">
        <f t="shared" si="28"/>
        <v>24353.284600625218</v>
      </c>
      <c r="H241" s="19">
        <f t="shared" si="27"/>
        <v>72242.876655331551</v>
      </c>
    </row>
    <row r="242" spans="1:8" x14ac:dyDescent="0.25">
      <c r="A242">
        <f t="shared" si="22"/>
        <v>237</v>
      </c>
      <c r="B242" s="19">
        <f t="shared" si="23"/>
        <v>409.30576803371508</v>
      </c>
      <c r="C242" s="19">
        <f t="shared" si="24"/>
        <v>193.94019582915888</v>
      </c>
      <c r="D242" s="19">
        <f t="shared" si="25"/>
        <v>215.3655722045562</v>
      </c>
      <c r="E242" s="19"/>
      <c r="F242" s="20">
        <f t="shared" si="26"/>
        <v>35452.775203545665</v>
      </c>
      <c r="G242" s="19">
        <f t="shared" si="28"/>
        <v>24547.224796454379</v>
      </c>
      <c r="H242" s="19">
        <f t="shared" si="27"/>
        <v>72458.242227536102</v>
      </c>
    </row>
    <row r="243" spans="1:8" x14ac:dyDescent="0.25">
      <c r="A243">
        <f t="shared" si="22"/>
        <v>238</v>
      </c>
      <c r="B243" s="19">
        <f t="shared" si="23"/>
        <v>409.30576803371508</v>
      </c>
      <c r="C243" s="19">
        <f t="shared" si="24"/>
        <v>195.11191784562669</v>
      </c>
      <c r="D243" s="19">
        <f t="shared" si="25"/>
        <v>214.19385018808839</v>
      </c>
      <c r="E243" s="19"/>
      <c r="F243" s="20">
        <f t="shared" si="26"/>
        <v>35257.663285700037</v>
      </c>
      <c r="G243" s="19">
        <f t="shared" si="28"/>
        <v>24742.336714300007</v>
      </c>
      <c r="H243" s="19">
        <f t="shared" si="27"/>
        <v>72672.436077724196</v>
      </c>
    </row>
    <row r="244" spans="1:8" x14ac:dyDescent="0.25">
      <c r="A244">
        <f t="shared" si="22"/>
        <v>239</v>
      </c>
      <c r="B244" s="19">
        <f t="shared" si="23"/>
        <v>409.30576803371508</v>
      </c>
      <c r="C244" s="19">
        <f t="shared" si="24"/>
        <v>196.29071901594403</v>
      </c>
      <c r="D244" s="19">
        <f t="shared" si="25"/>
        <v>213.01504901777105</v>
      </c>
      <c r="E244" s="19"/>
      <c r="F244" s="20">
        <f t="shared" si="26"/>
        <v>35061.372566684091</v>
      </c>
      <c r="G244" s="19">
        <f t="shared" si="28"/>
        <v>24938.627433315953</v>
      </c>
      <c r="H244" s="19">
        <f t="shared" si="27"/>
        <v>72885.451126741973</v>
      </c>
    </row>
    <row r="245" spans="1:8" x14ac:dyDescent="0.25">
      <c r="A245">
        <f t="shared" si="22"/>
        <v>240</v>
      </c>
      <c r="B245" s="19">
        <f t="shared" si="23"/>
        <v>409.30576803371508</v>
      </c>
      <c r="C245" s="19">
        <f t="shared" si="24"/>
        <v>197.47664210999872</v>
      </c>
      <c r="D245" s="19">
        <f t="shared" si="25"/>
        <v>211.82912592371636</v>
      </c>
      <c r="E245" s="19"/>
      <c r="F245" s="20">
        <f t="shared" si="26"/>
        <v>34863.895924574092</v>
      </c>
      <c r="G245" s="19">
        <f t="shared" si="28"/>
        <v>25136.104075425952</v>
      </c>
      <c r="H245" s="19">
        <f t="shared" si="27"/>
        <v>73097.280252665689</v>
      </c>
    </row>
    <row r="246" spans="1:8" x14ac:dyDescent="0.25">
      <c r="A246">
        <f t="shared" si="22"/>
        <v>241</v>
      </c>
      <c r="B246" s="19">
        <f t="shared" si="23"/>
        <v>409.30576803371508</v>
      </c>
      <c r="C246" s="19">
        <f t="shared" si="24"/>
        <v>198.66973015607996</v>
      </c>
      <c r="D246" s="19">
        <f t="shared" si="25"/>
        <v>210.63603787763512</v>
      </c>
      <c r="E246" s="19"/>
      <c r="F246" s="20">
        <f t="shared" si="26"/>
        <v>34665.226194418014</v>
      </c>
      <c r="G246" s="19">
        <f t="shared" si="28"/>
        <v>25334.773805582034</v>
      </c>
      <c r="H246" s="19">
        <f t="shared" si="27"/>
        <v>73307.916290543319</v>
      </c>
    </row>
    <row r="247" spans="1:8" x14ac:dyDescent="0.25">
      <c r="A247">
        <f t="shared" si="22"/>
        <v>242</v>
      </c>
      <c r="B247" s="19">
        <f t="shared" si="23"/>
        <v>409.30576803371508</v>
      </c>
      <c r="C247" s="19">
        <f t="shared" si="24"/>
        <v>199.87002644243961</v>
      </c>
      <c r="D247" s="19">
        <f t="shared" si="25"/>
        <v>209.43574159127547</v>
      </c>
      <c r="E247" s="19"/>
      <c r="F247" s="20">
        <f t="shared" si="26"/>
        <v>34465.356167975573</v>
      </c>
      <c r="G247" s="19">
        <f t="shared" si="28"/>
        <v>25534.643832024474</v>
      </c>
      <c r="H247" s="19">
        <f t="shared" si="27"/>
        <v>73517.3520321346</v>
      </c>
    </row>
    <row r="248" spans="1:8" x14ac:dyDescent="0.25">
      <c r="A248">
        <f t="shared" si="22"/>
        <v>243</v>
      </c>
      <c r="B248" s="19">
        <f t="shared" si="23"/>
        <v>409.30576803371508</v>
      </c>
      <c r="C248" s="19">
        <f t="shared" si="24"/>
        <v>201.07757451886269</v>
      </c>
      <c r="D248" s="19">
        <f t="shared" si="25"/>
        <v>208.22819351485239</v>
      </c>
      <c r="E248" s="19"/>
      <c r="F248" s="20">
        <f t="shared" si="26"/>
        <v>34264.278593456707</v>
      </c>
      <c r="G248" s="19">
        <f t="shared" si="28"/>
        <v>25735.721406543336</v>
      </c>
      <c r="H248" s="19">
        <f t="shared" si="27"/>
        <v>73725.58022564945</v>
      </c>
    </row>
    <row r="249" spans="1:8" x14ac:dyDescent="0.25">
      <c r="A249">
        <f t="shared" si="22"/>
        <v>244</v>
      </c>
      <c r="B249" s="19">
        <f t="shared" si="23"/>
        <v>409.30576803371508</v>
      </c>
      <c r="C249" s="19">
        <f t="shared" si="24"/>
        <v>202.2924181982475</v>
      </c>
      <c r="D249" s="19">
        <f t="shared" si="25"/>
        <v>207.01334983546758</v>
      </c>
      <c r="E249" s="19"/>
      <c r="F249" s="20">
        <f t="shared" si="26"/>
        <v>34061.986175258462</v>
      </c>
      <c r="G249" s="19">
        <f t="shared" si="28"/>
        <v>25938.013824741585</v>
      </c>
      <c r="H249" s="19">
        <f t="shared" si="27"/>
        <v>73932.59357548492</v>
      </c>
    </row>
    <row r="250" spans="1:8" x14ac:dyDescent="0.25">
      <c r="A250">
        <f t="shared" si="22"/>
        <v>245</v>
      </c>
      <c r="B250" s="19">
        <f t="shared" si="23"/>
        <v>409.30576803371508</v>
      </c>
      <c r="C250" s="19">
        <f t="shared" si="24"/>
        <v>203.51460155819524</v>
      </c>
      <c r="D250" s="19">
        <f t="shared" si="25"/>
        <v>205.79116647551984</v>
      </c>
      <c r="E250" s="19"/>
      <c r="F250" s="20">
        <f t="shared" si="26"/>
        <v>33858.47157370027</v>
      </c>
      <c r="G250" s="19">
        <f t="shared" si="28"/>
        <v>26141.528426299781</v>
      </c>
      <c r="H250" s="19">
        <f t="shared" si="27"/>
        <v>74138.384741960443</v>
      </c>
    </row>
    <row r="251" spans="1:8" x14ac:dyDescent="0.25">
      <c r="A251">
        <f t="shared" si="22"/>
        <v>246</v>
      </c>
      <c r="B251" s="19">
        <f t="shared" si="23"/>
        <v>409.30576803371508</v>
      </c>
      <c r="C251" s="19">
        <f t="shared" si="24"/>
        <v>204.74416894260929</v>
      </c>
      <c r="D251" s="19">
        <f t="shared" si="25"/>
        <v>204.56159909110579</v>
      </c>
      <c r="E251" s="19"/>
      <c r="F251" s="20">
        <f t="shared" si="26"/>
        <v>33653.727404757657</v>
      </c>
      <c r="G251" s="19">
        <f t="shared" si="28"/>
        <v>26346.27259524239</v>
      </c>
      <c r="H251" s="19">
        <f t="shared" si="27"/>
        <v>74342.946341051545</v>
      </c>
    </row>
    <row r="252" spans="1:8" x14ac:dyDescent="0.25">
      <c r="A252">
        <f t="shared" si="22"/>
        <v>247</v>
      </c>
      <c r="B252" s="19">
        <f t="shared" si="23"/>
        <v>409.30576803371508</v>
      </c>
      <c r="C252" s="19">
        <f t="shared" si="24"/>
        <v>205.98116496330425</v>
      </c>
      <c r="D252" s="19">
        <f t="shared" si="25"/>
        <v>203.32460307041083</v>
      </c>
      <c r="E252" s="19"/>
      <c r="F252" s="20">
        <f t="shared" si="26"/>
        <v>33447.746239794353</v>
      </c>
      <c r="G252" s="19">
        <f t="shared" si="28"/>
        <v>26552.253760205695</v>
      </c>
      <c r="H252" s="19">
        <f t="shared" si="27"/>
        <v>74546.270944121963</v>
      </c>
    </row>
    <row r="253" spans="1:8" x14ac:dyDescent="0.25">
      <c r="A253">
        <f t="shared" si="22"/>
        <v>248</v>
      </c>
      <c r="B253" s="19">
        <f t="shared" si="23"/>
        <v>409.30576803371508</v>
      </c>
      <c r="C253" s="19">
        <f t="shared" si="24"/>
        <v>207.22563450162423</v>
      </c>
      <c r="D253" s="19">
        <f t="shared" si="25"/>
        <v>202.08013353209085</v>
      </c>
      <c r="E253" s="19"/>
      <c r="F253" s="20">
        <f t="shared" si="26"/>
        <v>33240.520605292731</v>
      </c>
      <c r="G253" s="19">
        <f t="shared" si="28"/>
        <v>26759.479394707319</v>
      </c>
      <c r="H253" s="19">
        <f t="shared" si="27"/>
        <v>74748.35107765405</v>
      </c>
    </row>
    <row r="254" spans="1:8" x14ac:dyDescent="0.25">
      <c r="A254">
        <f t="shared" si="22"/>
        <v>249</v>
      </c>
      <c r="B254" s="19">
        <f t="shared" si="23"/>
        <v>409.30576803371508</v>
      </c>
      <c r="C254" s="19">
        <f t="shared" si="24"/>
        <v>208.47762271007153</v>
      </c>
      <c r="D254" s="19">
        <f t="shared" si="25"/>
        <v>200.82814532364355</v>
      </c>
      <c r="E254" s="19"/>
      <c r="F254" s="20">
        <f t="shared" si="26"/>
        <v>33032.042982582658</v>
      </c>
      <c r="G254" s="19">
        <f t="shared" si="28"/>
        <v>26967.95701741739</v>
      </c>
      <c r="H254" s="19">
        <f t="shared" si="27"/>
        <v>74949.179222977691</v>
      </c>
    </row>
    <row r="255" spans="1:8" x14ac:dyDescent="0.25">
      <c r="A255">
        <f t="shared" si="22"/>
        <v>250</v>
      </c>
      <c r="B255" s="19">
        <f t="shared" si="23"/>
        <v>409.30576803371508</v>
      </c>
      <c r="C255" s="19">
        <f t="shared" si="24"/>
        <v>209.73717501394486</v>
      </c>
      <c r="D255" s="19">
        <f t="shared" si="25"/>
        <v>199.56859301977022</v>
      </c>
      <c r="E255" s="19"/>
      <c r="F255" s="20">
        <f t="shared" si="26"/>
        <v>32822.305807568715</v>
      </c>
      <c r="G255" s="19">
        <f t="shared" si="28"/>
        <v>27177.694192431336</v>
      </c>
      <c r="H255" s="19">
        <f t="shared" si="27"/>
        <v>75148.747815997456</v>
      </c>
    </row>
    <row r="256" spans="1:8" x14ac:dyDescent="0.25">
      <c r="A256">
        <f t="shared" si="22"/>
        <v>251</v>
      </c>
      <c r="B256" s="19">
        <f t="shared" si="23"/>
        <v>409.30576803371508</v>
      </c>
      <c r="C256" s="19">
        <f t="shared" si="24"/>
        <v>211.00433711298746</v>
      </c>
      <c r="D256" s="19">
        <f t="shared" si="25"/>
        <v>198.30143092072763</v>
      </c>
      <c r="E256" s="19"/>
      <c r="F256" s="20">
        <f t="shared" si="26"/>
        <v>32611.301470455728</v>
      </c>
      <c r="G256" s="19">
        <f t="shared" si="28"/>
        <v>27388.698529544323</v>
      </c>
      <c r="H256" s="19">
        <f t="shared" si="27"/>
        <v>75347.049246918177</v>
      </c>
    </row>
    <row r="257" spans="1:8" x14ac:dyDescent="0.25">
      <c r="A257">
        <f t="shared" si="22"/>
        <v>252</v>
      </c>
      <c r="B257" s="19">
        <f t="shared" si="23"/>
        <v>409.30576803371508</v>
      </c>
      <c r="C257" s="19">
        <f t="shared" si="24"/>
        <v>212.27915498304509</v>
      </c>
      <c r="D257" s="19">
        <f t="shared" si="25"/>
        <v>197.02661305066999</v>
      </c>
      <c r="E257" s="19"/>
      <c r="F257" s="20">
        <f t="shared" si="26"/>
        <v>32399.022315472685</v>
      </c>
      <c r="G257" s="19">
        <f t="shared" si="28"/>
        <v>27600.977684527366</v>
      </c>
      <c r="H257" s="19">
        <f t="shared" si="27"/>
        <v>75544.075859968842</v>
      </c>
    </row>
    <row r="258" spans="1:8" x14ac:dyDescent="0.25">
      <c r="A258">
        <f t="shared" si="22"/>
        <v>253</v>
      </c>
      <c r="B258" s="19">
        <f t="shared" si="23"/>
        <v>409.30576803371508</v>
      </c>
      <c r="C258" s="19">
        <f t="shared" si="24"/>
        <v>213.5616748777343</v>
      </c>
      <c r="D258" s="19">
        <f t="shared" si="25"/>
        <v>195.74409315598078</v>
      </c>
      <c r="E258" s="19"/>
      <c r="F258" s="20">
        <f t="shared" si="26"/>
        <v>32185.460640594949</v>
      </c>
      <c r="G258" s="19">
        <f t="shared" si="28"/>
        <v>27814.539359405102</v>
      </c>
      <c r="H258" s="19">
        <f t="shared" si="27"/>
        <v>75739.819953124825</v>
      </c>
    </row>
    <row r="259" spans="1:8" x14ac:dyDescent="0.25">
      <c r="A259">
        <f t="shared" si="22"/>
        <v>254</v>
      </c>
      <c r="B259" s="19">
        <f t="shared" si="23"/>
        <v>409.30576803371508</v>
      </c>
      <c r="C259" s="19">
        <f t="shared" si="24"/>
        <v>214.8519433301206</v>
      </c>
      <c r="D259" s="19">
        <f t="shared" si="25"/>
        <v>194.45382470359448</v>
      </c>
      <c r="E259" s="19"/>
      <c r="F259" s="20">
        <f t="shared" si="26"/>
        <v>31970.60869726483</v>
      </c>
      <c r="G259" s="19">
        <f t="shared" si="28"/>
        <v>28029.391302735221</v>
      </c>
      <c r="H259" s="19">
        <f t="shared" si="27"/>
        <v>75934.273777828421</v>
      </c>
    </row>
    <row r="260" spans="1:8" x14ac:dyDescent="0.25">
      <c r="A260">
        <f t="shared" si="22"/>
        <v>255</v>
      </c>
      <c r="B260" s="19">
        <f t="shared" si="23"/>
        <v>409.30576803371508</v>
      </c>
      <c r="C260" s="19">
        <f t="shared" si="24"/>
        <v>216.15000715440675</v>
      </c>
      <c r="D260" s="19">
        <f t="shared" si="25"/>
        <v>193.15576087930833</v>
      </c>
      <c r="E260" s="19"/>
      <c r="F260" s="20">
        <f t="shared" si="26"/>
        <v>31754.458690110423</v>
      </c>
      <c r="G260" s="19">
        <f t="shared" si="28"/>
        <v>28245.541309889628</v>
      </c>
      <c r="H260" s="19">
        <f t="shared" si="27"/>
        <v>76127.429538707729</v>
      </c>
    </row>
    <row r="261" spans="1:8" x14ac:dyDescent="0.25">
      <c r="A261">
        <f t="shared" si="22"/>
        <v>256</v>
      </c>
      <c r="B261" s="19">
        <f t="shared" si="23"/>
        <v>409.30576803371508</v>
      </c>
      <c r="C261" s="19">
        <f t="shared" si="24"/>
        <v>217.4559134476313</v>
      </c>
      <c r="D261" s="19">
        <f t="shared" si="25"/>
        <v>191.84985458608378</v>
      </c>
      <c r="E261" s="19"/>
      <c r="F261" s="20">
        <f t="shared" si="26"/>
        <v>31537.00277666279</v>
      </c>
      <c r="G261" s="19">
        <f t="shared" si="28"/>
        <v>28462.997223337261</v>
      </c>
      <c r="H261" s="19">
        <f t="shared" si="27"/>
        <v>76319.279393293808</v>
      </c>
    </row>
    <row r="262" spans="1:8" x14ac:dyDescent="0.25">
      <c r="A262">
        <f t="shared" si="22"/>
        <v>257</v>
      </c>
      <c r="B262" s="19">
        <f t="shared" si="23"/>
        <v>409.30576803371508</v>
      </c>
      <c r="C262" s="19">
        <f t="shared" si="24"/>
        <v>218.76970959137742</v>
      </c>
      <c r="D262" s="19">
        <f t="shared" si="25"/>
        <v>190.53605844233766</v>
      </c>
      <c r="E262" s="19"/>
      <c r="F262" s="20">
        <f t="shared" si="26"/>
        <v>31318.233067071411</v>
      </c>
      <c r="G262" s="19">
        <f t="shared" si="28"/>
        <v>28681.76693292864</v>
      </c>
      <c r="H262" s="19">
        <f t="shared" si="27"/>
        <v>76509.81545173614</v>
      </c>
    </row>
    <row r="263" spans="1:8" x14ac:dyDescent="0.25">
      <c r="A263">
        <f t="shared" ref="A263:A326" si="29">IF(OR(F262&lt;0.01,F262=""),"",A262+1)</f>
        <v>258</v>
      </c>
      <c r="B263" s="19">
        <f t="shared" ref="B263:B326" si="30">IF(OR(F262&lt;=0.01,F262=""),"",IF(F262&lt;$B$6,F262+D263,-PMT($B$1/12,$B$3*12,$B$2,0,0)))</f>
        <v>409.30576803371508</v>
      </c>
      <c r="C263" s="19">
        <f t="shared" ref="C263:C326" si="31">IF(OR(F262&lt;=0.01,F262=""),"",B263-D263)</f>
        <v>220.09144325349197</v>
      </c>
      <c r="D263" s="19">
        <f t="shared" ref="D263:D326" si="32">IF(OR(F262&lt;=0.01,F262=""),"",F262*$B$1/12)</f>
        <v>189.21432478022311</v>
      </c>
      <c r="E263" s="19"/>
      <c r="F263" s="20">
        <f t="shared" ref="F263:F326" si="33">IF(OR(F262&lt;=0.01,F262=""),"",F262-C263-E263)</f>
        <v>31098.141623817919</v>
      </c>
      <c r="G263" s="19">
        <f t="shared" si="28"/>
        <v>28901.858376182132</v>
      </c>
      <c r="H263" s="19">
        <f t="shared" ref="H263:H326" si="34">IF(OR(F262&lt;=0.01,F262=""),"",H262+D263)</f>
        <v>76699.029776516356</v>
      </c>
    </row>
    <row r="264" spans="1:8" x14ac:dyDescent="0.25">
      <c r="A264">
        <f t="shared" si="29"/>
        <v>259</v>
      </c>
      <c r="B264" s="19">
        <f t="shared" si="30"/>
        <v>409.30576803371508</v>
      </c>
      <c r="C264" s="19">
        <f t="shared" si="31"/>
        <v>221.42116238981515</v>
      </c>
      <c r="D264" s="19">
        <f t="shared" si="32"/>
        <v>187.88460564389993</v>
      </c>
      <c r="E264" s="19"/>
      <c r="F264" s="20">
        <f t="shared" si="33"/>
        <v>30876.720461428104</v>
      </c>
      <c r="G264" s="19">
        <f t="shared" ref="G264:G327" si="35">IF(OR(F263&lt;=0.01,F263=""),"",G263+C264+E264)</f>
        <v>29123.279538571947</v>
      </c>
      <c r="H264" s="19">
        <f t="shared" si="34"/>
        <v>76886.914382160263</v>
      </c>
    </row>
    <row r="265" spans="1:8" x14ac:dyDescent="0.25">
      <c r="A265">
        <f t="shared" si="29"/>
        <v>260</v>
      </c>
      <c r="B265" s="19">
        <f t="shared" si="30"/>
        <v>409.30576803371508</v>
      </c>
      <c r="C265" s="19">
        <f t="shared" si="31"/>
        <v>222.75891524592029</v>
      </c>
      <c r="D265" s="19">
        <f t="shared" si="32"/>
        <v>186.54685278779479</v>
      </c>
      <c r="E265" s="19"/>
      <c r="F265" s="20">
        <f t="shared" si="33"/>
        <v>30653.961546182185</v>
      </c>
      <c r="G265" s="19">
        <f t="shared" si="35"/>
        <v>29346.038453817866</v>
      </c>
      <c r="H265" s="19">
        <f t="shared" si="34"/>
        <v>77073.461234948059</v>
      </c>
    </row>
    <row r="266" spans="1:8" x14ac:dyDescent="0.25">
      <c r="A266">
        <f t="shared" si="29"/>
        <v>261</v>
      </c>
      <c r="B266" s="19">
        <f t="shared" si="30"/>
        <v>409.30576803371508</v>
      </c>
      <c r="C266" s="19">
        <f t="shared" si="31"/>
        <v>224.10475035886438</v>
      </c>
      <c r="D266" s="19">
        <f t="shared" si="32"/>
        <v>185.2010176748507</v>
      </c>
      <c r="E266" s="19"/>
      <c r="F266" s="20">
        <f t="shared" si="33"/>
        <v>30429.856795823322</v>
      </c>
      <c r="G266" s="19">
        <f t="shared" si="35"/>
        <v>29570.143204176729</v>
      </c>
      <c r="H266" s="19">
        <f t="shared" si="34"/>
        <v>77258.662252622904</v>
      </c>
    </row>
    <row r="267" spans="1:8" x14ac:dyDescent="0.25">
      <c r="A267">
        <f t="shared" si="29"/>
        <v>262</v>
      </c>
      <c r="B267" s="19">
        <f t="shared" si="30"/>
        <v>409.30576803371508</v>
      </c>
      <c r="C267" s="19">
        <f t="shared" si="31"/>
        <v>225.45871655894919</v>
      </c>
      <c r="D267" s="19">
        <f t="shared" si="32"/>
        <v>183.84705147476589</v>
      </c>
      <c r="E267" s="19"/>
      <c r="F267" s="20">
        <f t="shared" si="33"/>
        <v>30204.398079264371</v>
      </c>
      <c r="G267" s="19">
        <f t="shared" si="35"/>
        <v>29795.60192073568</v>
      </c>
      <c r="H267" s="19">
        <f t="shared" si="34"/>
        <v>77442.509304097664</v>
      </c>
    </row>
    <row r="268" spans="1:8" x14ac:dyDescent="0.25">
      <c r="A268">
        <f t="shared" si="29"/>
        <v>263</v>
      </c>
      <c r="B268" s="19">
        <f t="shared" si="30"/>
        <v>409.30576803371508</v>
      </c>
      <c r="C268" s="19">
        <f t="shared" si="31"/>
        <v>226.82086297149286</v>
      </c>
      <c r="D268" s="19">
        <f t="shared" si="32"/>
        <v>182.48490506222223</v>
      </c>
      <c r="E268" s="19"/>
      <c r="F268" s="20">
        <f t="shared" si="33"/>
        <v>29977.577216292877</v>
      </c>
      <c r="G268" s="19">
        <f t="shared" si="35"/>
        <v>30022.422783707174</v>
      </c>
      <c r="H268" s="19">
        <f t="shared" si="34"/>
        <v>77624.994209159893</v>
      </c>
    </row>
    <row r="269" spans="1:8" x14ac:dyDescent="0.25">
      <c r="A269">
        <f t="shared" si="29"/>
        <v>264</v>
      </c>
      <c r="B269" s="19">
        <f t="shared" si="30"/>
        <v>409.30576803371508</v>
      </c>
      <c r="C269" s="19">
        <f t="shared" si="31"/>
        <v>228.19123901861229</v>
      </c>
      <c r="D269" s="19">
        <f t="shared" si="32"/>
        <v>181.11452901510279</v>
      </c>
      <c r="E269" s="19"/>
      <c r="F269" s="20">
        <f t="shared" si="33"/>
        <v>29749.385977274265</v>
      </c>
      <c r="G269" s="19">
        <f t="shared" si="35"/>
        <v>30250.614022725786</v>
      </c>
      <c r="H269" s="19">
        <f t="shared" si="34"/>
        <v>77806.108738174997</v>
      </c>
    </row>
    <row r="270" spans="1:8" x14ac:dyDescent="0.25">
      <c r="A270">
        <f t="shared" si="29"/>
        <v>265</v>
      </c>
      <c r="B270" s="19">
        <f t="shared" si="30"/>
        <v>409.30576803371508</v>
      </c>
      <c r="C270" s="19">
        <f t="shared" si="31"/>
        <v>229.56989442101641</v>
      </c>
      <c r="D270" s="19">
        <f t="shared" si="32"/>
        <v>179.73587361269867</v>
      </c>
      <c r="E270" s="19"/>
      <c r="F270" s="20">
        <f t="shared" si="33"/>
        <v>29519.816082853249</v>
      </c>
      <c r="G270" s="19">
        <f t="shared" si="35"/>
        <v>30480.183917146802</v>
      </c>
      <c r="H270" s="19">
        <f t="shared" si="34"/>
        <v>77985.844611787688</v>
      </c>
    </row>
    <row r="271" spans="1:8" x14ac:dyDescent="0.25">
      <c r="A271">
        <f t="shared" si="29"/>
        <v>266</v>
      </c>
      <c r="B271" s="19">
        <f t="shared" si="30"/>
        <v>409.30576803371508</v>
      </c>
      <c r="C271" s="19">
        <f t="shared" si="31"/>
        <v>230.95687919981006</v>
      </c>
      <c r="D271" s="19">
        <f t="shared" si="32"/>
        <v>178.34888883390502</v>
      </c>
      <c r="E271" s="19"/>
      <c r="F271" s="20">
        <f t="shared" si="33"/>
        <v>29288.859203653439</v>
      </c>
      <c r="G271" s="19">
        <f t="shared" si="35"/>
        <v>30711.140796346612</v>
      </c>
      <c r="H271" s="19">
        <f t="shared" si="34"/>
        <v>78164.193500621594</v>
      </c>
    </row>
    <row r="272" spans="1:8" x14ac:dyDescent="0.25">
      <c r="A272">
        <f t="shared" si="29"/>
        <v>267</v>
      </c>
      <c r="B272" s="19">
        <f t="shared" si="30"/>
        <v>409.30576803371508</v>
      </c>
      <c r="C272" s="19">
        <f t="shared" si="31"/>
        <v>232.35224367830889</v>
      </c>
      <c r="D272" s="19">
        <f t="shared" si="32"/>
        <v>176.95352435540619</v>
      </c>
      <c r="E272" s="19"/>
      <c r="F272" s="20">
        <f t="shared" si="33"/>
        <v>29056.50695997513</v>
      </c>
      <c r="G272" s="19">
        <f t="shared" si="35"/>
        <v>30943.493040024921</v>
      </c>
      <c r="H272" s="19">
        <f t="shared" si="34"/>
        <v>78341.147024977006</v>
      </c>
    </row>
    <row r="273" spans="1:8" x14ac:dyDescent="0.25">
      <c r="A273">
        <f t="shared" si="29"/>
        <v>268</v>
      </c>
      <c r="B273" s="19">
        <f t="shared" si="30"/>
        <v>409.30576803371508</v>
      </c>
      <c r="C273" s="19">
        <f t="shared" si="31"/>
        <v>233.75603848386535</v>
      </c>
      <c r="D273" s="19">
        <f t="shared" si="32"/>
        <v>175.54972954984973</v>
      </c>
      <c r="E273" s="19"/>
      <c r="F273" s="20">
        <f t="shared" si="33"/>
        <v>28822.750921491264</v>
      </c>
      <c r="G273" s="19">
        <f t="shared" si="35"/>
        <v>31177.249078508787</v>
      </c>
      <c r="H273" s="19">
        <f t="shared" si="34"/>
        <v>78516.696754526856</v>
      </c>
    </row>
    <row r="274" spans="1:8" x14ac:dyDescent="0.25">
      <c r="A274">
        <f t="shared" si="29"/>
        <v>269</v>
      </c>
      <c r="B274" s="19">
        <f t="shared" si="30"/>
        <v>409.30576803371508</v>
      </c>
      <c r="C274" s="19">
        <f t="shared" si="31"/>
        <v>235.16831454970537</v>
      </c>
      <c r="D274" s="19">
        <f t="shared" si="32"/>
        <v>174.13745348400971</v>
      </c>
      <c r="E274" s="19"/>
      <c r="F274" s="20">
        <f t="shared" si="33"/>
        <v>28587.58260694156</v>
      </c>
      <c r="G274" s="19">
        <f t="shared" si="35"/>
        <v>31412.417393058491</v>
      </c>
      <c r="H274" s="19">
        <f t="shared" si="34"/>
        <v>78690.83420801087</v>
      </c>
    </row>
    <row r="275" spans="1:8" x14ac:dyDescent="0.25">
      <c r="A275">
        <f t="shared" si="29"/>
        <v>270</v>
      </c>
      <c r="B275" s="19">
        <f t="shared" si="30"/>
        <v>409.30576803371508</v>
      </c>
      <c r="C275" s="19">
        <f t="shared" si="31"/>
        <v>236.58912311677651</v>
      </c>
      <c r="D275" s="19">
        <f t="shared" si="32"/>
        <v>172.71664491693858</v>
      </c>
      <c r="E275" s="19"/>
      <c r="F275" s="20">
        <f t="shared" si="33"/>
        <v>28350.993483824783</v>
      </c>
      <c r="G275" s="19">
        <f t="shared" si="35"/>
        <v>31649.006516175268</v>
      </c>
      <c r="H275" s="19">
        <f t="shared" si="34"/>
        <v>78863.550852927816</v>
      </c>
    </row>
    <row r="276" spans="1:8" x14ac:dyDescent="0.25">
      <c r="A276">
        <f t="shared" si="29"/>
        <v>271</v>
      </c>
      <c r="B276" s="19">
        <f t="shared" si="30"/>
        <v>409.30576803371508</v>
      </c>
      <c r="C276" s="19">
        <f t="shared" si="31"/>
        <v>238.01851573560705</v>
      </c>
      <c r="D276" s="19">
        <f t="shared" si="32"/>
        <v>171.28725229810803</v>
      </c>
      <c r="E276" s="19"/>
      <c r="F276" s="20">
        <f t="shared" si="33"/>
        <v>28112.974968089176</v>
      </c>
      <c r="G276" s="19">
        <f t="shared" si="35"/>
        <v>31887.025031910875</v>
      </c>
      <c r="H276" s="19">
        <f t="shared" si="34"/>
        <v>79034.838105225921</v>
      </c>
    </row>
    <row r="277" spans="1:8" x14ac:dyDescent="0.25">
      <c r="A277">
        <f t="shared" si="29"/>
        <v>272</v>
      </c>
      <c r="B277" s="19">
        <f t="shared" si="30"/>
        <v>409.30576803371508</v>
      </c>
      <c r="C277" s="19">
        <f t="shared" si="31"/>
        <v>239.45654426817632</v>
      </c>
      <c r="D277" s="19">
        <f t="shared" si="32"/>
        <v>169.84922376553877</v>
      </c>
      <c r="E277" s="19"/>
      <c r="F277" s="20">
        <f t="shared" si="33"/>
        <v>27873.518423820999</v>
      </c>
      <c r="G277" s="19">
        <f t="shared" si="35"/>
        <v>32126.481576179052</v>
      </c>
      <c r="H277" s="19">
        <f t="shared" si="34"/>
        <v>79204.687328991466</v>
      </c>
    </row>
    <row r="278" spans="1:8" x14ac:dyDescent="0.25">
      <c r="A278">
        <f t="shared" si="29"/>
        <v>273</v>
      </c>
      <c r="B278" s="19">
        <f t="shared" si="30"/>
        <v>409.30576803371508</v>
      </c>
      <c r="C278" s="19">
        <f t="shared" si="31"/>
        <v>240.90326088979657</v>
      </c>
      <c r="D278" s="19">
        <f t="shared" si="32"/>
        <v>168.40250714391851</v>
      </c>
      <c r="E278" s="19"/>
      <c r="F278" s="20">
        <f t="shared" si="33"/>
        <v>27632.615162931201</v>
      </c>
      <c r="G278" s="19">
        <f t="shared" si="35"/>
        <v>32367.38483706885</v>
      </c>
      <c r="H278" s="19">
        <f t="shared" si="34"/>
        <v>79373.08983613539</v>
      </c>
    </row>
    <row r="279" spans="1:8" x14ac:dyDescent="0.25">
      <c r="A279">
        <f t="shared" si="29"/>
        <v>274</v>
      </c>
      <c r="B279" s="19">
        <f t="shared" si="30"/>
        <v>409.30576803371508</v>
      </c>
      <c r="C279" s="19">
        <f t="shared" si="31"/>
        <v>242.35871809100576</v>
      </c>
      <c r="D279" s="19">
        <f t="shared" si="32"/>
        <v>166.94704994270933</v>
      </c>
      <c r="E279" s="19"/>
      <c r="F279" s="20">
        <f t="shared" si="33"/>
        <v>27390.256444840194</v>
      </c>
      <c r="G279" s="19">
        <f t="shared" si="35"/>
        <v>32609.743555159857</v>
      </c>
      <c r="H279" s="19">
        <f t="shared" si="34"/>
        <v>79540.036886078102</v>
      </c>
    </row>
    <row r="280" spans="1:8" x14ac:dyDescent="0.25">
      <c r="A280">
        <f t="shared" si="29"/>
        <v>275</v>
      </c>
      <c r="B280" s="19">
        <f t="shared" si="30"/>
        <v>409.30576803371508</v>
      </c>
      <c r="C280" s="19">
        <f t="shared" si="31"/>
        <v>243.82296867947227</v>
      </c>
      <c r="D280" s="19">
        <f t="shared" si="32"/>
        <v>165.48279935424281</v>
      </c>
      <c r="E280" s="19"/>
      <c r="F280" s="20">
        <f t="shared" si="33"/>
        <v>27146.433476160721</v>
      </c>
      <c r="G280" s="19">
        <f t="shared" si="35"/>
        <v>32853.566523839327</v>
      </c>
      <c r="H280" s="19">
        <f t="shared" si="34"/>
        <v>79705.519685432344</v>
      </c>
    </row>
    <row r="281" spans="1:8" x14ac:dyDescent="0.25">
      <c r="A281">
        <f t="shared" si="29"/>
        <v>276</v>
      </c>
      <c r="B281" s="19">
        <f t="shared" si="30"/>
        <v>409.30576803371508</v>
      </c>
      <c r="C281" s="19">
        <f t="shared" si="31"/>
        <v>245.29606578191076</v>
      </c>
      <c r="D281" s="19">
        <f t="shared" si="32"/>
        <v>164.00970225180433</v>
      </c>
      <c r="E281" s="19"/>
      <c r="F281" s="20">
        <f t="shared" si="33"/>
        <v>26901.137410378811</v>
      </c>
      <c r="G281" s="19">
        <f t="shared" si="35"/>
        <v>33098.86258962124</v>
      </c>
      <c r="H281" s="19">
        <f t="shared" si="34"/>
        <v>79869.529387684146</v>
      </c>
    </row>
    <row r="282" spans="1:8" x14ac:dyDescent="0.25">
      <c r="A282">
        <f t="shared" si="29"/>
        <v>277</v>
      </c>
      <c r="B282" s="19">
        <f t="shared" si="30"/>
        <v>409.30576803371508</v>
      </c>
      <c r="C282" s="19">
        <f t="shared" si="31"/>
        <v>246.77806284600976</v>
      </c>
      <c r="D282" s="19">
        <f t="shared" si="32"/>
        <v>162.52770518770532</v>
      </c>
      <c r="E282" s="19"/>
      <c r="F282" s="20">
        <f t="shared" si="33"/>
        <v>26654.359347532802</v>
      </c>
      <c r="G282" s="19">
        <f t="shared" si="35"/>
        <v>33345.640652467249</v>
      </c>
      <c r="H282" s="19">
        <f t="shared" si="34"/>
        <v>80032.057092871852</v>
      </c>
    </row>
    <row r="283" spans="1:8" x14ac:dyDescent="0.25">
      <c r="A283">
        <f t="shared" si="29"/>
        <v>278</v>
      </c>
      <c r="B283" s="19">
        <f t="shared" si="30"/>
        <v>409.30576803371508</v>
      </c>
      <c r="C283" s="19">
        <f t="shared" si="31"/>
        <v>248.26901364237108</v>
      </c>
      <c r="D283" s="19">
        <f t="shared" si="32"/>
        <v>161.036754391344</v>
      </c>
      <c r="E283" s="19"/>
      <c r="F283" s="20">
        <f t="shared" si="33"/>
        <v>26406.090333890432</v>
      </c>
      <c r="G283" s="19">
        <f t="shared" si="35"/>
        <v>33593.909666109619</v>
      </c>
      <c r="H283" s="19">
        <f t="shared" si="34"/>
        <v>80193.093847263197</v>
      </c>
    </row>
    <row r="284" spans="1:8" x14ac:dyDescent="0.25">
      <c r="A284">
        <f t="shared" si="29"/>
        <v>279</v>
      </c>
      <c r="B284" s="19">
        <f t="shared" si="30"/>
        <v>409.30576803371508</v>
      </c>
      <c r="C284" s="19">
        <f t="shared" si="31"/>
        <v>249.76897226646039</v>
      </c>
      <c r="D284" s="19">
        <f t="shared" si="32"/>
        <v>159.53679576725469</v>
      </c>
      <c r="E284" s="19"/>
      <c r="F284" s="20">
        <f t="shared" si="33"/>
        <v>26156.32136162397</v>
      </c>
      <c r="G284" s="19">
        <f t="shared" si="35"/>
        <v>33843.678638376077</v>
      </c>
      <c r="H284" s="19">
        <f t="shared" si="34"/>
        <v>80352.630643030454</v>
      </c>
    </row>
    <row r="285" spans="1:8" x14ac:dyDescent="0.25">
      <c r="A285">
        <f t="shared" si="29"/>
        <v>280</v>
      </c>
      <c r="B285" s="19">
        <f t="shared" si="30"/>
        <v>409.30576803371508</v>
      </c>
      <c r="C285" s="19">
        <f t="shared" si="31"/>
        <v>251.27799314057026</v>
      </c>
      <c r="D285" s="19">
        <f t="shared" si="32"/>
        <v>158.02777489314482</v>
      </c>
      <c r="E285" s="19"/>
      <c r="F285" s="20">
        <f t="shared" si="33"/>
        <v>25905.043368483399</v>
      </c>
      <c r="G285" s="19">
        <f t="shared" si="35"/>
        <v>34094.956631516645</v>
      </c>
      <c r="H285" s="19">
        <f t="shared" si="34"/>
        <v>80510.658417923594</v>
      </c>
    </row>
    <row r="286" spans="1:8" x14ac:dyDescent="0.25">
      <c r="A286">
        <f t="shared" si="29"/>
        <v>281</v>
      </c>
      <c r="B286" s="19">
        <f t="shared" si="30"/>
        <v>409.30576803371508</v>
      </c>
      <c r="C286" s="19">
        <f t="shared" si="31"/>
        <v>252.79613101579454</v>
      </c>
      <c r="D286" s="19">
        <f t="shared" si="32"/>
        <v>156.50963701792054</v>
      </c>
      <c r="E286" s="19"/>
      <c r="F286" s="20">
        <f t="shared" si="33"/>
        <v>25652.247237467604</v>
      </c>
      <c r="G286" s="19">
        <f t="shared" si="35"/>
        <v>34347.752762532436</v>
      </c>
      <c r="H286" s="19">
        <f t="shared" si="34"/>
        <v>80667.168054941518</v>
      </c>
    </row>
    <row r="287" spans="1:8" x14ac:dyDescent="0.25">
      <c r="A287">
        <f t="shared" si="29"/>
        <v>282</v>
      </c>
      <c r="B287" s="19">
        <f t="shared" si="30"/>
        <v>409.30576803371508</v>
      </c>
      <c r="C287" s="19">
        <f t="shared" si="31"/>
        <v>254.32344097401497</v>
      </c>
      <c r="D287" s="19">
        <f t="shared" si="32"/>
        <v>154.98232705970011</v>
      </c>
      <c r="E287" s="19"/>
      <c r="F287" s="20">
        <f t="shared" si="33"/>
        <v>25397.923796493589</v>
      </c>
      <c r="G287" s="19">
        <f t="shared" si="35"/>
        <v>34602.076203506454</v>
      </c>
      <c r="H287" s="19">
        <f t="shared" si="34"/>
        <v>80822.150382001215</v>
      </c>
    </row>
    <row r="288" spans="1:8" x14ac:dyDescent="0.25">
      <c r="A288">
        <f t="shared" si="29"/>
        <v>283</v>
      </c>
      <c r="B288" s="19">
        <f t="shared" si="30"/>
        <v>409.30576803371508</v>
      </c>
      <c r="C288" s="19">
        <f t="shared" si="31"/>
        <v>255.85997842989966</v>
      </c>
      <c r="D288" s="19">
        <f t="shared" si="32"/>
        <v>153.44578960381543</v>
      </c>
      <c r="E288" s="19"/>
      <c r="F288" s="20">
        <f t="shared" si="33"/>
        <v>25142.063818063689</v>
      </c>
      <c r="G288" s="19">
        <f t="shared" si="35"/>
        <v>34857.936181936355</v>
      </c>
      <c r="H288" s="19">
        <f t="shared" si="34"/>
        <v>80975.596171605037</v>
      </c>
    </row>
    <row r="289" spans="1:8" x14ac:dyDescent="0.25">
      <c r="A289">
        <f t="shared" si="29"/>
        <v>284</v>
      </c>
      <c r="B289" s="19">
        <f t="shared" si="30"/>
        <v>409.30576803371508</v>
      </c>
      <c r="C289" s="19">
        <f t="shared" si="31"/>
        <v>257.40579913291367</v>
      </c>
      <c r="D289" s="19">
        <f t="shared" si="32"/>
        <v>151.89996890080144</v>
      </c>
      <c r="E289" s="19"/>
      <c r="F289" s="20">
        <f t="shared" si="33"/>
        <v>24884.658018930775</v>
      </c>
      <c r="G289" s="19">
        <f t="shared" si="35"/>
        <v>35115.341981069272</v>
      </c>
      <c r="H289" s="19">
        <f t="shared" si="34"/>
        <v>81127.496140505842</v>
      </c>
    </row>
    <row r="290" spans="1:8" x14ac:dyDescent="0.25">
      <c r="A290">
        <f t="shared" si="29"/>
        <v>285</v>
      </c>
      <c r="B290" s="19">
        <f t="shared" si="30"/>
        <v>409.30576803371508</v>
      </c>
      <c r="C290" s="19">
        <f t="shared" si="31"/>
        <v>258.96095916934166</v>
      </c>
      <c r="D290" s="19">
        <f t="shared" si="32"/>
        <v>150.34480886437342</v>
      </c>
      <c r="E290" s="19"/>
      <c r="F290" s="20">
        <f t="shared" si="33"/>
        <v>24625.697059761435</v>
      </c>
      <c r="G290" s="19">
        <f t="shared" si="35"/>
        <v>35374.302940238616</v>
      </c>
      <c r="H290" s="19">
        <f t="shared" si="34"/>
        <v>81277.84094937022</v>
      </c>
    </row>
    <row r="291" spans="1:8" x14ac:dyDescent="0.25">
      <c r="A291">
        <f t="shared" si="29"/>
        <v>286</v>
      </c>
      <c r="B291" s="19">
        <f t="shared" si="30"/>
        <v>409.30576803371508</v>
      </c>
      <c r="C291" s="19">
        <f t="shared" si="31"/>
        <v>260.52551496432307</v>
      </c>
      <c r="D291" s="19">
        <f t="shared" si="32"/>
        <v>148.78025306939199</v>
      </c>
      <c r="E291" s="19"/>
      <c r="F291" s="20">
        <f t="shared" si="33"/>
        <v>24365.171544797111</v>
      </c>
      <c r="G291" s="19">
        <f t="shared" si="35"/>
        <v>35634.828455202936</v>
      </c>
      <c r="H291" s="19">
        <f t="shared" si="34"/>
        <v>81426.621202439608</v>
      </c>
    </row>
    <row r="292" spans="1:8" x14ac:dyDescent="0.25">
      <c r="A292">
        <f t="shared" si="29"/>
        <v>287</v>
      </c>
      <c r="B292" s="19">
        <f t="shared" si="30"/>
        <v>409.30576803371508</v>
      </c>
      <c r="C292" s="19">
        <f t="shared" si="31"/>
        <v>262.0995232838992</v>
      </c>
      <c r="D292" s="19">
        <f t="shared" si="32"/>
        <v>147.20624474981585</v>
      </c>
      <c r="E292" s="19"/>
      <c r="F292" s="20">
        <f t="shared" si="33"/>
        <v>24103.072021513213</v>
      </c>
      <c r="G292" s="19">
        <f t="shared" si="35"/>
        <v>35896.927978486834</v>
      </c>
      <c r="H292" s="19">
        <f t="shared" si="34"/>
        <v>81573.827447189426</v>
      </c>
    </row>
    <row r="293" spans="1:8" x14ac:dyDescent="0.25">
      <c r="A293">
        <f t="shared" si="29"/>
        <v>288</v>
      </c>
      <c r="B293" s="19">
        <f t="shared" si="30"/>
        <v>409.30576803371508</v>
      </c>
      <c r="C293" s="19">
        <f t="shared" si="31"/>
        <v>263.68304123707276</v>
      </c>
      <c r="D293" s="19">
        <f t="shared" si="32"/>
        <v>145.62272679664233</v>
      </c>
      <c r="E293" s="19"/>
      <c r="F293" s="20">
        <f t="shared" si="33"/>
        <v>23839.388980276141</v>
      </c>
      <c r="G293" s="19">
        <f t="shared" si="35"/>
        <v>36160.611019723903</v>
      </c>
      <c r="H293" s="19">
        <f t="shared" si="34"/>
        <v>81719.450173986072</v>
      </c>
    </row>
    <row r="294" spans="1:8" x14ac:dyDescent="0.25">
      <c r="A294">
        <f t="shared" si="29"/>
        <v>289</v>
      </c>
      <c r="B294" s="19">
        <f t="shared" si="30"/>
        <v>409.30576803371508</v>
      </c>
      <c r="C294" s="19">
        <f t="shared" si="31"/>
        <v>265.27612627788005</v>
      </c>
      <c r="D294" s="19">
        <f t="shared" si="32"/>
        <v>144.029641755835</v>
      </c>
      <c r="E294" s="19"/>
      <c r="F294" s="20">
        <f t="shared" si="33"/>
        <v>23574.11285399826</v>
      </c>
      <c r="G294" s="19">
        <f t="shared" si="35"/>
        <v>36425.887146001784</v>
      </c>
      <c r="H294" s="19">
        <f t="shared" si="34"/>
        <v>81863.479815741914</v>
      </c>
    </row>
    <row r="295" spans="1:8" x14ac:dyDescent="0.25">
      <c r="A295">
        <f t="shared" si="29"/>
        <v>290</v>
      </c>
      <c r="B295" s="19">
        <f t="shared" si="30"/>
        <v>409.30576803371508</v>
      </c>
      <c r="C295" s="19">
        <f t="shared" si="31"/>
        <v>266.87883620747562</v>
      </c>
      <c r="D295" s="19">
        <f t="shared" si="32"/>
        <v>142.4269318262395</v>
      </c>
      <c r="E295" s="19"/>
      <c r="F295" s="20">
        <f t="shared" si="33"/>
        <v>23307.234017790783</v>
      </c>
      <c r="G295" s="19">
        <f t="shared" si="35"/>
        <v>36692.765982209261</v>
      </c>
      <c r="H295" s="19">
        <f t="shared" si="34"/>
        <v>82005.906747568151</v>
      </c>
    </row>
    <row r="296" spans="1:8" x14ac:dyDescent="0.25">
      <c r="A296">
        <f t="shared" si="29"/>
        <v>291</v>
      </c>
      <c r="B296" s="19">
        <f t="shared" si="30"/>
        <v>409.30576803371508</v>
      </c>
      <c r="C296" s="19">
        <f t="shared" si="31"/>
        <v>268.49122917622913</v>
      </c>
      <c r="D296" s="19">
        <f t="shared" si="32"/>
        <v>140.81453885748599</v>
      </c>
      <c r="E296" s="19"/>
      <c r="F296" s="20">
        <f t="shared" si="33"/>
        <v>23038.742788614552</v>
      </c>
      <c r="G296" s="19">
        <f t="shared" si="35"/>
        <v>36961.257211385491</v>
      </c>
      <c r="H296" s="19">
        <f t="shared" si="34"/>
        <v>82146.721286425643</v>
      </c>
    </row>
    <row r="297" spans="1:8" x14ac:dyDescent="0.25">
      <c r="A297">
        <f t="shared" si="29"/>
        <v>292</v>
      </c>
      <c r="B297" s="19">
        <f t="shared" si="30"/>
        <v>409.30576803371508</v>
      </c>
      <c r="C297" s="19">
        <f t="shared" si="31"/>
        <v>270.11336368583551</v>
      </c>
      <c r="D297" s="19">
        <f t="shared" si="32"/>
        <v>139.19240434787957</v>
      </c>
      <c r="E297" s="19"/>
      <c r="F297" s="20">
        <f t="shared" si="33"/>
        <v>22768.629424928717</v>
      </c>
      <c r="G297" s="19">
        <f t="shared" si="35"/>
        <v>37231.370575071327</v>
      </c>
      <c r="H297" s="19">
        <f t="shared" si="34"/>
        <v>82285.913690773523</v>
      </c>
    </row>
    <row r="298" spans="1:8" x14ac:dyDescent="0.25">
      <c r="A298">
        <f t="shared" si="29"/>
        <v>293</v>
      </c>
      <c r="B298" s="19">
        <f t="shared" si="30"/>
        <v>409.30576803371508</v>
      </c>
      <c r="C298" s="19">
        <f t="shared" si="31"/>
        <v>271.7452985914374</v>
      </c>
      <c r="D298" s="19">
        <f t="shared" si="32"/>
        <v>137.56046944227765</v>
      </c>
      <c r="E298" s="19"/>
      <c r="F298" s="20">
        <f t="shared" si="33"/>
        <v>22496.884126337278</v>
      </c>
      <c r="G298" s="19">
        <f t="shared" si="35"/>
        <v>37503.115873662762</v>
      </c>
      <c r="H298" s="19">
        <f t="shared" si="34"/>
        <v>82423.474160215803</v>
      </c>
    </row>
    <row r="299" spans="1:8" x14ac:dyDescent="0.25">
      <c r="A299">
        <f t="shared" si="29"/>
        <v>294</v>
      </c>
      <c r="B299" s="19">
        <f t="shared" si="30"/>
        <v>409.30576803371508</v>
      </c>
      <c r="C299" s="19">
        <f t="shared" si="31"/>
        <v>273.38709310376066</v>
      </c>
      <c r="D299" s="19">
        <f t="shared" si="32"/>
        <v>135.91867492995439</v>
      </c>
      <c r="E299" s="19"/>
      <c r="F299" s="20">
        <f t="shared" si="33"/>
        <v>22223.497033233518</v>
      </c>
      <c r="G299" s="19">
        <f t="shared" si="35"/>
        <v>37776.502966766522</v>
      </c>
      <c r="H299" s="19">
        <f t="shared" si="34"/>
        <v>82559.392835145758</v>
      </c>
    </row>
    <row r="300" spans="1:8" x14ac:dyDescent="0.25">
      <c r="A300">
        <f t="shared" si="29"/>
        <v>295</v>
      </c>
      <c r="B300" s="19">
        <f t="shared" si="30"/>
        <v>409.30576803371508</v>
      </c>
      <c r="C300" s="19">
        <f t="shared" si="31"/>
        <v>275.03880679126257</v>
      </c>
      <c r="D300" s="19">
        <f t="shared" si="32"/>
        <v>134.26696124245248</v>
      </c>
      <c r="E300" s="19"/>
      <c r="F300" s="20">
        <f t="shared" si="33"/>
        <v>21948.458226442257</v>
      </c>
      <c r="G300" s="19">
        <f t="shared" si="35"/>
        <v>38051.541773557787</v>
      </c>
      <c r="H300" s="19">
        <f t="shared" si="34"/>
        <v>82693.659796388209</v>
      </c>
    </row>
    <row r="301" spans="1:8" x14ac:dyDescent="0.25">
      <c r="A301">
        <f t="shared" si="29"/>
        <v>296</v>
      </c>
      <c r="B301" s="19">
        <f t="shared" si="30"/>
        <v>409.30576803371508</v>
      </c>
      <c r="C301" s="19">
        <f t="shared" si="31"/>
        <v>276.70049958229311</v>
      </c>
      <c r="D301" s="19">
        <f t="shared" si="32"/>
        <v>132.60526845142195</v>
      </c>
      <c r="E301" s="19"/>
      <c r="F301" s="20">
        <f t="shared" si="33"/>
        <v>21671.757726859963</v>
      </c>
      <c r="G301" s="19">
        <f t="shared" si="35"/>
        <v>38328.24227314008</v>
      </c>
      <c r="H301" s="19">
        <f t="shared" si="34"/>
        <v>82826.265064839637</v>
      </c>
    </row>
    <row r="302" spans="1:8" x14ac:dyDescent="0.25">
      <c r="A302">
        <f t="shared" si="29"/>
        <v>297</v>
      </c>
      <c r="B302" s="19">
        <f t="shared" si="30"/>
        <v>409.30576803371508</v>
      </c>
      <c r="C302" s="19">
        <f t="shared" si="31"/>
        <v>278.37223176726945</v>
      </c>
      <c r="D302" s="19">
        <f t="shared" si="32"/>
        <v>130.9335362664456</v>
      </c>
      <c r="E302" s="19"/>
      <c r="F302" s="20">
        <f t="shared" si="33"/>
        <v>21393.385495092694</v>
      </c>
      <c r="G302" s="19">
        <f t="shared" si="35"/>
        <v>38606.614504907353</v>
      </c>
      <c r="H302" s="19">
        <f t="shared" si="34"/>
        <v>82957.19860110608</v>
      </c>
    </row>
    <row r="303" spans="1:8" x14ac:dyDescent="0.25">
      <c r="A303">
        <f t="shared" si="29"/>
        <v>298</v>
      </c>
      <c r="B303" s="19">
        <f t="shared" si="30"/>
        <v>409.30576803371508</v>
      </c>
      <c r="C303" s="19">
        <f t="shared" si="31"/>
        <v>280.05406400086338</v>
      </c>
      <c r="D303" s="19">
        <f t="shared" si="32"/>
        <v>129.25170403285168</v>
      </c>
      <c r="E303" s="19"/>
      <c r="F303" s="20">
        <f t="shared" si="33"/>
        <v>21113.331431091832</v>
      </c>
      <c r="G303" s="19">
        <f t="shared" si="35"/>
        <v>38886.668568908215</v>
      </c>
      <c r="H303" s="19">
        <f t="shared" si="34"/>
        <v>83086.450305138933</v>
      </c>
    </row>
    <row r="304" spans="1:8" x14ac:dyDescent="0.25">
      <c r="A304">
        <f t="shared" si="29"/>
        <v>299</v>
      </c>
      <c r="B304" s="19">
        <f t="shared" si="30"/>
        <v>409.30576803371508</v>
      </c>
      <c r="C304" s="19">
        <f t="shared" si="31"/>
        <v>281.74605730420194</v>
      </c>
      <c r="D304" s="19">
        <f t="shared" si="32"/>
        <v>127.55971072951314</v>
      </c>
      <c r="E304" s="19"/>
      <c r="F304" s="20">
        <f t="shared" si="33"/>
        <v>20831.585373787631</v>
      </c>
      <c r="G304" s="19">
        <f t="shared" si="35"/>
        <v>39168.41462621242</v>
      </c>
      <c r="H304" s="19">
        <f t="shared" si="34"/>
        <v>83214.010015868451</v>
      </c>
    </row>
    <row r="305" spans="1:8" x14ac:dyDescent="0.25">
      <c r="A305">
        <f t="shared" si="29"/>
        <v>300</v>
      </c>
      <c r="B305" s="19">
        <f t="shared" si="30"/>
        <v>409.30576803371508</v>
      </c>
      <c r="C305" s="19">
        <f t="shared" si="31"/>
        <v>283.44827306708146</v>
      </c>
      <c r="D305" s="19">
        <f t="shared" si="32"/>
        <v>125.85749496663361</v>
      </c>
      <c r="E305" s="19"/>
      <c r="F305" s="20">
        <f t="shared" si="33"/>
        <v>20548.137100720549</v>
      </c>
      <c r="G305" s="19">
        <f t="shared" si="35"/>
        <v>39451.862899279498</v>
      </c>
      <c r="H305" s="19">
        <f t="shared" si="34"/>
        <v>83339.867510835087</v>
      </c>
    </row>
    <row r="306" spans="1:8" x14ac:dyDescent="0.25">
      <c r="A306">
        <f t="shared" si="29"/>
        <v>301</v>
      </c>
      <c r="B306" s="19">
        <f t="shared" si="30"/>
        <v>409.30576803371508</v>
      </c>
      <c r="C306" s="19">
        <f t="shared" si="31"/>
        <v>285.16077305019513</v>
      </c>
      <c r="D306" s="19">
        <f t="shared" si="32"/>
        <v>124.14499498351996</v>
      </c>
      <c r="E306" s="19"/>
      <c r="F306" s="20">
        <f t="shared" si="33"/>
        <v>20262.976327670352</v>
      </c>
      <c r="G306" s="19">
        <f t="shared" si="35"/>
        <v>39737.023672329691</v>
      </c>
      <c r="H306" s="19">
        <f t="shared" si="34"/>
        <v>83464.012505818609</v>
      </c>
    </row>
    <row r="307" spans="1:8" x14ac:dyDescent="0.25">
      <c r="A307">
        <f t="shared" si="29"/>
        <v>302</v>
      </c>
      <c r="B307" s="19">
        <f t="shared" si="30"/>
        <v>409.30576803371508</v>
      </c>
      <c r="C307" s="19">
        <f t="shared" si="31"/>
        <v>286.88361938737336</v>
      </c>
      <c r="D307" s="19">
        <f t="shared" si="32"/>
        <v>122.42214864634171</v>
      </c>
      <c r="E307" s="19"/>
      <c r="F307" s="20">
        <f t="shared" si="33"/>
        <v>19976.09270828298</v>
      </c>
      <c r="G307" s="19">
        <f t="shared" si="35"/>
        <v>40023.907291717063</v>
      </c>
      <c r="H307" s="19">
        <f t="shared" si="34"/>
        <v>83586.434654464945</v>
      </c>
    </row>
    <row r="308" spans="1:8" x14ac:dyDescent="0.25">
      <c r="A308">
        <f t="shared" si="29"/>
        <v>303</v>
      </c>
      <c r="B308" s="19">
        <f t="shared" si="30"/>
        <v>409.30576803371508</v>
      </c>
      <c r="C308" s="19">
        <f t="shared" si="31"/>
        <v>288.61687458783877</v>
      </c>
      <c r="D308" s="19">
        <f t="shared" si="32"/>
        <v>120.68889344587633</v>
      </c>
      <c r="E308" s="19"/>
      <c r="F308" s="20">
        <f t="shared" si="33"/>
        <v>19687.475833695142</v>
      </c>
      <c r="G308" s="19">
        <f t="shared" si="35"/>
        <v>40312.524166304902</v>
      </c>
      <c r="H308" s="19">
        <f t="shared" si="34"/>
        <v>83707.123547910815</v>
      </c>
    </row>
    <row r="309" spans="1:8" x14ac:dyDescent="0.25">
      <c r="A309">
        <f t="shared" si="29"/>
        <v>304</v>
      </c>
      <c r="B309" s="19">
        <f t="shared" si="30"/>
        <v>409.30576803371508</v>
      </c>
      <c r="C309" s="19">
        <f t="shared" si="31"/>
        <v>290.36060153847359</v>
      </c>
      <c r="D309" s="19">
        <f t="shared" si="32"/>
        <v>118.94516649524148</v>
      </c>
      <c r="E309" s="19"/>
      <c r="F309" s="20">
        <f t="shared" si="33"/>
        <v>19397.11523215667</v>
      </c>
      <c r="G309" s="19">
        <f t="shared" si="35"/>
        <v>40602.884767843374</v>
      </c>
      <c r="H309" s="19">
        <f t="shared" si="34"/>
        <v>83826.06871440605</v>
      </c>
    </row>
    <row r="310" spans="1:8" x14ac:dyDescent="0.25">
      <c r="A310">
        <f t="shared" si="29"/>
        <v>305</v>
      </c>
      <c r="B310" s="19">
        <f t="shared" si="30"/>
        <v>409.30576803371508</v>
      </c>
      <c r="C310" s="19">
        <f t="shared" si="31"/>
        <v>292.11486350610187</v>
      </c>
      <c r="D310" s="19">
        <f t="shared" si="32"/>
        <v>117.19090452761321</v>
      </c>
      <c r="E310" s="19"/>
      <c r="F310" s="20">
        <f t="shared" si="33"/>
        <v>19105.000368650566</v>
      </c>
      <c r="G310" s="19">
        <f t="shared" si="35"/>
        <v>40894.999631349478</v>
      </c>
      <c r="H310" s="19">
        <f t="shared" si="34"/>
        <v>83943.259618933662</v>
      </c>
    </row>
    <row r="311" spans="1:8" x14ac:dyDescent="0.25">
      <c r="A311">
        <f t="shared" si="29"/>
        <v>306</v>
      </c>
      <c r="B311" s="19">
        <f t="shared" si="30"/>
        <v>409.30576803371508</v>
      </c>
      <c r="C311" s="19">
        <f t="shared" si="31"/>
        <v>293.87972413978457</v>
      </c>
      <c r="D311" s="19">
        <f t="shared" si="32"/>
        <v>115.4260438939305</v>
      </c>
      <c r="E311" s="19"/>
      <c r="F311" s="20">
        <f t="shared" si="33"/>
        <v>18811.120644510782</v>
      </c>
      <c r="G311" s="19">
        <f t="shared" si="35"/>
        <v>41188.879355489262</v>
      </c>
      <c r="H311" s="19">
        <f t="shared" si="34"/>
        <v>84058.685662827585</v>
      </c>
    </row>
    <row r="312" spans="1:8" x14ac:dyDescent="0.25">
      <c r="A312">
        <f t="shared" si="29"/>
        <v>307</v>
      </c>
      <c r="B312" s="19">
        <f t="shared" si="30"/>
        <v>409.30576803371508</v>
      </c>
      <c r="C312" s="19">
        <f t="shared" si="31"/>
        <v>295.65524747312912</v>
      </c>
      <c r="D312" s="19">
        <f t="shared" si="32"/>
        <v>113.65052056058596</v>
      </c>
      <c r="E312" s="19"/>
      <c r="F312" s="20">
        <f t="shared" si="33"/>
        <v>18515.465397037653</v>
      </c>
      <c r="G312" s="19">
        <f t="shared" si="35"/>
        <v>41484.534602962391</v>
      </c>
      <c r="H312" s="19">
        <f t="shared" si="34"/>
        <v>84172.336183388164</v>
      </c>
    </row>
    <row r="313" spans="1:8" x14ac:dyDescent="0.25">
      <c r="A313">
        <f t="shared" si="29"/>
        <v>308</v>
      </c>
      <c r="B313" s="19">
        <f t="shared" si="30"/>
        <v>409.30576803371508</v>
      </c>
      <c r="C313" s="19">
        <f t="shared" si="31"/>
        <v>297.44149792661261</v>
      </c>
      <c r="D313" s="19">
        <f t="shared" si="32"/>
        <v>111.86427010710247</v>
      </c>
      <c r="E313" s="19"/>
      <c r="F313" s="20">
        <f t="shared" si="33"/>
        <v>18218.023899111042</v>
      </c>
      <c r="G313" s="19">
        <f t="shared" si="35"/>
        <v>41781.976100889005</v>
      </c>
      <c r="H313" s="19">
        <f t="shared" si="34"/>
        <v>84284.200453495272</v>
      </c>
    </row>
    <row r="314" spans="1:8" x14ac:dyDescent="0.25">
      <c r="A314">
        <f t="shared" si="29"/>
        <v>309</v>
      </c>
      <c r="B314" s="19">
        <f t="shared" si="30"/>
        <v>409.30576803371508</v>
      </c>
      <c r="C314" s="19">
        <f t="shared" si="31"/>
        <v>299.23854030991919</v>
      </c>
      <c r="D314" s="19">
        <f t="shared" si="32"/>
        <v>110.06722772379588</v>
      </c>
      <c r="E314" s="19"/>
      <c r="F314" s="20">
        <f t="shared" si="33"/>
        <v>17918.785358801124</v>
      </c>
      <c r="G314" s="19">
        <f t="shared" si="35"/>
        <v>42081.214641198923</v>
      </c>
      <c r="H314" s="19">
        <f t="shared" si="34"/>
        <v>84394.267681219062</v>
      </c>
    </row>
    <row r="315" spans="1:8" x14ac:dyDescent="0.25">
      <c r="A315">
        <f t="shared" si="29"/>
        <v>310</v>
      </c>
      <c r="B315" s="19">
        <f t="shared" si="30"/>
        <v>409.30576803371508</v>
      </c>
      <c r="C315" s="19">
        <f t="shared" si="31"/>
        <v>301.04643982429161</v>
      </c>
      <c r="D315" s="19">
        <f t="shared" si="32"/>
        <v>108.25932820942346</v>
      </c>
      <c r="E315" s="19"/>
      <c r="F315" s="20">
        <f t="shared" si="33"/>
        <v>17617.738918976833</v>
      </c>
      <c r="G315" s="19">
        <f t="shared" si="35"/>
        <v>42382.261081023215</v>
      </c>
      <c r="H315" s="19">
        <f t="shared" si="34"/>
        <v>84502.527009428479</v>
      </c>
    </row>
    <row r="316" spans="1:8" x14ac:dyDescent="0.25">
      <c r="A316">
        <f t="shared" si="29"/>
        <v>311</v>
      </c>
      <c r="B316" s="19">
        <f t="shared" si="30"/>
        <v>409.30576803371508</v>
      </c>
      <c r="C316" s="19">
        <f t="shared" si="31"/>
        <v>302.86526206489674</v>
      </c>
      <c r="D316" s="19">
        <f t="shared" si="32"/>
        <v>106.44050596881836</v>
      </c>
      <c r="E316" s="19"/>
      <c r="F316" s="20">
        <f t="shared" si="33"/>
        <v>17314.873656911936</v>
      </c>
      <c r="G316" s="19">
        <f t="shared" si="35"/>
        <v>42685.126343088108</v>
      </c>
      <c r="H316" s="19">
        <f t="shared" si="34"/>
        <v>84608.967515397293</v>
      </c>
    </row>
    <row r="317" spans="1:8" x14ac:dyDescent="0.25">
      <c r="A317">
        <f t="shared" si="29"/>
        <v>312</v>
      </c>
      <c r="B317" s="19">
        <f t="shared" si="30"/>
        <v>409.30576803371508</v>
      </c>
      <c r="C317" s="19">
        <f t="shared" si="31"/>
        <v>304.69507302320545</v>
      </c>
      <c r="D317" s="19">
        <f t="shared" si="32"/>
        <v>104.61069501050962</v>
      </c>
      <c r="E317" s="19"/>
      <c r="F317" s="20">
        <f t="shared" si="33"/>
        <v>17010.17858388873</v>
      </c>
      <c r="G317" s="19">
        <f t="shared" si="35"/>
        <v>42989.821416111314</v>
      </c>
      <c r="H317" s="19">
        <f t="shared" si="34"/>
        <v>84713.57821040781</v>
      </c>
    </row>
    <row r="318" spans="1:8" x14ac:dyDescent="0.25">
      <c r="A318">
        <f t="shared" si="29"/>
        <v>313</v>
      </c>
      <c r="B318" s="19">
        <f t="shared" si="30"/>
        <v>409.30576803371508</v>
      </c>
      <c r="C318" s="19">
        <f t="shared" si="31"/>
        <v>306.53593908938734</v>
      </c>
      <c r="D318" s="19">
        <f t="shared" si="32"/>
        <v>102.76982894432774</v>
      </c>
      <c r="E318" s="19"/>
      <c r="F318" s="20">
        <f t="shared" si="33"/>
        <v>16703.642644799344</v>
      </c>
      <c r="G318" s="19">
        <f t="shared" si="35"/>
        <v>43296.3573552007</v>
      </c>
      <c r="H318" s="19">
        <f t="shared" si="34"/>
        <v>84816.348039352131</v>
      </c>
    </row>
    <row r="319" spans="1:8" x14ac:dyDescent="0.25">
      <c r="A319">
        <f t="shared" si="29"/>
        <v>314</v>
      </c>
      <c r="B319" s="19">
        <f t="shared" si="30"/>
        <v>409.30576803371508</v>
      </c>
      <c r="C319" s="19">
        <f t="shared" si="31"/>
        <v>308.38792705471906</v>
      </c>
      <c r="D319" s="19">
        <f t="shared" si="32"/>
        <v>100.91784097899603</v>
      </c>
      <c r="E319" s="19"/>
      <c r="F319" s="20">
        <f t="shared" si="33"/>
        <v>16395.254717744625</v>
      </c>
      <c r="G319" s="19">
        <f t="shared" si="35"/>
        <v>43604.745282255419</v>
      </c>
      <c r="H319" s="19">
        <f t="shared" si="34"/>
        <v>84917.265880331121</v>
      </c>
    </row>
    <row r="320" spans="1:8" x14ac:dyDescent="0.25">
      <c r="A320">
        <f t="shared" si="29"/>
        <v>315</v>
      </c>
      <c r="B320" s="19">
        <f t="shared" si="30"/>
        <v>409.30576803371508</v>
      </c>
      <c r="C320" s="19">
        <f t="shared" si="31"/>
        <v>310.251104114008</v>
      </c>
      <c r="D320" s="19">
        <f t="shared" si="32"/>
        <v>99.054663919707096</v>
      </c>
      <c r="E320" s="19"/>
      <c r="F320" s="20">
        <f t="shared" si="33"/>
        <v>16085.003613630617</v>
      </c>
      <c r="G320" s="19">
        <f t="shared" si="35"/>
        <v>43914.996386369428</v>
      </c>
      <c r="H320" s="19">
        <f t="shared" si="34"/>
        <v>85016.320544250833</v>
      </c>
    </row>
    <row r="321" spans="1:8" x14ac:dyDescent="0.25">
      <c r="A321">
        <f t="shared" si="29"/>
        <v>316</v>
      </c>
      <c r="B321" s="19">
        <f t="shared" si="30"/>
        <v>409.30576803371508</v>
      </c>
      <c r="C321" s="19">
        <f t="shared" si="31"/>
        <v>312.12553786803011</v>
      </c>
      <c r="D321" s="19">
        <f t="shared" si="32"/>
        <v>97.180230165684975</v>
      </c>
      <c r="E321" s="19"/>
      <c r="F321" s="20">
        <f t="shared" si="33"/>
        <v>15772.878075762586</v>
      </c>
      <c r="G321" s="19">
        <f t="shared" si="35"/>
        <v>44227.121924237457</v>
      </c>
      <c r="H321" s="19">
        <f t="shared" si="34"/>
        <v>85113.50077441652</v>
      </c>
    </row>
    <row r="322" spans="1:8" x14ac:dyDescent="0.25">
      <c r="A322">
        <f t="shared" si="29"/>
        <v>317</v>
      </c>
      <c r="B322" s="19">
        <f t="shared" si="30"/>
        <v>409.30576803371508</v>
      </c>
      <c r="C322" s="19">
        <f t="shared" si="31"/>
        <v>314.01129632598281</v>
      </c>
      <c r="D322" s="19">
        <f t="shared" si="32"/>
        <v>95.294471707732285</v>
      </c>
      <c r="E322" s="19"/>
      <c r="F322" s="20">
        <f t="shared" si="33"/>
        <v>15458.866779436603</v>
      </c>
      <c r="G322" s="19">
        <f t="shared" si="35"/>
        <v>44541.133220563439</v>
      </c>
      <c r="H322" s="19">
        <f t="shared" si="34"/>
        <v>85208.795246124253</v>
      </c>
    </row>
    <row r="323" spans="1:8" x14ac:dyDescent="0.25">
      <c r="A323">
        <f t="shared" si="29"/>
        <v>318</v>
      </c>
      <c r="B323" s="19">
        <f t="shared" si="30"/>
        <v>409.30576803371508</v>
      </c>
      <c r="C323" s="19">
        <f t="shared" si="31"/>
        <v>315.90844790795228</v>
      </c>
      <c r="D323" s="19">
        <f t="shared" si="32"/>
        <v>93.397320125762803</v>
      </c>
      <c r="E323" s="19"/>
      <c r="F323" s="20">
        <f t="shared" si="33"/>
        <v>15142.958331528651</v>
      </c>
      <c r="G323" s="19">
        <f t="shared" si="35"/>
        <v>44857.041668471393</v>
      </c>
      <c r="H323" s="19">
        <f t="shared" si="34"/>
        <v>85302.192566250014</v>
      </c>
    </row>
    <row r="324" spans="1:8" x14ac:dyDescent="0.25">
      <c r="A324">
        <f t="shared" si="29"/>
        <v>319</v>
      </c>
      <c r="B324" s="19">
        <f t="shared" si="30"/>
        <v>409.30576803371508</v>
      </c>
      <c r="C324" s="19">
        <f t="shared" si="31"/>
        <v>317.81706144739616</v>
      </c>
      <c r="D324" s="19">
        <f t="shared" si="32"/>
        <v>91.488706586318926</v>
      </c>
      <c r="E324" s="19"/>
      <c r="F324" s="20">
        <f t="shared" si="33"/>
        <v>14825.141270081254</v>
      </c>
      <c r="G324" s="19">
        <f t="shared" si="35"/>
        <v>45174.858729918786</v>
      </c>
      <c r="H324" s="19">
        <f t="shared" si="34"/>
        <v>85393.681272836329</v>
      </c>
    </row>
    <row r="325" spans="1:8" x14ac:dyDescent="0.25">
      <c r="A325">
        <f t="shared" si="29"/>
        <v>320</v>
      </c>
      <c r="B325" s="19">
        <f t="shared" si="30"/>
        <v>409.30576803371508</v>
      </c>
      <c r="C325" s="19">
        <f t="shared" si="31"/>
        <v>319.73720619364082</v>
      </c>
      <c r="D325" s="19">
        <f t="shared" si="32"/>
        <v>89.568561840074253</v>
      </c>
      <c r="E325" s="19"/>
      <c r="F325" s="20">
        <f t="shared" si="33"/>
        <v>14505.404063887614</v>
      </c>
      <c r="G325" s="19">
        <f t="shared" si="35"/>
        <v>45494.595936112426</v>
      </c>
      <c r="H325" s="19">
        <f t="shared" si="34"/>
        <v>85483.249834676404</v>
      </c>
    </row>
    <row r="326" spans="1:8" x14ac:dyDescent="0.25">
      <c r="A326">
        <f t="shared" si="29"/>
        <v>321</v>
      </c>
      <c r="B326" s="19">
        <f t="shared" si="30"/>
        <v>409.30576803371508</v>
      </c>
      <c r="C326" s="19">
        <f t="shared" si="31"/>
        <v>321.66895181439406</v>
      </c>
      <c r="D326" s="19">
        <f t="shared" si="32"/>
        <v>87.636816219321005</v>
      </c>
      <c r="E326" s="19"/>
      <c r="F326" s="20">
        <f t="shared" si="33"/>
        <v>14183.73511207322</v>
      </c>
      <c r="G326" s="19">
        <f t="shared" si="35"/>
        <v>45816.264887926824</v>
      </c>
      <c r="H326" s="19">
        <f t="shared" si="34"/>
        <v>85570.886650895729</v>
      </c>
    </row>
    <row r="327" spans="1:8" x14ac:dyDescent="0.25">
      <c r="A327">
        <f t="shared" ref="A327:A365" si="36">IF(OR(F326&lt;0.01,F326=""),"",A326+1)</f>
        <v>322</v>
      </c>
      <c r="B327" s="19">
        <f t="shared" ref="B327:B364" si="37">IF(OR(F326&lt;=0.01,F326=""),"",IF(F326&lt;$B$6,F326+D327,-PMT($B$1/12,$B$3*12,$B$2,0,0)))</f>
        <v>409.30576803371508</v>
      </c>
      <c r="C327" s="19">
        <f t="shared" ref="C327:C364" si="38">IF(OR(F326&lt;=0.01,F326=""),"",B327-D327)</f>
        <v>323.61236839827274</v>
      </c>
      <c r="D327" s="19">
        <f t="shared" ref="D327:D365" si="39">IF(OR(F326&lt;=0.01,F326=""),"",F326*$B$1/12)</f>
        <v>85.693399635442361</v>
      </c>
      <c r="E327" s="19"/>
      <c r="F327" s="20">
        <f t="shared" ref="F327:F364" si="40">IF(OR(F326&lt;=0.01,F326=""),"",F326-C327-E327)</f>
        <v>13860.122743674947</v>
      </c>
      <c r="G327" s="19">
        <f t="shared" si="35"/>
        <v>46139.877256325097</v>
      </c>
      <c r="H327" s="19">
        <f t="shared" ref="H327:H364" si="41">IF(OR(F326&lt;=0.01,F326=""),"",H326+D327)</f>
        <v>85656.580050531178</v>
      </c>
    </row>
    <row r="328" spans="1:8" x14ac:dyDescent="0.25">
      <c r="A328">
        <f t="shared" si="36"/>
        <v>323</v>
      </c>
      <c r="B328" s="19">
        <f t="shared" si="37"/>
        <v>409.30576803371508</v>
      </c>
      <c r="C328" s="19">
        <f t="shared" si="38"/>
        <v>325.56752645734559</v>
      </c>
      <c r="D328" s="19">
        <f t="shared" si="39"/>
        <v>83.738241576369461</v>
      </c>
      <c r="E328" s="19"/>
      <c r="F328" s="20">
        <f t="shared" si="40"/>
        <v>13534.555217217601</v>
      </c>
      <c r="G328" s="19">
        <f t="shared" ref="G328:G365" si="42">IF(OR(F327&lt;=0.01,F327=""),"",G327+C328+E328)</f>
        <v>46465.444782782441</v>
      </c>
      <c r="H328" s="19">
        <f t="shared" si="41"/>
        <v>85740.318292107549</v>
      </c>
    </row>
    <row r="329" spans="1:8" x14ac:dyDescent="0.25">
      <c r="A329">
        <f t="shared" si="36"/>
        <v>324</v>
      </c>
      <c r="B329" s="19">
        <f t="shared" si="37"/>
        <v>409.30576803371508</v>
      </c>
      <c r="C329" s="19">
        <f t="shared" si="38"/>
        <v>327.53449692969207</v>
      </c>
      <c r="D329" s="19">
        <f t="shared" si="39"/>
        <v>81.771271104023</v>
      </c>
      <c r="E329" s="19"/>
      <c r="F329" s="20">
        <f t="shared" si="40"/>
        <v>13207.02072028791</v>
      </c>
      <c r="G329" s="19">
        <f t="shared" si="42"/>
        <v>46792.979279712134</v>
      </c>
      <c r="H329" s="19">
        <f t="shared" si="41"/>
        <v>85822.089563211572</v>
      </c>
    </row>
    <row r="330" spans="1:8" x14ac:dyDescent="0.25">
      <c r="A330">
        <f t="shared" si="36"/>
        <v>325</v>
      </c>
      <c r="B330" s="19">
        <f t="shared" si="37"/>
        <v>409.30576803371508</v>
      </c>
      <c r="C330" s="19">
        <f t="shared" si="38"/>
        <v>329.51335118197562</v>
      </c>
      <c r="D330" s="19">
        <f t="shared" si="39"/>
        <v>79.792416851739446</v>
      </c>
      <c r="E330" s="19"/>
      <c r="F330" s="20">
        <f t="shared" si="40"/>
        <v>12877.507369105935</v>
      </c>
      <c r="G330" s="19">
        <f t="shared" si="42"/>
        <v>47122.492630894107</v>
      </c>
      <c r="H330" s="19">
        <f t="shared" si="41"/>
        <v>85901.881980063306</v>
      </c>
    </row>
    <row r="331" spans="1:8" x14ac:dyDescent="0.25">
      <c r="A331">
        <f t="shared" si="36"/>
        <v>326</v>
      </c>
      <c r="B331" s="19">
        <f t="shared" si="37"/>
        <v>409.30576803371508</v>
      </c>
      <c r="C331" s="19">
        <f t="shared" si="38"/>
        <v>331.50416101203336</v>
      </c>
      <c r="D331" s="19">
        <f t="shared" si="39"/>
        <v>77.80160702168169</v>
      </c>
      <c r="E331" s="19"/>
      <c r="F331" s="20">
        <f t="shared" si="40"/>
        <v>12546.003208093902</v>
      </c>
      <c r="G331" s="19">
        <f t="shared" si="42"/>
        <v>47453.996791906138</v>
      </c>
      <c r="H331" s="19">
        <f t="shared" si="41"/>
        <v>85979.68358708499</v>
      </c>
    </row>
    <row r="332" spans="1:8" x14ac:dyDescent="0.25">
      <c r="A332">
        <f t="shared" si="36"/>
        <v>327</v>
      </c>
      <c r="B332" s="19">
        <f t="shared" si="37"/>
        <v>409.30576803371508</v>
      </c>
      <c r="C332" s="19">
        <f t="shared" si="38"/>
        <v>333.50699865148113</v>
      </c>
      <c r="D332" s="19">
        <f t="shared" si="39"/>
        <v>75.798769382233985</v>
      </c>
      <c r="E332" s="19"/>
      <c r="F332" s="20">
        <f t="shared" si="40"/>
        <v>12212.496209442421</v>
      </c>
      <c r="G332" s="19">
        <f t="shared" si="42"/>
        <v>47787.503790557617</v>
      </c>
      <c r="H332" s="19">
        <f t="shared" si="41"/>
        <v>86055.482356467226</v>
      </c>
    </row>
    <row r="333" spans="1:8" x14ac:dyDescent="0.25">
      <c r="A333">
        <f t="shared" si="36"/>
        <v>328</v>
      </c>
      <c r="B333" s="19">
        <f t="shared" si="37"/>
        <v>409.30576803371508</v>
      </c>
      <c r="C333" s="19">
        <f t="shared" si="38"/>
        <v>335.52193676833377</v>
      </c>
      <c r="D333" s="19">
        <f t="shared" si="39"/>
        <v>73.783831265381295</v>
      </c>
      <c r="E333" s="19"/>
      <c r="F333" s="20">
        <f t="shared" si="40"/>
        <v>11876.974272674088</v>
      </c>
      <c r="G333" s="19">
        <f t="shared" si="42"/>
        <v>48123.025727325949</v>
      </c>
      <c r="H333" s="19">
        <f t="shared" si="41"/>
        <v>86129.266187732603</v>
      </c>
    </row>
    <row r="334" spans="1:8" x14ac:dyDescent="0.25">
      <c r="A334">
        <f t="shared" si="36"/>
        <v>329</v>
      </c>
      <c r="B334" s="19">
        <f t="shared" si="37"/>
        <v>409.30576803371508</v>
      </c>
      <c r="C334" s="19">
        <f t="shared" si="38"/>
        <v>337.54904846964246</v>
      </c>
      <c r="D334" s="19">
        <f t="shared" si="39"/>
        <v>71.756719564072611</v>
      </c>
      <c r="E334" s="19"/>
      <c r="F334" s="20">
        <f t="shared" si="40"/>
        <v>11539.425224204446</v>
      </c>
      <c r="G334" s="19">
        <f t="shared" si="42"/>
        <v>48460.574775795591</v>
      </c>
      <c r="H334" s="19">
        <f t="shared" si="41"/>
        <v>86201.022907296676</v>
      </c>
    </row>
    <row r="335" spans="1:8" x14ac:dyDescent="0.25">
      <c r="A335">
        <f t="shared" si="36"/>
        <v>330</v>
      </c>
      <c r="B335" s="19">
        <f t="shared" si="37"/>
        <v>409.30576803371508</v>
      </c>
      <c r="C335" s="19">
        <f t="shared" si="38"/>
        <v>339.58840730414659</v>
      </c>
      <c r="D335" s="19">
        <f t="shared" si="39"/>
        <v>69.717360729568526</v>
      </c>
      <c r="E335" s="19"/>
      <c r="F335" s="20">
        <f t="shared" si="40"/>
        <v>11199.836816900299</v>
      </c>
      <c r="G335" s="19">
        <f t="shared" si="42"/>
        <v>48800.163183099736</v>
      </c>
      <c r="H335" s="19">
        <f t="shared" si="41"/>
        <v>86270.740268026246</v>
      </c>
    </row>
    <row r="336" spans="1:8" x14ac:dyDescent="0.25">
      <c r="A336">
        <f t="shared" si="36"/>
        <v>331</v>
      </c>
      <c r="B336" s="19">
        <f t="shared" si="37"/>
        <v>409.30576803371508</v>
      </c>
      <c r="C336" s="19">
        <f t="shared" si="38"/>
        <v>341.64008726494245</v>
      </c>
      <c r="D336" s="19">
        <f t="shared" si="39"/>
        <v>67.665680768772631</v>
      </c>
      <c r="E336" s="19"/>
      <c r="F336" s="20">
        <f t="shared" si="40"/>
        <v>10858.196729635356</v>
      </c>
      <c r="G336" s="19">
        <f t="shared" si="42"/>
        <v>49141.803270364675</v>
      </c>
      <c r="H336" s="19">
        <f t="shared" si="41"/>
        <v>86338.405948795014</v>
      </c>
    </row>
    <row r="337" spans="1:8" x14ac:dyDescent="0.25">
      <c r="A337">
        <f t="shared" si="36"/>
        <v>332</v>
      </c>
      <c r="B337" s="19">
        <f t="shared" si="37"/>
        <v>409.30576803371508</v>
      </c>
      <c r="C337" s="19">
        <f t="shared" si="38"/>
        <v>343.70416279216818</v>
      </c>
      <c r="D337" s="19">
        <f t="shared" si="39"/>
        <v>65.601605241546935</v>
      </c>
      <c r="E337" s="19"/>
      <c r="F337" s="20">
        <f t="shared" si="40"/>
        <v>10514.492566843188</v>
      </c>
      <c r="G337" s="19">
        <f t="shared" si="42"/>
        <v>49485.507433156847</v>
      </c>
      <c r="H337" s="19">
        <f t="shared" si="41"/>
        <v>86404.007554036565</v>
      </c>
    </row>
    <row r="338" spans="1:8" x14ac:dyDescent="0.25">
      <c r="A338">
        <f t="shared" si="36"/>
        <v>333</v>
      </c>
      <c r="B338" s="19">
        <f t="shared" si="37"/>
        <v>409.30576803371508</v>
      </c>
      <c r="C338" s="19">
        <f t="shared" si="38"/>
        <v>345.78070877570417</v>
      </c>
      <c r="D338" s="19">
        <f t="shared" si="39"/>
        <v>63.52505925801092</v>
      </c>
      <c r="E338" s="19"/>
      <c r="F338" s="20">
        <f t="shared" si="40"/>
        <v>10168.711858067483</v>
      </c>
      <c r="G338" s="19">
        <f t="shared" si="42"/>
        <v>49831.288141932549</v>
      </c>
      <c r="H338" s="19">
        <f t="shared" si="41"/>
        <v>86467.532613294577</v>
      </c>
    </row>
    <row r="339" spans="1:8" x14ac:dyDescent="0.25">
      <c r="A339">
        <f t="shared" si="36"/>
        <v>334</v>
      </c>
      <c r="B339" s="19">
        <f t="shared" si="37"/>
        <v>409.30576803371508</v>
      </c>
      <c r="C339" s="19">
        <f t="shared" si="38"/>
        <v>347.8698005578907</v>
      </c>
      <c r="D339" s="19">
        <f t="shared" si="39"/>
        <v>61.435967475824377</v>
      </c>
      <c r="E339" s="19"/>
      <c r="F339" s="20">
        <f t="shared" si="40"/>
        <v>9820.8420575095934</v>
      </c>
      <c r="G339" s="19">
        <f t="shared" si="42"/>
        <v>50179.157942490441</v>
      </c>
      <c r="H339" s="19">
        <f t="shared" si="41"/>
        <v>86528.968580770408</v>
      </c>
    </row>
    <row r="340" spans="1:8" x14ac:dyDescent="0.25">
      <c r="A340">
        <f t="shared" si="36"/>
        <v>335</v>
      </c>
      <c r="B340" s="19">
        <f t="shared" si="37"/>
        <v>409.30576803371508</v>
      </c>
      <c r="C340" s="19">
        <f t="shared" si="38"/>
        <v>349.97151393626132</v>
      </c>
      <c r="D340" s="19">
        <f t="shared" si="39"/>
        <v>59.334254097453787</v>
      </c>
      <c r="E340" s="19"/>
      <c r="F340" s="20">
        <f t="shared" si="40"/>
        <v>9470.8705435733318</v>
      </c>
      <c r="G340" s="19">
        <f t="shared" si="42"/>
        <v>50529.129456426701</v>
      </c>
      <c r="H340" s="19">
        <f t="shared" si="41"/>
        <v>86588.302834867864</v>
      </c>
    </row>
    <row r="341" spans="1:8" x14ac:dyDescent="0.25">
      <c r="A341">
        <f t="shared" si="36"/>
        <v>336</v>
      </c>
      <c r="B341" s="19">
        <f t="shared" si="37"/>
        <v>409.30576803371508</v>
      </c>
      <c r="C341" s="19">
        <f t="shared" si="38"/>
        <v>352.0859251662929</v>
      </c>
      <c r="D341" s="19">
        <f t="shared" si="39"/>
        <v>57.219842867422209</v>
      </c>
      <c r="E341" s="19"/>
      <c r="F341" s="20">
        <f t="shared" si="40"/>
        <v>9118.7846184070386</v>
      </c>
      <c r="G341" s="19">
        <f t="shared" si="42"/>
        <v>50881.215381592992</v>
      </c>
      <c r="H341" s="19">
        <f t="shared" si="41"/>
        <v>86645.52267773528</v>
      </c>
    </row>
    <row r="342" spans="1:8" x14ac:dyDescent="0.25">
      <c r="A342">
        <f t="shared" si="36"/>
        <v>337</v>
      </c>
      <c r="B342" s="19">
        <f t="shared" si="37"/>
        <v>409.30576803371508</v>
      </c>
      <c r="C342" s="19">
        <f t="shared" si="38"/>
        <v>354.21311096417253</v>
      </c>
      <c r="D342" s="19">
        <f t="shared" si="39"/>
        <v>55.092657069542526</v>
      </c>
      <c r="E342" s="19"/>
      <c r="F342" s="20">
        <f t="shared" si="40"/>
        <v>8764.5715074428663</v>
      </c>
      <c r="G342" s="19">
        <f t="shared" si="42"/>
        <v>51235.428492557163</v>
      </c>
      <c r="H342" s="19">
        <f t="shared" si="41"/>
        <v>86700.615334804825</v>
      </c>
    </row>
    <row r="343" spans="1:8" x14ac:dyDescent="0.25">
      <c r="A343">
        <f t="shared" si="36"/>
        <v>338</v>
      </c>
      <c r="B343" s="19">
        <f t="shared" si="37"/>
        <v>409.30576803371508</v>
      </c>
      <c r="C343" s="19">
        <f t="shared" si="38"/>
        <v>356.3531485095811</v>
      </c>
      <c r="D343" s="19">
        <f t="shared" si="39"/>
        <v>52.952619524133979</v>
      </c>
      <c r="E343" s="19"/>
      <c r="F343" s="20">
        <f t="shared" si="40"/>
        <v>8408.2183589332853</v>
      </c>
      <c r="G343" s="19">
        <f t="shared" si="42"/>
        <v>51591.781641066744</v>
      </c>
      <c r="H343" s="19">
        <f t="shared" si="41"/>
        <v>86753.567954328959</v>
      </c>
    </row>
    <row r="344" spans="1:8" x14ac:dyDescent="0.25">
      <c r="A344">
        <f t="shared" si="36"/>
        <v>339</v>
      </c>
      <c r="B344" s="19">
        <f t="shared" si="37"/>
        <v>409.30576803371508</v>
      </c>
      <c r="C344" s="19">
        <f t="shared" si="38"/>
        <v>358.50611544849318</v>
      </c>
      <c r="D344" s="19">
        <f t="shared" si="39"/>
        <v>50.799652585221928</v>
      </c>
      <c r="E344" s="19"/>
      <c r="F344" s="20">
        <f t="shared" si="40"/>
        <v>8049.7122434847925</v>
      </c>
      <c r="G344" s="19">
        <f t="shared" si="42"/>
        <v>51950.287756515238</v>
      </c>
      <c r="H344" s="19">
        <f t="shared" si="41"/>
        <v>86804.36760691418</v>
      </c>
    </row>
    <row r="345" spans="1:8" x14ac:dyDescent="0.25">
      <c r="A345">
        <f t="shared" si="36"/>
        <v>340</v>
      </c>
      <c r="B345" s="19">
        <f t="shared" si="37"/>
        <v>409.30576803371508</v>
      </c>
      <c r="C345" s="19">
        <f t="shared" si="38"/>
        <v>360.67208989599447</v>
      </c>
      <c r="D345" s="19">
        <f t="shared" si="39"/>
        <v>48.633678137720615</v>
      </c>
      <c r="E345" s="19"/>
      <c r="F345" s="20">
        <f t="shared" si="40"/>
        <v>7689.0401535887977</v>
      </c>
      <c r="G345" s="19">
        <f t="shared" si="42"/>
        <v>52310.959846411235</v>
      </c>
      <c r="H345" s="19">
        <f t="shared" si="41"/>
        <v>86853.001285051898</v>
      </c>
    </row>
    <row r="346" spans="1:8" x14ac:dyDescent="0.25">
      <c r="A346">
        <f t="shared" si="36"/>
        <v>341</v>
      </c>
      <c r="B346" s="19">
        <f t="shared" si="37"/>
        <v>409.30576803371508</v>
      </c>
      <c r="C346" s="19">
        <f t="shared" si="38"/>
        <v>362.85115043911611</v>
      </c>
      <c r="D346" s="19">
        <f t="shared" si="39"/>
        <v>46.454617594598979</v>
      </c>
      <c r="E346" s="19"/>
      <c r="F346" s="20">
        <f t="shared" si="40"/>
        <v>7326.1890031496814</v>
      </c>
      <c r="G346" s="19">
        <f t="shared" si="42"/>
        <v>52673.810996850349</v>
      </c>
      <c r="H346" s="19">
        <f t="shared" si="41"/>
        <v>86899.455902646499</v>
      </c>
    </row>
    <row r="347" spans="1:8" x14ac:dyDescent="0.25">
      <c r="A347">
        <f t="shared" si="36"/>
        <v>342</v>
      </c>
      <c r="B347" s="19">
        <f t="shared" si="37"/>
        <v>409.30576803371508</v>
      </c>
      <c r="C347" s="19">
        <f t="shared" si="38"/>
        <v>365.04337613968573</v>
      </c>
      <c r="D347" s="19">
        <f t="shared" si="39"/>
        <v>44.262391894029321</v>
      </c>
      <c r="E347" s="19"/>
      <c r="F347" s="20">
        <f t="shared" si="40"/>
        <v>6961.1456270099952</v>
      </c>
      <c r="G347" s="19">
        <f t="shared" si="42"/>
        <v>53038.854372990034</v>
      </c>
      <c r="H347" s="19">
        <f t="shared" si="41"/>
        <v>86943.718294540522</v>
      </c>
    </row>
    <row r="348" spans="1:8" x14ac:dyDescent="0.25">
      <c r="A348">
        <f t="shared" si="36"/>
        <v>343</v>
      </c>
      <c r="B348" s="19">
        <f t="shared" si="37"/>
        <v>409.30576803371508</v>
      </c>
      <c r="C348" s="19">
        <f t="shared" si="38"/>
        <v>367.24884653719636</v>
      </c>
      <c r="D348" s="19">
        <f t="shared" si="39"/>
        <v>42.056921496518719</v>
      </c>
      <c r="E348" s="19"/>
      <c r="F348" s="20">
        <f t="shared" si="40"/>
        <v>6593.896780472799</v>
      </c>
      <c r="G348" s="19">
        <f t="shared" si="42"/>
        <v>53406.103219527227</v>
      </c>
      <c r="H348" s="19">
        <f t="shared" si="41"/>
        <v>86985.775216037044</v>
      </c>
    </row>
    <row r="349" spans="1:8" x14ac:dyDescent="0.25">
      <c r="A349">
        <f t="shared" si="36"/>
        <v>344</v>
      </c>
      <c r="B349" s="19">
        <f t="shared" si="37"/>
        <v>409.30576803371508</v>
      </c>
      <c r="C349" s="19">
        <f t="shared" si="38"/>
        <v>369.46764165169191</v>
      </c>
      <c r="D349" s="19">
        <f t="shared" si="39"/>
        <v>39.838126382023155</v>
      </c>
      <c r="E349" s="19"/>
      <c r="F349" s="20">
        <f t="shared" si="40"/>
        <v>6224.4291388211068</v>
      </c>
      <c r="G349" s="19">
        <f t="shared" si="42"/>
        <v>53775.570861178916</v>
      </c>
      <c r="H349" s="19">
        <f t="shared" si="41"/>
        <v>87025.613342419063</v>
      </c>
    </row>
    <row r="350" spans="1:8" x14ac:dyDescent="0.25">
      <c r="A350">
        <f t="shared" si="36"/>
        <v>345</v>
      </c>
      <c r="B350" s="19">
        <f t="shared" si="37"/>
        <v>409.30576803371508</v>
      </c>
      <c r="C350" s="19">
        <f t="shared" si="38"/>
        <v>371.69984198667089</v>
      </c>
      <c r="D350" s="19">
        <f t="shared" si="39"/>
        <v>37.605926047044186</v>
      </c>
      <c r="E350" s="19"/>
      <c r="F350" s="20">
        <f t="shared" si="40"/>
        <v>5852.7292968344354</v>
      </c>
      <c r="G350" s="19">
        <f t="shared" si="42"/>
        <v>54147.270703165588</v>
      </c>
      <c r="H350" s="19">
        <f t="shared" si="41"/>
        <v>87063.219268466113</v>
      </c>
    </row>
    <row r="351" spans="1:8" x14ac:dyDescent="0.25">
      <c r="A351">
        <f t="shared" si="36"/>
        <v>346</v>
      </c>
      <c r="B351" s="19">
        <f t="shared" si="37"/>
        <v>409.30576803371508</v>
      </c>
      <c r="C351" s="19">
        <f t="shared" si="38"/>
        <v>373.94552853200702</v>
      </c>
      <c r="D351" s="19">
        <f t="shared" si="39"/>
        <v>35.360239501708044</v>
      </c>
      <c r="E351" s="19"/>
      <c r="F351" s="20">
        <f t="shared" si="40"/>
        <v>5478.7837683024281</v>
      </c>
      <c r="G351" s="19">
        <f t="shared" si="42"/>
        <v>54521.216231697596</v>
      </c>
      <c r="H351" s="19">
        <f t="shared" si="41"/>
        <v>87098.579507967821</v>
      </c>
    </row>
    <row r="352" spans="1:8" x14ac:dyDescent="0.25">
      <c r="A352">
        <f t="shared" si="36"/>
        <v>347</v>
      </c>
      <c r="B352" s="19">
        <f t="shared" si="37"/>
        <v>409.30576803371508</v>
      </c>
      <c r="C352" s="19">
        <f t="shared" si="38"/>
        <v>376.20478276688789</v>
      </c>
      <c r="D352" s="19">
        <f t="shared" si="39"/>
        <v>33.100985266827166</v>
      </c>
      <c r="E352" s="19"/>
      <c r="F352" s="20">
        <f t="shared" si="40"/>
        <v>5102.5789855355406</v>
      </c>
      <c r="G352" s="19">
        <f t="shared" si="42"/>
        <v>54897.421014464482</v>
      </c>
      <c r="H352" s="19">
        <f t="shared" si="41"/>
        <v>87131.680493234642</v>
      </c>
    </row>
    <row r="353" spans="1:10" x14ac:dyDescent="0.25">
      <c r="A353">
        <f t="shared" si="36"/>
        <v>348</v>
      </c>
      <c r="B353" s="19">
        <f t="shared" si="37"/>
        <v>409.30576803371508</v>
      </c>
      <c r="C353" s="19">
        <f t="shared" si="38"/>
        <v>378.47768666277119</v>
      </c>
      <c r="D353" s="19">
        <f t="shared" si="39"/>
        <v>30.828081370943888</v>
      </c>
      <c r="E353" s="19"/>
      <c r="F353" s="20">
        <f t="shared" si="40"/>
        <v>4724.1012988727698</v>
      </c>
      <c r="G353" s="19">
        <f t="shared" si="42"/>
        <v>55275.898701127255</v>
      </c>
      <c r="H353" s="19">
        <f t="shared" si="41"/>
        <v>87162.508574605585</v>
      </c>
    </row>
    <row r="354" spans="1:10" x14ac:dyDescent="0.25">
      <c r="A354">
        <f t="shared" si="36"/>
        <v>349</v>
      </c>
      <c r="B354" s="19">
        <f t="shared" si="37"/>
        <v>409.30576803371508</v>
      </c>
      <c r="C354" s="19">
        <f t="shared" si="38"/>
        <v>380.76432268635875</v>
      </c>
      <c r="D354" s="19">
        <f t="shared" si="39"/>
        <v>28.541445347356316</v>
      </c>
      <c r="E354" s="19"/>
      <c r="F354" s="20">
        <f t="shared" si="40"/>
        <v>4343.3369761864114</v>
      </c>
      <c r="G354" s="19">
        <f t="shared" si="42"/>
        <v>55656.663023813613</v>
      </c>
      <c r="H354" s="19">
        <f t="shared" si="41"/>
        <v>87191.050019952934</v>
      </c>
    </row>
    <row r="355" spans="1:10" x14ac:dyDescent="0.25">
      <c r="A355">
        <f t="shared" si="36"/>
        <v>350</v>
      </c>
      <c r="B355" s="19">
        <f t="shared" si="37"/>
        <v>409.30576803371508</v>
      </c>
      <c r="C355" s="19">
        <f t="shared" si="38"/>
        <v>383.06477380258883</v>
      </c>
      <c r="D355" s="19">
        <f t="shared" si="39"/>
        <v>26.240994231126233</v>
      </c>
      <c r="E355" s="19"/>
      <c r="F355" s="20">
        <f t="shared" si="40"/>
        <v>3960.2722023838228</v>
      </c>
      <c r="G355" s="19">
        <f t="shared" si="42"/>
        <v>56039.7277976162</v>
      </c>
      <c r="H355" s="19">
        <f t="shared" si="41"/>
        <v>87217.291014184055</v>
      </c>
    </row>
    <row r="356" spans="1:10" x14ac:dyDescent="0.25">
      <c r="A356">
        <f t="shared" si="36"/>
        <v>351</v>
      </c>
      <c r="B356" s="19">
        <f t="shared" si="37"/>
        <v>409.30576803371508</v>
      </c>
      <c r="C356" s="19">
        <f t="shared" si="38"/>
        <v>385.37912347764615</v>
      </c>
      <c r="D356" s="19">
        <f t="shared" si="39"/>
        <v>23.926644556068926</v>
      </c>
      <c r="E356" s="19"/>
      <c r="F356" s="20">
        <f t="shared" si="40"/>
        <v>3574.8930789061765</v>
      </c>
      <c r="G356" s="19">
        <f t="shared" si="42"/>
        <v>56425.106921093844</v>
      </c>
      <c r="H356" s="19">
        <f t="shared" si="41"/>
        <v>87241.217658740119</v>
      </c>
    </row>
    <row r="357" spans="1:10" x14ac:dyDescent="0.25">
      <c r="A357">
        <f t="shared" si="36"/>
        <v>352</v>
      </c>
      <c r="B357" s="19">
        <f t="shared" si="37"/>
        <v>409.30576803371508</v>
      </c>
      <c r="C357" s="19">
        <f t="shared" si="38"/>
        <v>387.70745568199027</v>
      </c>
      <c r="D357" s="19">
        <f t="shared" si="39"/>
        <v>21.598312351724815</v>
      </c>
      <c r="E357" s="19"/>
      <c r="F357" s="20">
        <f t="shared" si="40"/>
        <v>3187.1856232241862</v>
      </c>
      <c r="G357" s="19">
        <f t="shared" si="42"/>
        <v>56812.814376775837</v>
      </c>
      <c r="H357" s="19">
        <f t="shared" si="41"/>
        <v>87262.815971091841</v>
      </c>
    </row>
    <row r="358" spans="1:10" x14ac:dyDescent="0.25">
      <c r="A358">
        <f t="shared" si="36"/>
        <v>353</v>
      </c>
      <c r="B358" s="19">
        <f t="shared" si="37"/>
        <v>409.30576803371508</v>
      </c>
      <c r="C358" s="19">
        <f t="shared" si="38"/>
        <v>390.04985489340231</v>
      </c>
      <c r="D358" s="19">
        <f t="shared" si="39"/>
        <v>19.255913140312789</v>
      </c>
      <c r="E358" s="19"/>
      <c r="F358" s="20">
        <f t="shared" si="40"/>
        <v>2797.1357683307838</v>
      </c>
      <c r="G358" s="19">
        <f t="shared" si="42"/>
        <v>57202.864231669242</v>
      </c>
      <c r="H358" s="19">
        <f t="shared" si="41"/>
        <v>87282.071884232151</v>
      </c>
    </row>
    <row r="359" spans="1:10" x14ac:dyDescent="0.25">
      <c r="A359">
        <f t="shared" si="36"/>
        <v>354</v>
      </c>
      <c r="B359" s="19">
        <f t="shared" si="37"/>
        <v>409.30576803371508</v>
      </c>
      <c r="C359" s="19">
        <f t="shared" si="38"/>
        <v>392.40640610004994</v>
      </c>
      <c r="D359" s="19">
        <f t="shared" si="39"/>
        <v>16.899361933665151</v>
      </c>
      <c r="E359" s="19"/>
      <c r="F359" s="20">
        <f t="shared" si="40"/>
        <v>2404.7293622307338</v>
      </c>
      <c r="G359" s="19">
        <f t="shared" si="42"/>
        <v>57595.270637769296</v>
      </c>
      <c r="H359" s="19">
        <f t="shared" si="41"/>
        <v>87298.97124616582</v>
      </c>
    </row>
    <row r="360" spans="1:10" x14ac:dyDescent="0.25">
      <c r="A360">
        <f t="shared" si="36"/>
        <v>355</v>
      </c>
      <c r="B360" s="19">
        <f t="shared" si="37"/>
        <v>409.30576803371508</v>
      </c>
      <c r="C360" s="19">
        <f t="shared" si="38"/>
        <v>394.77719480357109</v>
      </c>
      <c r="D360" s="19">
        <f t="shared" si="39"/>
        <v>14.528573230144017</v>
      </c>
      <c r="E360" s="19"/>
      <c r="F360" s="20">
        <f t="shared" si="40"/>
        <v>2009.9521674271627</v>
      </c>
      <c r="G360" s="19">
        <f t="shared" si="42"/>
        <v>57990.047832572869</v>
      </c>
      <c r="H360" s="19">
        <f t="shared" si="41"/>
        <v>87313.499819395962</v>
      </c>
    </row>
    <row r="361" spans="1:10" x14ac:dyDescent="0.25">
      <c r="A361">
        <f t="shared" si="36"/>
        <v>356</v>
      </c>
      <c r="B361" s="19">
        <f t="shared" si="37"/>
        <v>409.30576803371508</v>
      </c>
      <c r="C361" s="19">
        <f t="shared" si="38"/>
        <v>397.16230702217598</v>
      </c>
      <c r="D361" s="19">
        <f t="shared" si="39"/>
        <v>12.143461011539108</v>
      </c>
      <c r="E361" s="19"/>
      <c r="F361" s="20">
        <f t="shared" si="40"/>
        <v>1612.7898604049867</v>
      </c>
      <c r="G361" s="19">
        <f t="shared" si="42"/>
        <v>58387.210139595045</v>
      </c>
      <c r="H361" s="19">
        <f t="shared" si="41"/>
        <v>87325.643280407501</v>
      </c>
    </row>
    <row r="362" spans="1:10" x14ac:dyDescent="0.25">
      <c r="A362">
        <f t="shared" si="36"/>
        <v>357</v>
      </c>
      <c r="B362" s="19">
        <f t="shared" si="37"/>
        <v>409.30576803371508</v>
      </c>
      <c r="C362" s="19">
        <f t="shared" si="38"/>
        <v>399.56182929376831</v>
      </c>
      <c r="D362" s="19">
        <f t="shared" si="39"/>
        <v>9.7439387399467936</v>
      </c>
      <c r="E362" s="19"/>
      <c r="F362" s="20">
        <f t="shared" si="40"/>
        <v>1213.2280311112183</v>
      </c>
      <c r="G362" s="19">
        <f t="shared" si="42"/>
        <v>58786.77196888881</v>
      </c>
      <c r="H362" s="19">
        <f t="shared" si="41"/>
        <v>87335.387219147451</v>
      </c>
    </row>
    <row r="363" spans="1:10" x14ac:dyDescent="0.25">
      <c r="A363">
        <f t="shared" si="36"/>
        <v>358</v>
      </c>
      <c r="B363" s="19">
        <f t="shared" si="37"/>
        <v>409.30576803371508</v>
      </c>
      <c r="C363" s="19">
        <f t="shared" si="38"/>
        <v>401.97584867908483</v>
      </c>
      <c r="D363" s="19">
        <f t="shared" si="39"/>
        <v>7.3299193546302774</v>
      </c>
      <c r="E363" s="19"/>
      <c r="F363" s="20">
        <f t="shared" si="40"/>
        <v>811.25218243213351</v>
      </c>
      <c r="G363" s="19">
        <f t="shared" si="42"/>
        <v>59188.747817567892</v>
      </c>
      <c r="H363" s="19">
        <f t="shared" si="41"/>
        <v>87342.717138502077</v>
      </c>
    </row>
    <row r="364" spans="1:10" x14ac:dyDescent="0.25">
      <c r="A364">
        <f t="shared" si="36"/>
        <v>359</v>
      </c>
      <c r="B364" s="19">
        <f t="shared" si="37"/>
        <v>409.30576803371508</v>
      </c>
      <c r="C364" s="19">
        <f t="shared" si="38"/>
        <v>404.40445276485428</v>
      </c>
      <c r="D364" s="19">
        <f t="shared" si="39"/>
        <v>4.9013152688608068</v>
      </c>
      <c r="E364" s="19"/>
      <c r="F364" s="20">
        <f t="shared" si="40"/>
        <v>406.84772966727922</v>
      </c>
      <c r="G364" s="19">
        <f t="shared" si="42"/>
        <v>59593.152270332743</v>
      </c>
      <c r="H364" s="19">
        <f t="shared" si="41"/>
        <v>87347.618453770934</v>
      </c>
    </row>
    <row r="365" spans="1:10" x14ac:dyDescent="0.25">
      <c r="A365">
        <f t="shared" si="36"/>
        <v>360</v>
      </c>
      <c r="B365" s="19">
        <f>IF(OR(F364&lt;=0.01,F364=""),"",IF(F364&lt;$B$6,F364+D365,-PMT($B$1/12,$B$3*12,$B$2,0,0)))</f>
        <v>409.30576803401902</v>
      </c>
      <c r="C365" s="19">
        <f>IF(OR(F364&lt;=0.01,F364=""),"",B365-D365)</f>
        <v>406.84772966727922</v>
      </c>
      <c r="D365" s="19">
        <f t="shared" si="39"/>
        <v>2.4580383667398116</v>
      </c>
      <c r="E365" s="19"/>
      <c r="F365" s="20">
        <f>IF(OR(F364&lt;=0.01,F364=""),"",F364-C365-E365)</f>
        <v>0</v>
      </c>
      <c r="G365" s="19">
        <f t="shared" si="42"/>
        <v>60000.000000000022</v>
      </c>
      <c r="H365" s="19">
        <f>IF(OR(F364&lt;=0.01,F364=""),"",H364+D365)</f>
        <v>87350.076492137669</v>
      </c>
      <c r="J365" s="19"/>
    </row>
    <row r="366" spans="1:10" x14ac:dyDescent="0.25">
      <c r="A366" t="str">
        <f>IF(OR(F365&lt;0.01,F365=""),"",A365+1)</f>
        <v/>
      </c>
      <c r="D366" s="19" t="str">
        <f>IF(OR(F365&lt;=0.01,F365=""),"",F365*$B$1/12)</f>
        <v/>
      </c>
      <c r="E366" s="19"/>
      <c r="G366" s="19"/>
    </row>
    <row r="367" spans="1:10" x14ac:dyDescent="0.25">
      <c r="G367" s="19"/>
    </row>
    <row r="368" spans="1:10" x14ac:dyDescent="0.25">
      <c r="G368" s="19"/>
    </row>
    <row r="369" spans="7:7" x14ac:dyDescent="0.25">
      <c r="G369" s="19"/>
    </row>
    <row r="370" spans="7:7" x14ac:dyDescent="0.25">
      <c r="G370" s="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zoomScale="115" zoomScaleNormal="115" workbookViewId="0">
      <selection activeCell="E87" sqref="E87"/>
    </sheetView>
  </sheetViews>
  <sheetFormatPr defaultRowHeight="15" x14ac:dyDescent="0.25"/>
  <cols>
    <col min="1" max="1" width="39.28515625" bestFit="1" customWidth="1"/>
    <col min="2" max="2" width="13.140625" customWidth="1"/>
    <col min="3" max="3" width="13.28515625" customWidth="1"/>
    <col min="4" max="4" width="14" customWidth="1"/>
    <col min="5" max="5" width="15.140625" bestFit="1" customWidth="1"/>
    <col min="6" max="13" width="14.28515625" bestFit="1" customWidth="1"/>
    <col min="14" max="14" width="15.42578125" customWidth="1"/>
    <col min="15" max="15" width="11.28515625" style="10" customWidth="1"/>
    <col min="17" max="17" width="12.7109375" customWidth="1"/>
    <col min="18" max="18" width="12.42578125" customWidth="1"/>
  </cols>
  <sheetData>
    <row r="1" spans="1:14" ht="21" x14ac:dyDescent="0.35">
      <c r="A1" s="27" t="s">
        <v>0</v>
      </c>
    </row>
    <row r="2" spans="1:14" x14ac:dyDescent="0.25">
      <c r="E2" s="6">
        <v>2015</v>
      </c>
      <c r="F2" s="6">
        <v>2016</v>
      </c>
      <c r="G2" s="6">
        <v>2017</v>
      </c>
      <c r="H2" s="6">
        <v>2018</v>
      </c>
      <c r="I2" s="6"/>
      <c r="J2" s="6"/>
      <c r="K2" s="6"/>
      <c r="L2" s="6"/>
      <c r="M2" s="6"/>
      <c r="N2" s="6"/>
    </row>
    <row r="3" spans="1:14" x14ac:dyDescent="0.25">
      <c r="A3" s="6" t="s">
        <v>1</v>
      </c>
    </row>
    <row r="4" spans="1:14" x14ac:dyDescent="0.25">
      <c r="A4" t="s">
        <v>4</v>
      </c>
      <c r="C4" s="2">
        <v>85000</v>
      </c>
    </row>
    <row r="5" spans="1:14" x14ac:dyDescent="0.25">
      <c r="A5" t="s">
        <v>5</v>
      </c>
      <c r="C5" s="4">
        <v>8</v>
      </c>
    </row>
    <row r="6" spans="1:14" x14ac:dyDescent="0.25">
      <c r="A6" t="s">
        <v>86</v>
      </c>
      <c r="B6" s="5">
        <f>C6*D6</f>
        <v>4250</v>
      </c>
      <c r="C6" s="3">
        <f>(C4/C5)</f>
        <v>10625</v>
      </c>
      <c r="D6" s="7">
        <v>0.4</v>
      </c>
    </row>
    <row r="7" spans="1:14" x14ac:dyDescent="0.25">
      <c r="A7" t="s">
        <v>2</v>
      </c>
      <c r="B7" s="4">
        <v>2</v>
      </c>
    </row>
    <row r="8" spans="1:14" x14ac:dyDescent="0.25">
      <c r="A8" t="s">
        <v>3</v>
      </c>
      <c r="B8" s="5">
        <f>B6*B7</f>
        <v>8500</v>
      </c>
      <c r="D8" s="10">
        <v>-0.2</v>
      </c>
      <c r="E8" s="5">
        <f>B8</f>
        <v>8500</v>
      </c>
      <c r="F8" s="3">
        <f>E8*(1+$D$8)</f>
        <v>6800</v>
      </c>
      <c r="G8" s="3">
        <f>F8*(1+$D$8)</f>
        <v>5440</v>
      </c>
      <c r="H8" s="3">
        <f>G8*(1+$D$8)</f>
        <v>4352</v>
      </c>
      <c r="I8" s="3"/>
      <c r="J8" s="3"/>
      <c r="K8" s="3"/>
      <c r="L8" s="3"/>
      <c r="M8" s="3"/>
      <c r="N8" s="3"/>
    </row>
    <row r="10" spans="1:14" x14ac:dyDescent="0.25">
      <c r="A10" t="s">
        <v>6</v>
      </c>
      <c r="B10" s="7">
        <v>0.05</v>
      </c>
      <c r="C10" s="5">
        <f>B10*$B$8</f>
        <v>425</v>
      </c>
      <c r="D10" s="9"/>
      <c r="E10" s="5">
        <f>E8*$B$10</f>
        <v>425</v>
      </c>
      <c r="F10" s="5">
        <f>F8*$B$10</f>
        <v>340</v>
      </c>
      <c r="G10" s="5">
        <f>G8*$B$10</f>
        <v>272</v>
      </c>
      <c r="H10" s="5">
        <f>H8*$B$10</f>
        <v>217.60000000000002</v>
      </c>
      <c r="I10" s="5"/>
      <c r="J10" s="5"/>
      <c r="K10" s="5"/>
      <c r="L10" s="5"/>
      <c r="M10" s="5"/>
      <c r="N10" s="5"/>
    </row>
    <row r="11" spans="1:14" x14ac:dyDescent="0.25">
      <c r="A11" t="s">
        <v>7</v>
      </c>
      <c r="B11" s="7">
        <v>0.7</v>
      </c>
      <c r="C11" s="5">
        <f>B11*$B$8</f>
        <v>5950</v>
      </c>
      <c r="D11" s="9"/>
      <c r="E11" s="5">
        <f>E8*$B$11</f>
        <v>5950</v>
      </c>
      <c r="F11" s="5">
        <f>F8*$B$11</f>
        <v>4760</v>
      </c>
      <c r="G11" s="5">
        <f>G8*$B$11</f>
        <v>3807.9999999999995</v>
      </c>
      <c r="H11" s="5">
        <f>H8*$B$11</f>
        <v>3046.3999999999996</v>
      </c>
      <c r="I11" s="5"/>
      <c r="J11" s="5"/>
      <c r="K11" s="5"/>
      <c r="L11" s="5"/>
      <c r="M11" s="5"/>
      <c r="N11" s="5"/>
    </row>
    <row r="12" spans="1:14" x14ac:dyDescent="0.25">
      <c r="A12" t="s">
        <v>8</v>
      </c>
      <c r="B12" s="7">
        <v>0.25</v>
      </c>
      <c r="C12" s="5">
        <f>B12*$B$8</f>
        <v>2125</v>
      </c>
      <c r="D12" s="9"/>
      <c r="E12" s="5">
        <f>E8*$B$12</f>
        <v>2125</v>
      </c>
      <c r="F12" s="5">
        <f>F8*$B$12</f>
        <v>1700</v>
      </c>
      <c r="G12" s="5">
        <f>G8*$B$12</f>
        <v>1360</v>
      </c>
      <c r="H12" s="5">
        <f>H8*$B$12</f>
        <v>1088</v>
      </c>
      <c r="I12" s="5"/>
      <c r="J12" s="5"/>
      <c r="K12" s="5"/>
      <c r="L12" s="5"/>
      <c r="M12" s="5"/>
      <c r="N12" s="5"/>
    </row>
    <row r="13" spans="1:14" x14ac:dyDescent="0.25">
      <c r="N13" s="9"/>
    </row>
    <row r="14" spans="1:14" x14ac:dyDescent="0.25">
      <c r="A14" t="s">
        <v>9</v>
      </c>
      <c r="B14" s="8">
        <v>200</v>
      </c>
      <c r="D14" s="10">
        <v>5.0000000000000001E-3</v>
      </c>
      <c r="E14" s="11">
        <f>B14</f>
        <v>200</v>
      </c>
      <c r="F14" s="8">
        <f>E14*(1+$D$14)</f>
        <v>200.99999999999997</v>
      </c>
      <c r="G14" s="8">
        <f>F14*(1+$D$14)</f>
        <v>202.00499999999994</v>
      </c>
      <c r="H14" s="8">
        <f>G14*(1+$D$14)</f>
        <v>203.01502499999992</v>
      </c>
      <c r="I14" s="8"/>
      <c r="J14" s="8"/>
      <c r="K14" s="8"/>
      <c r="L14" s="8"/>
      <c r="M14" s="8"/>
      <c r="N14" s="8"/>
    </row>
    <row r="15" spans="1:14" x14ac:dyDescent="0.25">
      <c r="A15" t="s">
        <v>10</v>
      </c>
      <c r="B15" s="8">
        <v>55</v>
      </c>
      <c r="D15" s="10">
        <v>5.0000000000000001E-3</v>
      </c>
      <c r="E15" s="11">
        <f>B15</f>
        <v>55</v>
      </c>
      <c r="F15" s="8">
        <f>E15*(1+$D$15)</f>
        <v>55.274999999999991</v>
      </c>
      <c r="G15" s="8">
        <f>F15*(1+$D$15)</f>
        <v>55.551374999999986</v>
      </c>
      <c r="H15" s="8">
        <f>G15*(1+$D$15)</f>
        <v>55.82913187499998</v>
      </c>
      <c r="I15" s="8"/>
      <c r="J15" s="8"/>
      <c r="K15" s="8"/>
      <c r="L15" s="8"/>
      <c r="M15" s="8"/>
      <c r="N15" s="8"/>
    </row>
    <row r="16" spans="1:14" x14ac:dyDescent="0.25">
      <c r="A16" t="s">
        <v>11</v>
      </c>
      <c r="B16" s="8">
        <v>15</v>
      </c>
      <c r="D16" s="10">
        <v>5.0000000000000001E-3</v>
      </c>
      <c r="E16" s="11">
        <f>B16</f>
        <v>15</v>
      </c>
      <c r="F16" s="8">
        <f>E16*(1+$D$16)</f>
        <v>15.074999999999999</v>
      </c>
      <c r="G16" s="8">
        <f>F16*(1+$D$16)</f>
        <v>15.150374999999997</v>
      </c>
      <c r="H16" s="8">
        <f>G16*(1+$D$16)</f>
        <v>15.226126874999995</v>
      </c>
      <c r="I16" s="8"/>
      <c r="J16" s="8"/>
      <c r="K16" s="8"/>
      <c r="L16" s="8"/>
      <c r="M16" s="8"/>
      <c r="N16" s="8"/>
    </row>
    <row r="17" spans="1:15" x14ac:dyDescent="0.25">
      <c r="B17" s="8"/>
      <c r="D17" s="10"/>
      <c r="E17" s="11"/>
      <c r="F17" s="8"/>
      <c r="G17" s="8"/>
      <c r="H17" s="8"/>
      <c r="I17" s="8"/>
      <c r="J17" s="8"/>
      <c r="K17" s="8"/>
      <c r="L17" s="8"/>
      <c r="M17" s="8"/>
      <c r="N17" s="8"/>
    </row>
    <row r="18" spans="1:15" x14ac:dyDescent="0.25">
      <c r="A18" t="s">
        <v>18</v>
      </c>
      <c r="B18" s="7">
        <v>0.75</v>
      </c>
      <c r="D18" s="10"/>
      <c r="E18" s="11"/>
      <c r="F18" s="8"/>
      <c r="G18" s="8"/>
      <c r="H18" s="8"/>
      <c r="I18" s="8"/>
      <c r="J18" s="8"/>
      <c r="K18" s="8"/>
      <c r="L18" s="8"/>
      <c r="M18" s="8"/>
      <c r="N18" s="8"/>
    </row>
    <row r="19" spans="1:15" x14ac:dyDescent="0.25">
      <c r="B19" s="7"/>
      <c r="D19" s="10"/>
      <c r="E19" s="11"/>
      <c r="F19" s="8"/>
      <c r="G19" s="8"/>
      <c r="H19" s="8"/>
      <c r="I19" s="8"/>
      <c r="J19" s="8"/>
      <c r="K19" s="8"/>
      <c r="L19" s="8"/>
      <c r="M19" s="8"/>
      <c r="N19" s="8"/>
    </row>
    <row r="20" spans="1:15" x14ac:dyDescent="0.25">
      <c r="A20" t="s">
        <v>63</v>
      </c>
      <c r="B20" s="7"/>
      <c r="D20" s="10"/>
      <c r="E20" s="11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25">
      <c r="A21" t="s">
        <v>64</v>
      </c>
      <c r="B21" s="8">
        <v>15</v>
      </c>
      <c r="C21" s="10">
        <v>5.0000000000000001E-3</v>
      </c>
      <c r="D21" s="3">
        <v>40</v>
      </c>
      <c r="E21" s="11">
        <f>B21</f>
        <v>15</v>
      </c>
      <c r="F21" s="8">
        <f>E21*(1+$C$21)</f>
        <v>15.074999999999999</v>
      </c>
      <c r="G21" s="8">
        <f>F21*(1+$C$21)</f>
        <v>15.150374999999997</v>
      </c>
      <c r="H21" s="8">
        <f>G21*(1+$C$21)</f>
        <v>15.226126874999995</v>
      </c>
      <c r="I21" s="8"/>
      <c r="J21" s="8"/>
      <c r="K21" s="8"/>
      <c r="L21" s="8"/>
      <c r="M21" s="8"/>
      <c r="N21" s="8"/>
    </row>
    <row r="22" spans="1:15" x14ac:dyDescent="0.25">
      <c r="A22" t="s">
        <v>65</v>
      </c>
      <c r="B22" s="8">
        <v>15</v>
      </c>
      <c r="C22" s="10">
        <v>5.0000000000000001E-3</v>
      </c>
      <c r="D22" s="3">
        <v>40</v>
      </c>
      <c r="E22" s="11">
        <f>B22</f>
        <v>15</v>
      </c>
      <c r="F22" s="8">
        <f>E22*(1+$C$22)</f>
        <v>15.074999999999999</v>
      </c>
      <c r="G22" s="8">
        <f>F22*(1+$C$22)</f>
        <v>15.150374999999997</v>
      </c>
      <c r="H22" s="8">
        <f>G22*(1+$C$22)</f>
        <v>15.226126874999995</v>
      </c>
      <c r="I22" s="8"/>
      <c r="J22" s="8"/>
      <c r="K22" s="8"/>
      <c r="L22" s="8"/>
      <c r="M22" s="8"/>
      <c r="N22" s="8"/>
    </row>
    <row r="24" spans="1:15" x14ac:dyDescent="0.25">
      <c r="A24" t="s">
        <v>12</v>
      </c>
      <c r="B24" s="3">
        <v>30</v>
      </c>
      <c r="E24" s="5">
        <f>$B$24</f>
        <v>30</v>
      </c>
      <c r="F24" s="5">
        <f>$B$24</f>
        <v>30</v>
      </c>
      <c r="G24" s="5">
        <f>$B$24</f>
        <v>30</v>
      </c>
      <c r="H24" s="5">
        <f>$B$24</f>
        <v>30</v>
      </c>
      <c r="I24" s="5"/>
      <c r="J24" s="5"/>
      <c r="K24" s="5"/>
      <c r="L24" s="5"/>
      <c r="M24" s="5"/>
      <c r="N24" s="5"/>
    </row>
    <row r="25" spans="1:15" x14ac:dyDescent="0.25">
      <c r="A25" t="s">
        <v>13</v>
      </c>
      <c r="B25" s="3">
        <v>25</v>
      </c>
      <c r="E25" s="5">
        <f>$B$25</f>
        <v>25</v>
      </c>
      <c r="F25" s="5">
        <f>$B$25</f>
        <v>25</v>
      </c>
      <c r="G25" s="5">
        <f>$B$25</f>
        <v>25</v>
      </c>
      <c r="H25" s="5">
        <f>$B$25</f>
        <v>25</v>
      </c>
      <c r="I25" s="5"/>
      <c r="J25" s="5"/>
      <c r="K25" s="5"/>
      <c r="L25" s="5"/>
      <c r="M25" s="5"/>
      <c r="N25" s="5"/>
    </row>
    <row r="26" spans="1:15" x14ac:dyDescent="0.25">
      <c r="A26" t="s">
        <v>14</v>
      </c>
      <c r="B26" s="3">
        <v>90</v>
      </c>
      <c r="E26" s="5">
        <f>$B$26</f>
        <v>90</v>
      </c>
      <c r="F26" s="5">
        <f>$B$26</f>
        <v>90</v>
      </c>
      <c r="G26" s="5">
        <f>$B$26</f>
        <v>90</v>
      </c>
      <c r="H26" s="5">
        <f>$B$26</f>
        <v>90</v>
      </c>
      <c r="I26" s="5"/>
      <c r="J26" s="5"/>
      <c r="K26" s="5"/>
      <c r="L26" s="5"/>
      <c r="M26" s="5"/>
      <c r="N26" s="5"/>
    </row>
    <row r="28" spans="1:15" x14ac:dyDescent="0.25">
      <c r="A28" t="s">
        <v>15</v>
      </c>
      <c r="B28" s="7">
        <v>0.2</v>
      </c>
      <c r="E28" s="26">
        <f>E8*$B$28</f>
        <v>1700</v>
      </c>
      <c r="F28" s="3">
        <f>F8*$B$28</f>
        <v>1360</v>
      </c>
      <c r="G28" s="3">
        <f>G8*$B$28</f>
        <v>1088</v>
      </c>
      <c r="H28" s="3">
        <f>H8*$B$28</f>
        <v>870.40000000000009</v>
      </c>
      <c r="I28" s="3"/>
      <c r="J28" s="3"/>
      <c r="K28" s="3"/>
      <c r="L28" s="3"/>
      <c r="M28" s="3"/>
      <c r="N28" s="3"/>
    </row>
    <row r="29" spans="1:15" x14ac:dyDescent="0.25">
      <c r="A29" t="s">
        <v>16</v>
      </c>
      <c r="B29" s="8">
        <v>7.5</v>
      </c>
      <c r="E29" s="11">
        <f>$B$29</f>
        <v>7.5</v>
      </c>
      <c r="F29" s="11">
        <f>$B$29</f>
        <v>7.5</v>
      </c>
      <c r="G29" s="11">
        <f>$B$29</f>
        <v>7.5</v>
      </c>
      <c r="H29" s="11">
        <f>$B$29</f>
        <v>7.5</v>
      </c>
      <c r="I29" s="11"/>
      <c r="J29" s="11"/>
      <c r="K29" s="11"/>
      <c r="L29" s="11"/>
      <c r="M29" s="11"/>
      <c r="N29" s="11"/>
    </row>
    <row r="30" spans="1:15" x14ac:dyDescent="0.25">
      <c r="A30" t="s">
        <v>17</v>
      </c>
      <c r="B30" s="8">
        <v>4</v>
      </c>
      <c r="E30" s="11">
        <f>$B$30</f>
        <v>4</v>
      </c>
      <c r="F30" s="11">
        <f>$B$30</f>
        <v>4</v>
      </c>
      <c r="G30" s="11">
        <f>$B$30</f>
        <v>4</v>
      </c>
      <c r="H30" s="11">
        <f>$B$30</f>
        <v>4</v>
      </c>
      <c r="I30" s="11"/>
      <c r="J30" s="11"/>
      <c r="K30" s="11"/>
      <c r="L30" s="11"/>
      <c r="M30" s="11"/>
      <c r="N30" s="11"/>
    </row>
    <row r="32" spans="1:15" x14ac:dyDescent="0.25">
      <c r="A32" s="6" t="s">
        <v>19</v>
      </c>
      <c r="C32" s="6">
        <v>2015</v>
      </c>
      <c r="D32" s="6">
        <v>2016</v>
      </c>
      <c r="E32" s="6">
        <v>2017</v>
      </c>
      <c r="F32" s="6">
        <v>2018</v>
      </c>
      <c r="G32" s="10"/>
      <c r="O32"/>
    </row>
    <row r="33" spans="1:15" x14ac:dyDescent="0.25">
      <c r="A33" s="1" t="s">
        <v>20</v>
      </c>
      <c r="G33" s="10"/>
      <c r="O33"/>
    </row>
    <row r="34" spans="1:15" x14ac:dyDescent="0.25">
      <c r="A34" t="s">
        <v>21</v>
      </c>
      <c r="G34" s="10"/>
      <c r="O34"/>
    </row>
    <row r="35" spans="1:15" x14ac:dyDescent="0.25">
      <c r="A35" s="12" t="s">
        <v>22</v>
      </c>
      <c r="C35" s="13">
        <f t="shared" ref="C35:F37" si="0">E14*E10</f>
        <v>85000</v>
      </c>
      <c r="D35" s="13">
        <f t="shared" si="0"/>
        <v>68339.999999999985</v>
      </c>
      <c r="E35" s="13">
        <f t="shared" si="0"/>
        <v>54945.359999999986</v>
      </c>
      <c r="F35" s="13">
        <f t="shared" si="0"/>
        <v>44176.069439999985</v>
      </c>
      <c r="G35" s="10"/>
      <c r="O35"/>
    </row>
    <row r="36" spans="1:15" x14ac:dyDescent="0.25">
      <c r="A36" s="12" t="s">
        <v>23</v>
      </c>
      <c r="C36" s="13">
        <f t="shared" si="0"/>
        <v>327250</v>
      </c>
      <c r="D36" s="13">
        <f t="shared" si="0"/>
        <v>263108.99999999994</v>
      </c>
      <c r="E36" s="13">
        <f t="shared" si="0"/>
        <v>211539.63599999991</v>
      </c>
      <c r="F36" s="13">
        <f t="shared" si="0"/>
        <v>170077.86734399991</v>
      </c>
      <c r="G36" s="10"/>
      <c r="O36"/>
    </row>
    <row r="37" spans="1:15" x14ac:dyDescent="0.25">
      <c r="A37" s="12" t="s">
        <v>67</v>
      </c>
      <c r="C37" s="14">
        <f t="shared" si="0"/>
        <v>31875</v>
      </c>
      <c r="D37" s="14">
        <f t="shared" si="0"/>
        <v>25627.5</v>
      </c>
      <c r="E37" s="14">
        <f t="shared" si="0"/>
        <v>20604.509999999995</v>
      </c>
      <c r="F37" s="14">
        <f t="shared" si="0"/>
        <v>16566.026039999993</v>
      </c>
      <c r="G37" s="10"/>
      <c r="O37"/>
    </row>
    <row r="38" spans="1:15" x14ac:dyDescent="0.25">
      <c r="A38" s="12" t="s">
        <v>25</v>
      </c>
      <c r="C38" s="15">
        <f>SUM(C35:C37)</f>
        <v>444125</v>
      </c>
      <c r="D38" s="15">
        <f>SUM(D35:D37)</f>
        <v>357076.49999999994</v>
      </c>
      <c r="E38" s="15">
        <f>SUM(E35:E37)</f>
        <v>287089.50599999994</v>
      </c>
      <c r="F38" s="15">
        <f>SUM(F35:F37)</f>
        <v>230819.9628239999</v>
      </c>
      <c r="G38" s="10"/>
      <c r="O38"/>
    </row>
    <row r="39" spans="1:15" x14ac:dyDescent="0.25">
      <c r="A39" s="12" t="s">
        <v>24</v>
      </c>
      <c r="C39" s="14">
        <f>E28*E29</f>
        <v>12750</v>
      </c>
      <c r="D39" s="14">
        <f>F28*F29</f>
        <v>10200</v>
      </c>
      <c r="E39" s="14">
        <f>G28*G29</f>
        <v>8160</v>
      </c>
      <c r="F39" s="14">
        <f>H28*H29</f>
        <v>6528.0000000000009</v>
      </c>
      <c r="G39" s="10"/>
      <c r="O39"/>
    </row>
    <row r="40" spans="1:15" x14ac:dyDescent="0.25">
      <c r="A40" s="12" t="s">
        <v>26</v>
      </c>
      <c r="C40" s="15">
        <f>C38+C39</f>
        <v>456875</v>
      </c>
      <c r="D40" s="15">
        <f>D38+D39</f>
        <v>367276.49999999994</v>
      </c>
      <c r="E40" s="15">
        <f>E38+E39</f>
        <v>295249.50599999994</v>
      </c>
      <c r="F40" s="15">
        <f>F38+F39</f>
        <v>237347.9628239999</v>
      </c>
      <c r="G40" s="10"/>
      <c r="O40"/>
    </row>
    <row r="41" spans="1:15" x14ac:dyDescent="0.25">
      <c r="G41" s="10"/>
      <c r="O41"/>
    </row>
    <row r="42" spans="1:15" x14ac:dyDescent="0.25">
      <c r="A42" t="s">
        <v>27</v>
      </c>
      <c r="G42" s="10"/>
      <c r="O42"/>
    </row>
    <row r="43" spans="1:15" x14ac:dyDescent="0.25">
      <c r="A43" t="s">
        <v>28</v>
      </c>
      <c r="C43" s="15">
        <f>C38*$B$18</f>
        <v>333093.75</v>
      </c>
      <c r="D43" s="15">
        <f>D38*$B$18</f>
        <v>267807.37499999994</v>
      </c>
      <c r="E43" s="15">
        <f>E38*$B$18</f>
        <v>215317.12949999995</v>
      </c>
      <c r="F43" s="15">
        <f>F38*$B$18</f>
        <v>173114.97211799992</v>
      </c>
      <c r="G43" s="10"/>
      <c r="O43"/>
    </row>
    <row r="44" spans="1:15" x14ac:dyDescent="0.25">
      <c r="A44" t="s">
        <v>29</v>
      </c>
      <c r="C44" s="14">
        <f>E28*E30</f>
        <v>6800</v>
      </c>
      <c r="D44" s="14">
        <f>F28*F30</f>
        <v>5440</v>
      </c>
      <c r="E44" s="14">
        <f>G28*G30</f>
        <v>4352</v>
      </c>
      <c r="F44" s="14">
        <f>H28*H30</f>
        <v>3481.6000000000004</v>
      </c>
      <c r="G44" s="10"/>
      <c r="O44"/>
    </row>
    <row r="45" spans="1:15" x14ac:dyDescent="0.25">
      <c r="A45" t="s">
        <v>30</v>
      </c>
      <c r="C45" s="15">
        <f>C43+C44</f>
        <v>339893.75</v>
      </c>
      <c r="D45" s="15">
        <f>D43+D44</f>
        <v>273247.37499999994</v>
      </c>
      <c r="E45" s="15">
        <f>E43+E44</f>
        <v>219669.12949999995</v>
      </c>
      <c r="F45" s="15">
        <f>F43+F44</f>
        <v>176596.57211799992</v>
      </c>
      <c r="G45" s="10"/>
      <c r="O45"/>
    </row>
    <row r="46" spans="1:15" x14ac:dyDescent="0.25">
      <c r="G46" s="10"/>
      <c r="O46"/>
    </row>
    <row r="47" spans="1:15" x14ac:dyDescent="0.25">
      <c r="A47" t="s">
        <v>31</v>
      </c>
      <c r="G47" s="10"/>
      <c r="O47"/>
    </row>
    <row r="48" spans="1:15" x14ac:dyDescent="0.25">
      <c r="A48" t="s">
        <v>32</v>
      </c>
      <c r="C48" s="13">
        <v>3000</v>
      </c>
      <c r="D48" s="13">
        <f>C48*(1+$G$48)</f>
        <v>3060</v>
      </c>
      <c r="E48" s="13">
        <f>D48*(1+$G$48)</f>
        <v>3121.2000000000003</v>
      </c>
      <c r="F48" s="13">
        <f>E48*(1+$G$48)</f>
        <v>3183.6240000000003</v>
      </c>
      <c r="G48" s="10">
        <v>0.02</v>
      </c>
      <c r="H48" t="s">
        <v>89</v>
      </c>
      <c r="O48"/>
    </row>
    <row r="49" spans="1:15" x14ac:dyDescent="0.25">
      <c r="A49" t="s">
        <v>62</v>
      </c>
      <c r="C49" s="13">
        <f>((E21*$D$21)+(E22*$D$22))*$G$49</f>
        <v>62400</v>
      </c>
      <c r="D49" s="13">
        <f>((F21*$D$21)+(F22*$D$22))*$G$49</f>
        <v>62712</v>
      </c>
      <c r="E49" s="13">
        <f>((G21*$D$21)+(G22*$D$22))*$G$49</f>
        <v>63025.559999999983</v>
      </c>
      <c r="F49" s="13">
        <f>((H21*$D$21)+(H22*$D$22))*$G$49</f>
        <v>63340.687799999978</v>
      </c>
      <c r="G49" s="3">
        <v>52</v>
      </c>
      <c r="H49" t="s">
        <v>87</v>
      </c>
      <c r="O49"/>
    </row>
    <row r="50" spans="1:15" x14ac:dyDescent="0.25">
      <c r="A50" t="s">
        <v>33</v>
      </c>
      <c r="C50" s="14">
        <v>10000</v>
      </c>
      <c r="D50" s="14">
        <f>C50*(1+$G$50)</f>
        <v>10600</v>
      </c>
      <c r="E50" s="14">
        <f>D50*(1+$G$50)</f>
        <v>11236</v>
      </c>
      <c r="F50" s="14">
        <f>E50*(1+$G$50)</f>
        <v>11910.16</v>
      </c>
      <c r="G50" s="10">
        <v>0.06</v>
      </c>
      <c r="H50" t="s">
        <v>89</v>
      </c>
      <c r="O50"/>
    </row>
    <row r="51" spans="1:15" x14ac:dyDescent="0.25">
      <c r="A51" t="s">
        <v>34</v>
      </c>
      <c r="C51" s="13">
        <f>SUM(C48:C50)</f>
        <v>75400</v>
      </c>
      <c r="D51" s="13">
        <f>SUM(D48:D50)</f>
        <v>76372</v>
      </c>
      <c r="E51" s="13">
        <f>SUM(E48:E50)</f>
        <v>77382.75999999998</v>
      </c>
      <c r="F51" s="13">
        <f>SUM(F48:F50)</f>
        <v>78434.471799999985</v>
      </c>
      <c r="G51" s="10"/>
      <c r="O51"/>
    </row>
    <row r="52" spans="1:15" x14ac:dyDescent="0.25">
      <c r="C52" s="13"/>
      <c r="D52" s="13"/>
      <c r="E52" s="13"/>
      <c r="F52" s="13"/>
      <c r="G52" s="10"/>
      <c r="O52"/>
    </row>
    <row r="53" spans="1:15" x14ac:dyDescent="0.25">
      <c r="A53" t="s">
        <v>35</v>
      </c>
      <c r="C53" s="13">
        <f>C40-C45-C51</f>
        <v>41581.25</v>
      </c>
      <c r="D53" s="13">
        <f>D40-D45-D51</f>
        <v>17657.125</v>
      </c>
      <c r="E53" s="13">
        <f>E40-E45-E51</f>
        <v>-1802.3834999999963</v>
      </c>
      <c r="F53" s="13">
        <f>F40-F45-F51</f>
        <v>-17683.081094000008</v>
      </c>
      <c r="G53" s="10"/>
      <c r="O53"/>
    </row>
    <row r="54" spans="1:15" x14ac:dyDescent="0.25">
      <c r="C54" s="13"/>
      <c r="D54" s="13"/>
      <c r="E54" s="13"/>
      <c r="F54" s="13"/>
      <c r="G54" s="10"/>
      <c r="O54"/>
    </row>
    <row r="55" spans="1:15" x14ac:dyDescent="0.25">
      <c r="A55" t="s">
        <v>36</v>
      </c>
      <c r="C55" s="13"/>
      <c r="D55" s="13"/>
      <c r="E55" s="13"/>
      <c r="F55" s="13"/>
      <c r="G55" s="10"/>
      <c r="O55"/>
    </row>
    <row r="56" spans="1:15" x14ac:dyDescent="0.25">
      <c r="A56" t="s">
        <v>44</v>
      </c>
      <c r="C56" s="13">
        <f>C77/$L$77</f>
        <v>3571.4285714285716</v>
      </c>
      <c r="D56" s="13">
        <f>D77/$L$77</f>
        <v>3571.4285714285716</v>
      </c>
      <c r="E56" s="13">
        <f>E77/$L$77</f>
        <v>3571.4285714285716</v>
      </c>
      <c r="F56" s="13">
        <f>F77/$L$77</f>
        <v>3571.4285714285716</v>
      </c>
      <c r="G56" s="10"/>
      <c r="O56"/>
    </row>
    <row r="57" spans="1:15" x14ac:dyDescent="0.25">
      <c r="A57" t="s">
        <v>45</v>
      </c>
      <c r="C57" s="18">
        <f>C79/$L$79</f>
        <v>2857.1428571428573</v>
      </c>
      <c r="D57" s="18">
        <f>D79/$L$79</f>
        <v>2857.1428571428573</v>
      </c>
      <c r="E57" s="18">
        <f>E79/$L$79</f>
        <v>2857.1428571428573</v>
      </c>
      <c r="F57" s="18">
        <f>F79/$L$79</f>
        <v>2857.1428571428573</v>
      </c>
      <c r="G57" s="10"/>
      <c r="O57"/>
    </row>
    <row r="58" spans="1:15" x14ac:dyDescent="0.25">
      <c r="A58" t="s">
        <v>61</v>
      </c>
      <c r="C58" s="18">
        <f>C81/$L$81</f>
        <v>1428.5714285714287</v>
      </c>
      <c r="D58" s="18">
        <f>D81/$L$81</f>
        <v>1428.5714285714287</v>
      </c>
      <c r="E58" s="18">
        <f>E81/$L$81</f>
        <v>1428.5714285714287</v>
      </c>
      <c r="F58" s="18">
        <f>F81/$L$81</f>
        <v>1428.5714285714287</v>
      </c>
      <c r="G58" s="10"/>
      <c r="O58"/>
    </row>
    <row r="59" spans="1:15" x14ac:dyDescent="0.25">
      <c r="A59" t="s">
        <v>69</v>
      </c>
      <c r="C59" s="14">
        <f>C84/$L$85</f>
        <v>1833.3333333333333</v>
      </c>
      <c r="D59" s="14">
        <f>D84/$L$85</f>
        <v>1833.3333333333333</v>
      </c>
      <c r="E59" s="14">
        <f>E84/$L$85</f>
        <v>1833.3333333333333</v>
      </c>
      <c r="F59" s="14">
        <f>F84/$L$85</f>
        <v>1833.3333333333333</v>
      </c>
      <c r="G59" s="10"/>
      <c r="O59"/>
    </row>
    <row r="60" spans="1:15" x14ac:dyDescent="0.25">
      <c r="A60" t="s">
        <v>49</v>
      </c>
      <c r="C60" s="13">
        <f>SUM(C56:C59)</f>
        <v>9690.4761904761908</v>
      </c>
      <c r="D60" s="13">
        <f>SUM(D56:D59)</f>
        <v>9690.4761904761908</v>
      </c>
      <c r="E60" s="13">
        <f>SUM(E56:E59)</f>
        <v>9690.4761904761908</v>
      </c>
      <c r="F60" s="13">
        <f>SUM(F56:F59)</f>
        <v>9690.4761904761908</v>
      </c>
      <c r="G60" s="13"/>
      <c r="H60" s="13"/>
      <c r="I60" s="13"/>
      <c r="J60" s="13"/>
      <c r="K60" s="13"/>
      <c r="L60" s="13"/>
      <c r="M60" s="10"/>
      <c r="O60"/>
    </row>
    <row r="61" spans="1:15" x14ac:dyDescent="0.2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  <c r="O61"/>
    </row>
    <row r="62" spans="1:15" x14ac:dyDescent="0.25">
      <c r="A62" t="s">
        <v>85</v>
      </c>
      <c r="C62" s="13">
        <v>4330.9551726023928</v>
      </c>
      <c r="D62" s="13">
        <v>4287.4258365903297</v>
      </c>
      <c r="E62" s="13">
        <v>4240.6336156629113</v>
      </c>
      <c r="F62" s="13">
        <v>4190.3339295222213</v>
      </c>
      <c r="G62" s="13"/>
      <c r="H62" s="10">
        <v>7.2499999999999995E-2</v>
      </c>
      <c r="O62"/>
    </row>
    <row r="63" spans="1:15" x14ac:dyDescent="0.25">
      <c r="A63" t="s">
        <v>84</v>
      </c>
      <c r="C63" s="13">
        <f>C100*$H$63</f>
        <v>11572.434326936878</v>
      </c>
      <c r="D63" s="13">
        <f>D100*$H$63</f>
        <v>9799.4135085520156</v>
      </c>
      <c r="E63" s="13">
        <f>E100*$H$63</f>
        <v>9956.4726849931576</v>
      </c>
      <c r="F63" s="13">
        <f>F100*$H$63</f>
        <v>12224.347835133245</v>
      </c>
      <c r="G63" s="13"/>
      <c r="H63" s="10">
        <v>0.1</v>
      </c>
      <c r="O63"/>
    </row>
    <row r="64" spans="1:15" x14ac:dyDescent="0.25">
      <c r="C64" s="13"/>
      <c r="D64" s="13"/>
      <c r="E64" s="13"/>
      <c r="F64" s="13"/>
      <c r="G64" s="13"/>
      <c r="H64" s="10"/>
      <c r="O64"/>
    </row>
    <row r="65" spans="1:15" x14ac:dyDescent="0.25">
      <c r="A65" t="s">
        <v>37</v>
      </c>
      <c r="C65" s="13">
        <f>C53-C60-C62-C63</f>
        <v>15987.384309984538</v>
      </c>
      <c r="D65" s="13">
        <f>D53-D60-D62-D63</f>
        <v>-6120.1905356185362</v>
      </c>
      <c r="E65" s="13">
        <f>E53-E60-E62-E63</f>
        <v>-25689.965991132256</v>
      </c>
      <c r="F65" s="13">
        <f>F53-F60-F62-F63</f>
        <v>-43788.239049131662</v>
      </c>
      <c r="G65" s="13"/>
      <c r="H65" s="10"/>
      <c r="O65"/>
    </row>
    <row r="66" spans="1:15" x14ac:dyDescent="0.25">
      <c r="A66" t="s">
        <v>38</v>
      </c>
      <c r="C66" s="14">
        <f>IF(C65&gt;0,C65*$H$66,0)</f>
        <v>3996.8460774961345</v>
      </c>
      <c r="D66" s="14">
        <f>IF(D65&gt;0,D65*$H$66,0)</f>
        <v>0</v>
      </c>
      <c r="E66" s="14">
        <f>IF(E65&gt;0,E65*$H$66,0)</f>
        <v>0</v>
      </c>
      <c r="F66" s="14">
        <f>IF(F65&gt;0,F65*$H$66,0)</f>
        <v>0</v>
      </c>
      <c r="G66" s="13"/>
      <c r="H66" s="10">
        <v>0.25</v>
      </c>
      <c r="O66"/>
    </row>
    <row r="67" spans="1:15" x14ac:dyDescent="0.25">
      <c r="A67" t="s">
        <v>39</v>
      </c>
      <c r="C67" s="13">
        <f>C65-C66</f>
        <v>11990.538232488403</v>
      </c>
      <c r="D67" s="13">
        <f>D65-D66</f>
        <v>-6120.1905356185362</v>
      </c>
      <c r="E67" s="13">
        <f>E65-E66</f>
        <v>-25689.965991132256</v>
      </c>
      <c r="F67" s="13">
        <f>F65-F66</f>
        <v>-43788.239049131662</v>
      </c>
      <c r="G67" s="13"/>
      <c r="H67" s="13"/>
      <c r="I67" s="13"/>
      <c r="J67" s="13"/>
      <c r="K67" s="13"/>
      <c r="L67" s="13"/>
      <c r="M67" s="10"/>
      <c r="O67"/>
    </row>
    <row r="68" spans="1:15" x14ac:dyDescent="0.25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  <c r="O68"/>
    </row>
    <row r="69" spans="1:15" x14ac:dyDescent="0.25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</row>
    <row r="70" spans="1:15" x14ac:dyDescent="0.25">
      <c r="A70" s="25" t="s">
        <v>40</v>
      </c>
      <c r="C70" s="13"/>
      <c r="D70" s="13"/>
      <c r="E70" s="13"/>
      <c r="F70" s="13"/>
      <c r="G70" s="16"/>
      <c r="H70" s="13"/>
      <c r="I70" s="13"/>
      <c r="J70" s="13"/>
      <c r="K70" s="13"/>
      <c r="L70" s="13"/>
      <c r="M70" s="10"/>
    </row>
    <row r="71" spans="1:15" s="12" customFormat="1" x14ac:dyDescent="0.25">
      <c r="A71" s="12" t="s">
        <v>41</v>
      </c>
      <c r="C71" s="16"/>
      <c r="D71" s="16"/>
      <c r="E71" s="16"/>
      <c r="F71" s="16"/>
      <c r="G71" s="13"/>
      <c r="H71" s="53" t="s">
        <v>143</v>
      </c>
      <c r="I71" s="53" t="s">
        <v>142</v>
      </c>
      <c r="J71" s="53" t="s">
        <v>136</v>
      </c>
      <c r="K71" s="16"/>
      <c r="L71" s="16"/>
      <c r="M71" s="17"/>
    </row>
    <row r="72" spans="1:15" x14ac:dyDescent="0.25">
      <c r="A72" t="s">
        <v>43</v>
      </c>
      <c r="C72" s="13">
        <v>10000</v>
      </c>
      <c r="D72" s="13">
        <f>C72</f>
        <v>10000</v>
      </c>
      <c r="E72" s="13">
        <f>D72</f>
        <v>10000</v>
      </c>
      <c r="F72" s="13">
        <f>E72</f>
        <v>10000</v>
      </c>
      <c r="G72" s="13"/>
      <c r="H72" s="7">
        <v>1</v>
      </c>
      <c r="J72" s="13">
        <f>F72*H72</f>
        <v>10000</v>
      </c>
      <c r="K72" s="13"/>
      <c r="L72" s="13"/>
      <c r="M72" s="10"/>
      <c r="O72"/>
    </row>
    <row r="73" spans="1:15" x14ac:dyDescent="0.25">
      <c r="A73" s="12" t="s">
        <v>42</v>
      </c>
      <c r="C73" s="13">
        <v>0</v>
      </c>
      <c r="D73" s="13">
        <v>0</v>
      </c>
      <c r="E73" s="13">
        <v>0</v>
      </c>
      <c r="F73" s="13">
        <v>0</v>
      </c>
      <c r="G73" s="13"/>
      <c r="H73" s="7">
        <v>1</v>
      </c>
      <c r="J73" s="13">
        <f>F73*H73</f>
        <v>0</v>
      </c>
      <c r="K73" s="13"/>
      <c r="L73" s="13"/>
      <c r="M73" s="10"/>
      <c r="O73"/>
    </row>
    <row r="74" spans="1:15" x14ac:dyDescent="0.25">
      <c r="A74" s="12" t="s">
        <v>46</v>
      </c>
      <c r="C74" s="13">
        <f>(C38*E24)/365</f>
        <v>36503.424657534248</v>
      </c>
      <c r="D74" s="13">
        <f>(D38*F24)/365</f>
        <v>29348.753424657531</v>
      </c>
      <c r="E74" s="13">
        <f>(E38*G24)/365</f>
        <v>23596.397753424651</v>
      </c>
      <c r="F74" s="13">
        <f>(F38*H24)/365</f>
        <v>18971.503793753414</v>
      </c>
      <c r="G74" s="13"/>
      <c r="H74" s="7">
        <v>0.7</v>
      </c>
      <c r="J74" s="13">
        <f>F74*H74</f>
        <v>13280.052655627389</v>
      </c>
      <c r="K74" s="13"/>
      <c r="L74" s="13"/>
      <c r="M74" s="10"/>
      <c r="O74"/>
    </row>
    <row r="75" spans="1:15" x14ac:dyDescent="0.25">
      <c r="A75" s="12" t="s">
        <v>47</v>
      </c>
      <c r="C75" s="13">
        <f>(C43*E26)/365</f>
        <v>82132.705479452052</v>
      </c>
      <c r="D75" s="13">
        <f>(D43*F26)/365</f>
        <v>66034.695205479438</v>
      </c>
      <c r="E75" s="13">
        <f>(E43*G26)/365</f>
        <v>53091.894945205473</v>
      </c>
      <c r="F75" s="13">
        <f>(F43*H26)/365</f>
        <v>42685.883535945184</v>
      </c>
      <c r="G75" s="13"/>
      <c r="H75" s="7">
        <v>0.7</v>
      </c>
      <c r="J75" s="13">
        <f>F75*H75</f>
        <v>29880.118475161627</v>
      </c>
      <c r="K75" s="13"/>
      <c r="L75" s="13"/>
      <c r="M75" s="10"/>
      <c r="O75"/>
    </row>
    <row r="76" spans="1:15" x14ac:dyDescent="0.25">
      <c r="C76" s="13"/>
      <c r="D76" s="13"/>
      <c r="E76" s="13"/>
      <c r="F76" s="13"/>
      <c r="G76" s="13"/>
      <c r="H76" s="7"/>
      <c r="J76" s="13"/>
      <c r="K76" s="10"/>
      <c r="O76"/>
    </row>
    <row r="77" spans="1:15" x14ac:dyDescent="0.25">
      <c r="A77" s="12" t="s">
        <v>44</v>
      </c>
      <c r="C77" s="13">
        <v>25000</v>
      </c>
      <c r="D77" s="13">
        <f>C77</f>
        <v>25000</v>
      </c>
      <c r="E77" s="13">
        <f>D77</f>
        <v>25000</v>
      </c>
      <c r="F77" s="13">
        <f>E77</f>
        <v>25000</v>
      </c>
      <c r="G77" s="13"/>
      <c r="H77" s="7">
        <v>0.6</v>
      </c>
      <c r="J77" s="13">
        <f>F77*H77</f>
        <v>15000</v>
      </c>
      <c r="L77" s="3">
        <v>7</v>
      </c>
      <c r="M77" t="s">
        <v>48</v>
      </c>
      <c r="O77"/>
    </row>
    <row r="78" spans="1:15" x14ac:dyDescent="0.25">
      <c r="A78" s="12" t="s">
        <v>88</v>
      </c>
      <c r="C78" s="13">
        <f>C56</f>
        <v>3571.4285714285716</v>
      </c>
      <c r="D78" s="13">
        <f>C78+D56</f>
        <v>7142.8571428571431</v>
      </c>
      <c r="E78" s="13">
        <f>D78+E56</f>
        <v>10714.285714285714</v>
      </c>
      <c r="F78" s="13">
        <f>E78+F56</f>
        <v>14285.714285714286</v>
      </c>
      <c r="G78" s="13"/>
      <c r="H78" s="7"/>
      <c r="J78" s="13"/>
      <c r="L78" s="3"/>
      <c r="O78"/>
    </row>
    <row r="79" spans="1:15" x14ac:dyDescent="0.25">
      <c r="A79" s="12" t="s">
        <v>45</v>
      </c>
      <c r="C79" s="13">
        <v>20000</v>
      </c>
      <c r="D79" s="13">
        <f>C79</f>
        <v>20000</v>
      </c>
      <c r="E79" s="13">
        <f>D79</f>
        <v>20000</v>
      </c>
      <c r="F79" s="13">
        <f>E79</f>
        <v>20000</v>
      </c>
      <c r="G79" s="13"/>
      <c r="H79" s="7">
        <v>0.6</v>
      </c>
      <c r="J79" s="13">
        <f>F79*H79</f>
        <v>12000</v>
      </c>
      <c r="L79" s="3">
        <v>7</v>
      </c>
      <c r="M79" t="s">
        <v>48</v>
      </c>
      <c r="O79"/>
    </row>
    <row r="80" spans="1:15" x14ac:dyDescent="0.25">
      <c r="A80" s="12" t="s">
        <v>88</v>
      </c>
      <c r="C80" s="13">
        <f>C57</f>
        <v>2857.1428571428573</v>
      </c>
      <c r="D80" s="13">
        <f>C80+D57</f>
        <v>5714.2857142857147</v>
      </c>
      <c r="E80" s="13">
        <f>D80+E57</f>
        <v>8571.4285714285725</v>
      </c>
      <c r="F80" s="13">
        <f>E80+F57</f>
        <v>11428.571428571429</v>
      </c>
      <c r="G80" s="13"/>
      <c r="H80" s="7"/>
      <c r="J80" s="13"/>
      <c r="L80" s="3"/>
      <c r="O80"/>
    </row>
    <row r="81" spans="1:17" x14ac:dyDescent="0.25">
      <c r="A81" s="12" t="s">
        <v>61</v>
      </c>
      <c r="C81" s="13">
        <v>10000</v>
      </c>
      <c r="D81" s="13">
        <f>C81</f>
        <v>10000</v>
      </c>
      <c r="E81" s="13">
        <f>D81</f>
        <v>10000</v>
      </c>
      <c r="F81" s="13">
        <f>E81</f>
        <v>10000</v>
      </c>
      <c r="G81" s="13"/>
      <c r="H81" s="7">
        <v>0.6</v>
      </c>
      <c r="J81" s="13">
        <f>F81*H81</f>
        <v>6000</v>
      </c>
      <c r="L81" s="3">
        <v>7</v>
      </c>
      <c r="M81" t="s">
        <v>48</v>
      </c>
      <c r="O81"/>
    </row>
    <row r="82" spans="1:17" x14ac:dyDescent="0.25">
      <c r="A82" s="12" t="s">
        <v>88</v>
      </c>
      <c r="C82" s="13">
        <f>C58</f>
        <v>1428.5714285714287</v>
      </c>
      <c r="D82" s="13">
        <f>C82+D58</f>
        <v>2857.1428571428573</v>
      </c>
      <c r="E82" s="13">
        <f>D82+E58</f>
        <v>4285.7142857142862</v>
      </c>
      <c r="F82" s="13">
        <f>E82+F58</f>
        <v>5714.2857142857147</v>
      </c>
      <c r="G82" s="13"/>
      <c r="H82" s="7"/>
      <c r="I82" s="13"/>
      <c r="J82" s="13"/>
      <c r="L82" s="3"/>
      <c r="O82"/>
    </row>
    <row r="83" spans="1:17" x14ac:dyDescent="0.25">
      <c r="A83" s="12" t="s">
        <v>66</v>
      </c>
      <c r="C83" s="13">
        <v>25000</v>
      </c>
      <c r="D83" s="13">
        <f t="shared" ref="D83:F84" si="1">C83</f>
        <v>25000</v>
      </c>
      <c r="E83" s="13">
        <f t="shared" si="1"/>
        <v>25000</v>
      </c>
      <c r="F83" s="13">
        <f t="shared" si="1"/>
        <v>25000</v>
      </c>
      <c r="G83" s="13"/>
      <c r="H83" s="7">
        <v>0.8</v>
      </c>
      <c r="I83" s="13">
        <f>F83*H83</f>
        <v>20000</v>
      </c>
      <c r="J83" s="13"/>
      <c r="L83" s="3">
        <v>3000</v>
      </c>
      <c r="M83" t="s">
        <v>70</v>
      </c>
      <c r="O83"/>
    </row>
    <row r="84" spans="1:17" x14ac:dyDescent="0.25">
      <c r="A84" s="12" t="s">
        <v>69</v>
      </c>
      <c r="C84" s="13">
        <v>55000</v>
      </c>
      <c r="D84" s="13">
        <f t="shared" si="1"/>
        <v>55000</v>
      </c>
      <c r="E84" s="13">
        <f t="shared" si="1"/>
        <v>55000</v>
      </c>
      <c r="F84" s="13">
        <f t="shared" si="1"/>
        <v>55000</v>
      </c>
      <c r="G84" s="13"/>
      <c r="H84" s="7">
        <v>0.8</v>
      </c>
      <c r="I84" s="13">
        <f>F84*H84</f>
        <v>44000</v>
      </c>
      <c r="J84" s="13"/>
      <c r="L84" s="3">
        <v>1000</v>
      </c>
      <c r="M84" t="s">
        <v>68</v>
      </c>
      <c r="N84" s="13">
        <v>55</v>
      </c>
      <c r="O84" t="s">
        <v>72</v>
      </c>
    </row>
    <row r="85" spans="1:17" x14ac:dyDescent="0.25">
      <c r="A85" s="12" t="s">
        <v>88</v>
      </c>
      <c r="C85" s="13">
        <f>C59</f>
        <v>1833.3333333333333</v>
      </c>
      <c r="D85" s="13">
        <f>C85+D59</f>
        <v>3666.6666666666665</v>
      </c>
      <c r="E85" s="13">
        <f>D85+E59</f>
        <v>5500</v>
      </c>
      <c r="F85" s="13">
        <f>E85+F59</f>
        <v>7333.333333333333</v>
      </c>
      <c r="G85" s="13"/>
      <c r="H85" s="7"/>
      <c r="I85" s="13"/>
      <c r="J85" s="13"/>
      <c r="L85" s="3">
        <v>30</v>
      </c>
      <c r="M85" t="s">
        <v>48</v>
      </c>
      <c r="N85" s="10"/>
      <c r="O85"/>
    </row>
    <row r="86" spans="1:17" x14ac:dyDescent="0.25">
      <c r="C86" s="13"/>
      <c r="D86" s="13"/>
      <c r="E86" s="13"/>
      <c r="F86" s="13"/>
      <c r="G86" s="13"/>
      <c r="H86" s="13"/>
      <c r="I86" s="13"/>
      <c r="J86" s="13"/>
      <c r="K86" s="10"/>
      <c r="M86" s="10"/>
      <c r="O86"/>
    </row>
    <row r="87" spans="1:17" x14ac:dyDescent="0.25">
      <c r="A87" s="1" t="s">
        <v>50</v>
      </c>
      <c r="C87" s="13">
        <f>C72+C73+C74+C75+C77+C79+C81+C83+C84-C78-C80-C82-C85</f>
        <v>253945.65394651005</v>
      </c>
      <c r="D87" s="13">
        <f>D72+D73+D74+D75+D77+D79+D81+D83+D84-D78-D80-D82-D85</f>
        <v>221002.49624918459</v>
      </c>
      <c r="E87" s="13">
        <f>E72+E73+E74+E75+E77+E79+E81+E83+E84-E78-E80-E82-E85</f>
        <v>192616.86412720155</v>
      </c>
      <c r="F87" s="13">
        <f>F72+F73+F74+F75+F77+F79+F81+F83+F84-F78-F80-F82-F85</f>
        <v>167895.48256779384</v>
      </c>
      <c r="G87" s="13"/>
      <c r="H87" s="13"/>
      <c r="I87" s="13"/>
      <c r="J87" s="13"/>
      <c r="K87" s="10"/>
      <c r="O87" s="37"/>
    </row>
    <row r="88" spans="1:17" x14ac:dyDescent="0.25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0"/>
      <c r="Q88" s="10"/>
    </row>
    <row r="89" spans="1:17" x14ac:dyDescent="0.25">
      <c r="A89" s="25" t="s">
        <v>51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0"/>
      <c r="N89" s="12"/>
      <c r="O89" s="38"/>
    </row>
    <row r="90" spans="1:17" x14ac:dyDescent="0.25">
      <c r="A90" s="12" t="s">
        <v>52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0"/>
      <c r="O90"/>
    </row>
    <row r="91" spans="1:17" x14ac:dyDescent="0.25">
      <c r="A91" s="12" t="s">
        <v>53</v>
      </c>
      <c r="C91" s="13">
        <f>(C43*E25)/365</f>
        <v>22814.640410958906</v>
      </c>
      <c r="D91" s="13">
        <f>(D43*F25)/365</f>
        <v>18342.970890410954</v>
      </c>
      <c r="E91" s="13">
        <f>(E43*G25)/365</f>
        <v>14747.748595890407</v>
      </c>
      <c r="F91" s="13">
        <f>(F43*H25)/365</f>
        <v>11857.189871095883</v>
      </c>
      <c r="G91" s="13"/>
      <c r="H91" s="7">
        <v>-1</v>
      </c>
      <c r="I91" s="13"/>
      <c r="J91" s="52">
        <f>F91*H91</f>
        <v>-11857.189871095883</v>
      </c>
      <c r="K91" s="13"/>
      <c r="L91" s="13"/>
      <c r="M91" s="10"/>
      <c r="O91"/>
    </row>
    <row r="92" spans="1:17" x14ac:dyDescent="0.25">
      <c r="A92" s="12" t="s">
        <v>54</v>
      </c>
      <c r="C92" s="13">
        <f>C66</f>
        <v>3996.8460774961345</v>
      </c>
      <c r="D92" s="13">
        <f>D66</f>
        <v>0</v>
      </c>
      <c r="E92" s="13">
        <f>E66</f>
        <v>0</v>
      </c>
      <c r="F92" s="13">
        <f>F66</f>
        <v>0</v>
      </c>
      <c r="G92" s="13"/>
      <c r="H92" s="7">
        <v>-1</v>
      </c>
      <c r="I92" s="13"/>
      <c r="J92" s="13">
        <f>H92*F92</f>
        <v>0</v>
      </c>
      <c r="K92" s="13"/>
      <c r="L92" s="13"/>
      <c r="M92" s="10"/>
      <c r="O92"/>
    </row>
    <row r="93" spans="1:17" x14ac:dyDescent="0.25">
      <c r="A93" s="12"/>
      <c r="C93" s="13"/>
      <c r="D93" s="13"/>
      <c r="E93" s="13"/>
      <c r="F93" s="13"/>
      <c r="G93" s="51" t="s">
        <v>49</v>
      </c>
      <c r="H93" s="13"/>
      <c r="I93" s="13">
        <f>SUM(I72:I92)</f>
        <v>64000</v>
      </c>
      <c r="J93" s="13">
        <f>SUM(J72:J92)</f>
        <v>74302.981259693144</v>
      </c>
      <c r="K93" s="13"/>
      <c r="L93" s="13"/>
      <c r="M93" s="10"/>
      <c r="O93"/>
    </row>
    <row r="94" spans="1:17" x14ac:dyDescent="0.25">
      <c r="A94" s="12"/>
      <c r="C94" s="13"/>
      <c r="D94" s="13"/>
      <c r="E94" s="13"/>
      <c r="F94" s="13"/>
      <c r="G94" s="51" t="s">
        <v>141</v>
      </c>
      <c r="H94" s="13"/>
      <c r="I94" s="13"/>
      <c r="J94" s="13">
        <f>I93-I99</f>
        <v>6597.3283112404606</v>
      </c>
      <c r="K94" s="13"/>
      <c r="L94" s="13"/>
      <c r="M94" s="10"/>
      <c r="O94"/>
    </row>
    <row r="95" spans="1:17" x14ac:dyDescent="0.25">
      <c r="A95" s="12"/>
      <c r="C95" s="13"/>
      <c r="D95" s="13"/>
      <c r="E95" s="13"/>
      <c r="F95" s="13"/>
      <c r="G95" s="51" t="s">
        <v>140</v>
      </c>
      <c r="H95" s="13"/>
      <c r="I95" s="13"/>
      <c r="J95" s="14">
        <v>2000</v>
      </c>
      <c r="K95" s="13"/>
      <c r="L95" s="13"/>
      <c r="M95" s="10"/>
      <c r="O95"/>
    </row>
    <row r="96" spans="1:17" x14ac:dyDescent="0.25">
      <c r="A96" s="12"/>
      <c r="C96" s="13"/>
      <c r="D96" s="13"/>
      <c r="E96" s="13"/>
      <c r="F96" s="13"/>
      <c r="G96" s="51" t="s">
        <v>115</v>
      </c>
      <c r="H96" s="13"/>
      <c r="I96" s="13"/>
      <c r="J96" s="13">
        <f>J93+J94-J95</f>
        <v>78900.309570933605</v>
      </c>
      <c r="K96" s="13"/>
      <c r="L96" s="13"/>
      <c r="M96" s="10"/>
      <c r="O96"/>
    </row>
    <row r="97" spans="1:15" x14ac:dyDescent="0.25">
      <c r="A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0"/>
      <c r="O97"/>
    </row>
    <row r="98" spans="1:15" x14ac:dyDescent="0.25">
      <c r="A98" s="12"/>
      <c r="C98" s="13"/>
      <c r="D98" s="13"/>
      <c r="E98" s="13"/>
      <c r="F98" s="13"/>
      <c r="G98" s="13"/>
      <c r="H98" s="13"/>
      <c r="I98" s="50" t="s">
        <v>139</v>
      </c>
      <c r="J98" s="50" t="s">
        <v>138</v>
      </c>
      <c r="K98" s="50" t="s">
        <v>137</v>
      </c>
      <c r="L98" s="50" t="s">
        <v>136</v>
      </c>
      <c r="M98" s="50" t="s">
        <v>115</v>
      </c>
      <c r="N98" s="50" t="s">
        <v>135</v>
      </c>
      <c r="O98"/>
    </row>
    <row r="99" spans="1:15" x14ac:dyDescent="0.25">
      <c r="A99" s="12" t="s">
        <v>71</v>
      </c>
      <c r="C99" s="13">
        <v>59419.285956197818</v>
      </c>
      <c r="D99" s="13">
        <v>58795.042576383559</v>
      </c>
      <c r="E99" s="13">
        <v>58124.006975641896</v>
      </c>
      <c r="F99" s="13">
        <v>57402.671688759539</v>
      </c>
      <c r="G99" s="15"/>
      <c r="I99" s="15">
        <f>F99</f>
        <v>57402.671688759539</v>
      </c>
      <c r="J99" s="15">
        <f>F99-I99</f>
        <v>0</v>
      </c>
      <c r="K99" s="35">
        <f>J99/(J100+J100)</f>
        <v>0</v>
      </c>
      <c r="L99" s="15">
        <f>K99*J96</f>
        <v>0</v>
      </c>
      <c r="M99" s="15">
        <f>I99+L99</f>
        <v>57402.671688759539</v>
      </c>
      <c r="N99" s="37">
        <f>M99/F99</f>
        <v>1</v>
      </c>
      <c r="O99"/>
    </row>
    <row r="100" spans="1:15" x14ac:dyDescent="0.25">
      <c r="A100" t="s">
        <v>55</v>
      </c>
      <c r="C100" s="49">
        <v>115724.34326936878</v>
      </c>
      <c r="D100" s="49">
        <v>97994.13508552016</v>
      </c>
      <c r="E100" s="49">
        <v>99564.726849931569</v>
      </c>
      <c r="F100" s="49">
        <v>122243.47835133245</v>
      </c>
      <c r="J100" s="15">
        <f>F100-I100</f>
        <v>122243.47835133245</v>
      </c>
      <c r="K100" s="35">
        <f>J100/(J100+J99)</f>
        <v>1</v>
      </c>
      <c r="L100" s="15">
        <f>K100*J96</f>
        <v>78900.309570933605</v>
      </c>
      <c r="M100" s="15">
        <f>I100+L100</f>
        <v>78900.309570933605</v>
      </c>
      <c r="N100" s="37">
        <f>M100/F100</f>
        <v>0.645435737227397</v>
      </c>
      <c r="O100"/>
    </row>
    <row r="101" spans="1:15" x14ac:dyDescent="0.25">
      <c r="C101" s="15"/>
      <c r="D101" s="15"/>
      <c r="E101" s="15"/>
      <c r="F101" s="15"/>
      <c r="G101" s="13"/>
      <c r="O101"/>
    </row>
    <row r="102" spans="1:15" x14ac:dyDescent="0.25">
      <c r="A102" t="s">
        <v>56</v>
      </c>
      <c r="G102" s="15"/>
      <c r="O102"/>
    </row>
    <row r="103" spans="1:15" x14ac:dyDescent="0.25">
      <c r="A103" t="s">
        <v>57</v>
      </c>
      <c r="C103" s="13">
        <v>40000</v>
      </c>
      <c r="D103" s="13">
        <v>40000</v>
      </c>
      <c r="E103" s="13">
        <v>40000</v>
      </c>
      <c r="F103" s="13">
        <v>40000</v>
      </c>
      <c r="O103"/>
    </row>
    <row r="104" spans="1:15" x14ac:dyDescent="0.25">
      <c r="A104" t="s">
        <v>58</v>
      </c>
      <c r="C104" s="15">
        <f>C67</f>
        <v>11990.538232488403</v>
      </c>
      <c r="D104" s="15">
        <f>C104+D67</f>
        <v>5870.3476968698669</v>
      </c>
      <c r="E104" s="15">
        <f>D104+E67</f>
        <v>-19819.618294262389</v>
      </c>
      <c r="F104" s="15">
        <f>E104+F67</f>
        <v>-63607.857343394047</v>
      </c>
      <c r="G104" s="15"/>
      <c r="O104"/>
    </row>
    <row r="105" spans="1:15" x14ac:dyDescent="0.25">
      <c r="O105"/>
    </row>
    <row r="106" spans="1:15" x14ac:dyDescent="0.25">
      <c r="A106" s="1" t="s">
        <v>59</v>
      </c>
      <c r="C106" s="15">
        <f>SUM(C91:C100)+C103+C104</f>
        <v>253945.65394651005</v>
      </c>
      <c r="D106" s="15">
        <f>SUM(D91:D100)+D103+D104</f>
        <v>221002.49624918454</v>
      </c>
      <c r="E106" s="15">
        <f>SUM(E91:E100)+E103+E104</f>
        <v>192616.86412720149</v>
      </c>
      <c r="F106" s="15">
        <f>SUM(F91:F100)+F103+F104</f>
        <v>167895.48256779384</v>
      </c>
      <c r="G106" s="15"/>
      <c r="O106"/>
    </row>
    <row r="107" spans="1:15" x14ac:dyDescent="0.25">
      <c r="G107" s="10"/>
      <c r="O107"/>
    </row>
    <row r="108" spans="1:15" x14ac:dyDescent="0.25">
      <c r="A108" t="s">
        <v>60</v>
      </c>
      <c r="C108" s="15">
        <f>C87-C106</f>
        <v>0</v>
      </c>
      <c r="D108" s="15">
        <f>D87-D106</f>
        <v>0</v>
      </c>
      <c r="E108" s="15">
        <f>E87-E106</f>
        <v>0</v>
      </c>
      <c r="F108" s="15">
        <f>F87-F106</f>
        <v>0</v>
      </c>
      <c r="G108" s="10"/>
      <c r="O108"/>
    </row>
    <row r="109" spans="1:15" s="4" customFormat="1" x14ac:dyDescent="0.25"/>
    <row r="110" spans="1:15" x14ac:dyDescent="0.25">
      <c r="O110"/>
    </row>
    <row r="111" spans="1:15" x14ac:dyDescent="0.25">
      <c r="A111" s="6" t="s">
        <v>134</v>
      </c>
      <c r="O111"/>
    </row>
    <row r="112" spans="1:15" x14ac:dyDescent="0.25">
      <c r="A112" s="46" t="s">
        <v>133</v>
      </c>
      <c r="B112" s="45">
        <f>-(C99-B99)</f>
        <v>-59419.285956197818</v>
      </c>
      <c r="C112" s="45">
        <f>-(D99-C99)</f>
        <v>624.24337981425924</v>
      </c>
      <c r="D112" s="45">
        <f>-(E99-D99)</f>
        <v>671.03560074166307</v>
      </c>
      <c r="E112" s="45">
        <f>-(F99-E99)</f>
        <v>721.33528688235674</v>
      </c>
      <c r="O112"/>
    </row>
    <row r="113" spans="1:15" x14ac:dyDescent="0.25">
      <c r="A113" s="46" t="s">
        <v>132</v>
      </c>
      <c r="B113" s="46"/>
      <c r="F113" s="15">
        <f>M99</f>
        <v>57402.671688759539</v>
      </c>
      <c r="O113"/>
    </row>
    <row r="114" spans="1:15" x14ac:dyDescent="0.25">
      <c r="A114" s="46" t="s">
        <v>131</v>
      </c>
      <c r="B114" s="46"/>
      <c r="C114" s="15">
        <f>C62</f>
        <v>4330.9551726023928</v>
      </c>
      <c r="D114" s="15">
        <f>D62</f>
        <v>4287.4258365903297</v>
      </c>
      <c r="E114" s="15">
        <f>E62</f>
        <v>4240.6336156629113</v>
      </c>
      <c r="F114" s="15">
        <f>F62</f>
        <v>4190.3339295222213</v>
      </c>
      <c r="O114"/>
    </row>
    <row r="115" spans="1:15" x14ac:dyDescent="0.25">
      <c r="A115" s="46" t="s">
        <v>49</v>
      </c>
      <c r="B115" s="45">
        <f>SUM(B112:B114)</f>
        <v>-59419.285956197818</v>
      </c>
      <c r="C115" s="45">
        <f>SUM(C112:C114)</f>
        <v>4955.1985524166521</v>
      </c>
      <c r="D115" s="45">
        <f>SUM(D112:D114)</f>
        <v>4958.4614373319928</v>
      </c>
      <c r="E115" s="45">
        <f>SUM(E112:E114)</f>
        <v>4961.9689025452681</v>
      </c>
      <c r="F115" s="45">
        <f>SUM(F112:F114)</f>
        <v>61593.005618281764</v>
      </c>
      <c r="H115" t="s">
        <v>126</v>
      </c>
      <c r="O115"/>
    </row>
    <row r="116" spans="1:15" x14ac:dyDescent="0.25">
      <c r="A116" s="43" t="s">
        <v>110</v>
      </c>
      <c r="B116" s="47">
        <f>IRR(B115:F115)</f>
        <v>7.2937958053690188E-2</v>
      </c>
      <c r="H116" s="35">
        <v>0.05</v>
      </c>
      <c r="O116"/>
    </row>
    <row r="117" spans="1:15" x14ac:dyDescent="0.25">
      <c r="A117" s="43" t="s">
        <v>125</v>
      </c>
      <c r="B117" s="48">
        <f>H62</f>
        <v>7.2499999999999995E-2</v>
      </c>
      <c r="H117" s="35">
        <v>0.95</v>
      </c>
      <c r="O117"/>
    </row>
    <row r="118" spans="1:15" x14ac:dyDescent="0.25">
      <c r="A118" s="43" t="s">
        <v>124</v>
      </c>
      <c r="B118" s="48">
        <f>H116*B116+H117*B117</f>
        <v>7.2521897902684498E-2</v>
      </c>
      <c r="H118" s="35"/>
      <c r="O118"/>
    </row>
    <row r="119" spans="1:15" x14ac:dyDescent="0.25">
      <c r="A119" s="43"/>
      <c r="B119" s="47"/>
      <c r="H119" s="35"/>
      <c r="O119"/>
    </row>
    <row r="120" spans="1:15" x14ac:dyDescent="0.25">
      <c r="O120"/>
    </row>
    <row r="121" spans="1:15" x14ac:dyDescent="0.25">
      <c r="A121" s="6" t="s">
        <v>130</v>
      </c>
      <c r="O121"/>
    </row>
    <row r="122" spans="1:15" x14ac:dyDescent="0.25">
      <c r="A122" s="46" t="s">
        <v>129</v>
      </c>
      <c r="B122" s="5">
        <f>-(C100-B100)</f>
        <v>-115724.34326936878</v>
      </c>
      <c r="C122" s="5">
        <f>-(D100-C100)</f>
        <v>17730.208183848619</v>
      </c>
      <c r="D122" s="5">
        <f>-(E100-D100)</f>
        <v>-1570.5917644114088</v>
      </c>
      <c r="E122" s="5">
        <f>-(F100-E100)</f>
        <v>-22678.751501400882</v>
      </c>
      <c r="F122" s="5"/>
      <c r="O122"/>
    </row>
    <row r="123" spans="1:15" x14ac:dyDescent="0.25">
      <c r="A123" s="46" t="s">
        <v>128</v>
      </c>
      <c r="F123" s="15">
        <f>M100</f>
        <v>78900.309570933605</v>
      </c>
      <c r="O123"/>
    </row>
    <row r="124" spans="1:15" x14ac:dyDescent="0.25">
      <c r="A124" s="46" t="s">
        <v>127</v>
      </c>
      <c r="C124" s="15">
        <f>C63</f>
        <v>11572.434326936878</v>
      </c>
      <c r="D124" s="15">
        <f>D63</f>
        <v>9799.4135085520156</v>
      </c>
      <c r="E124" s="15">
        <f>E63</f>
        <v>9956.4726849931576</v>
      </c>
      <c r="F124" s="15">
        <f>F63</f>
        <v>12224.347835133245</v>
      </c>
      <c r="O124"/>
    </row>
    <row r="125" spans="1:15" x14ac:dyDescent="0.25">
      <c r="A125" s="46" t="s">
        <v>49</v>
      </c>
      <c r="B125" s="45">
        <f>SUM(B122:B124)</f>
        <v>-115724.34326936878</v>
      </c>
      <c r="C125" s="45">
        <f>SUM(C122:C124)</f>
        <v>29302.642510785496</v>
      </c>
      <c r="D125" s="45">
        <f>SUM(D122:D124)</f>
        <v>8228.8217441406068</v>
      </c>
      <c r="E125" s="45">
        <f>SUM(E122:E124)</f>
        <v>-12722.278816407725</v>
      </c>
      <c r="F125" s="45">
        <f>SUM(F122:F124)</f>
        <v>91124.65740606685</v>
      </c>
      <c r="H125" t="s">
        <v>126</v>
      </c>
      <c r="O125"/>
    </row>
    <row r="126" spans="1:15" x14ac:dyDescent="0.25">
      <c r="A126" s="43" t="s">
        <v>110</v>
      </c>
      <c r="B126" s="44">
        <f>IRR(B125:F125)</f>
        <v>5.6379003477879941E-4</v>
      </c>
      <c r="H126" s="35">
        <v>0.05</v>
      </c>
      <c r="O126"/>
    </row>
    <row r="127" spans="1:15" x14ac:dyDescent="0.25">
      <c r="A127" s="43" t="s">
        <v>125</v>
      </c>
      <c r="B127" s="44">
        <f>H63</f>
        <v>0.1</v>
      </c>
      <c r="H127" s="35">
        <v>0.95</v>
      </c>
      <c r="O127"/>
    </row>
    <row r="128" spans="1:15" x14ac:dyDescent="0.25">
      <c r="A128" s="43" t="s">
        <v>124</v>
      </c>
      <c r="B128" s="42">
        <f>H126*B126+H127*B127</f>
        <v>9.5028189501738941E-2</v>
      </c>
      <c r="O128"/>
    </row>
    <row r="129" spans="1:15" x14ac:dyDescent="0.25">
      <c r="O129"/>
    </row>
    <row r="130" spans="1:15" x14ac:dyDescent="0.25">
      <c r="O130"/>
    </row>
    <row r="131" spans="1:15" x14ac:dyDescent="0.25">
      <c r="O131"/>
    </row>
    <row r="132" spans="1:15" x14ac:dyDescent="0.25">
      <c r="O132"/>
    </row>
    <row r="133" spans="1:15" x14ac:dyDescent="0.25">
      <c r="O133"/>
    </row>
    <row r="134" spans="1:15" x14ac:dyDescent="0.25">
      <c r="O134"/>
    </row>
    <row r="135" spans="1:15" x14ac:dyDescent="0.25">
      <c r="O135"/>
    </row>
    <row r="136" spans="1:15" x14ac:dyDescent="0.25">
      <c r="O136"/>
    </row>
    <row r="137" spans="1:15" x14ac:dyDescent="0.25">
      <c r="O137"/>
    </row>
    <row r="138" spans="1:15" x14ac:dyDescent="0.25">
      <c r="O138"/>
    </row>
    <row r="139" spans="1:15" x14ac:dyDescent="0.25">
      <c r="A139" s="10"/>
      <c r="O139"/>
    </row>
    <row r="140" spans="1:15" x14ac:dyDescent="0.25">
      <c r="A140" s="10"/>
      <c r="O140"/>
    </row>
    <row r="141" spans="1:15" x14ac:dyDescent="0.25">
      <c r="G141" s="10"/>
      <c r="O141"/>
    </row>
    <row r="142" spans="1:15" x14ac:dyDescent="0.25">
      <c r="G142" s="10"/>
      <c r="O142"/>
    </row>
    <row r="143" spans="1:15" x14ac:dyDescent="0.25">
      <c r="G143" s="10"/>
      <c r="O143"/>
    </row>
    <row r="144" spans="1:15" x14ac:dyDescent="0.25">
      <c r="G144" s="10"/>
      <c r="O144"/>
    </row>
    <row r="145" spans="1:15" x14ac:dyDescent="0.25">
      <c r="G145" s="10"/>
      <c r="O145"/>
    </row>
    <row r="146" spans="1:15" x14ac:dyDescent="0.25">
      <c r="G146" s="10"/>
      <c r="O146"/>
    </row>
    <row r="147" spans="1:15" x14ac:dyDescent="0.25">
      <c r="G147" s="10"/>
      <c r="O147"/>
    </row>
    <row r="148" spans="1:15" x14ac:dyDescent="0.25">
      <c r="G148" s="10"/>
      <c r="O148"/>
    </row>
    <row r="149" spans="1:15" x14ac:dyDescent="0.25">
      <c r="G149" s="10"/>
      <c r="O149"/>
    </row>
    <row r="150" spans="1:15" x14ac:dyDescent="0.25">
      <c r="G150" s="10"/>
      <c r="O150"/>
    </row>
    <row r="151" spans="1:15" x14ac:dyDescent="0.25">
      <c r="G151" s="10"/>
      <c r="O151"/>
    </row>
    <row r="152" spans="1:15" x14ac:dyDescent="0.25">
      <c r="G152" s="10"/>
      <c r="O152"/>
    </row>
    <row r="153" spans="1:15" x14ac:dyDescent="0.25">
      <c r="G153" s="10"/>
      <c r="O153"/>
    </row>
    <row r="154" spans="1:15" x14ac:dyDescent="0.25">
      <c r="G154" s="10"/>
      <c r="O154"/>
    </row>
    <row r="155" spans="1:15" x14ac:dyDescent="0.25">
      <c r="A155" s="1"/>
      <c r="B155" s="40"/>
      <c r="C155" s="40"/>
      <c r="D155" s="40"/>
      <c r="E155" s="40"/>
      <c r="F155" s="40"/>
    </row>
    <row r="156" spans="1:15" x14ac:dyDescent="0.25">
      <c r="A156" s="1"/>
      <c r="B156" s="4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3" zoomScale="145" zoomScaleNormal="145" workbookViewId="0">
      <selection activeCell="B9" sqref="B9"/>
    </sheetView>
  </sheetViews>
  <sheetFormatPr defaultRowHeight="15" x14ac:dyDescent="0.25"/>
  <cols>
    <col min="1" max="1" width="29.7109375" customWidth="1"/>
    <col min="2" max="2" width="13.42578125" bestFit="1" customWidth="1"/>
    <col min="3" max="5" width="11.5703125" bestFit="1" customWidth="1"/>
    <col min="6" max="6" width="12.28515625" bestFit="1" customWidth="1"/>
    <col min="7" max="7" width="11.5703125" bestFit="1" customWidth="1"/>
    <col min="8" max="11" width="10.5703125" bestFit="1" customWidth="1"/>
    <col min="12" max="12" width="12.5703125" bestFit="1" customWidth="1"/>
  </cols>
  <sheetData>
    <row r="1" spans="1:12" x14ac:dyDescent="0.25">
      <c r="A1" t="s">
        <v>149</v>
      </c>
    </row>
    <row r="2" spans="1:12" x14ac:dyDescent="0.25">
      <c r="A2" t="s">
        <v>150</v>
      </c>
    </row>
    <row r="3" spans="1:12" x14ac:dyDescent="0.25">
      <c r="A3" t="s">
        <v>151</v>
      </c>
    </row>
    <row r="4" spans="1:12" x14ac:dyDescent="0.25">
      <c r="A4" t="s">
        <v>120</v>
      </c>
      <c r="B4" s="10">
        <v>0.1185597908842585</v>
      </c>
    </row>
    <row r="5" spans="1:12" x14ac:dyDescent="0.25">
      <c r="B5">
        <v>0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</row>
    <row r="7" spans="1:12" x14ac:dyDescent="0.25">
      <c r="A7" s="1" t="s">
        <v>146</v>
      </c>
      <c r="B7" s="13">
        <v>-232848.79627364644</v>
      </c>
      <c r="C7" s="13">
        <v>32924.863418070672</v>
      </c>
      <c r="D7" s="13">
        <v>32731.890079076984</v>
      </c>
      <c r="E7" s="13">
        <v>32512.816505542243</v>
      </c>
      <c r="F7" s="13">
        <v>32265.989158946122</v>
      </c>
      <c r="G7" s="13">
        <v>19431.65511363362</v>
      </c>
      <c r="H7" s="13">
        <v>4217.9561017467822</v>
      </c>
      <c r="I7" s="13">
        <v>6232.2079153851664</v>
      </c>
      <c r="J7" s="13">
        <v>4321.179430289907</v>
      </c>
      <c r="K7" s="13">
        <v>4378.0855140638268</v>
      </c>
      <c r="L7" s="13">
        <v>4400</v>
      </c>
    </row>
    <row r="8" spans="1:12" x14ac:dyDescent="0.25">
      <c r="A8" s="1" t="s">
        <v>145</v>
      </c>
      <c r="L8" s="13">
        <v>400000</v>
      </c>
    </row>
    <row r="10" spans="1:12" x14ac:dyDescent="0.25">
      <c r="A10" s="1" t="s">
        <v>147</v>
      </c>
      <c r="F10" s="13">
        <v>-150000</v>
      </c>
      <c r="G10" s="13">
        <v>10000</v>
      </c>
      <c r="H10" s="13">
        <v>10000</v>
      </c>
      <c r="I10" s="13">
        <v>10000</v>
      </c>
      <c r="J10" s="13">
        <v>10000</v>
      </c>
      <c r="K10" s="13">
        <v>10000</v>
      </c>
      <c r="L10" s="13">
        <v>10000</v>
      </c>
    </row>
    <row r="11" spans="1:12" x14ac:dyDescent="0.25">
      <c r="A11" s="1" t="s">
        <v>148</v>
      </c>
      <c r="F11" s="13"/>
      <c r="G11" s="13"/>
      <c r="H11" s="13"/>
      <c r="I11" s="13"/>
      <c r="J11" s="13"/>
      <c r="K11" s="13"/>
      <c r="L11" s="13">
        <v>250000</v>
      </c>
    </row>
    <row r="12" spans="1:12" x14ac:dyDescent="0.25">
      <c r="F12" s="13"/>
      <c r="G12" s="13"/>
      <c r="H12" s="13"/>
      <c r="I12" s="13"/>
      <c r="J12" s="13"/>
      <c r="K12" s="13"/>
      <c r="L12" s="13"/>
    </row>
    <row r="13" spans="1:12" x14ac:dyDescent="0.25">
      <c r="A13" s="1"/>
      <c r="F13" s="13"/>
      <c r="G13" s="13"/>
      <c r="H13" s="13"/>
      <c r="I13" s="13"/>
      <c r="J13" s="13"/>
      <c r="K13" s="13"/>
      <c r="L13" s="13"/>
    </row>
    <row r="14" spans="1:12" x14ac:dyDescent="0.25">
      <c r="A14" s="1" t="s">
        <v>152</v>
      </c>
      <c r="B14" s="15">
        <f>B7</f>
        <v>-232848.79627364644</v>
      </c>
      <c r="C14" s="15">
        <f>C7</f>
        <v>32924.863418070672</v>
      </c>
      <c r="D14" s="15">
        <f>D7</f>
        <v>32731.890079076984</v>
      </c>
      <c r="E14" s="15">
        <f>E7</f>
        <v>32512.816505542243</v>
      </c>
      <c r="F14" s="13">
        <f t="shared" ref="F14:K14" si="0">F7+F10</f>
        <v>-117734.01084105388</v>
      </c>
      <c r="G14" s="13">
        <f t="shared" si="0"/>
        <v>29431.65511363362</v>
      </c>
      <c r="H14" s="13">
        <f t="shared" si="0"/>
        <v>14217.956101746782</v>
      </c>
      <c r="I14" s="13">
        <f t="shared" si="0"/>
        <v>16232.207915385166</v>
      </c>
      <c r="J14" s="13">
        <f t="shared" si="0"/>
        <v>14321.179430289907</v>
      </c>
      <c r="K14" s="13">
        <f t="shared" si="0"/>
        <v>14378.085514063827</v>
      </c>
      <c r="L14" s="13">
        <f>L7+L8+L10+L11</f>
        <v>664400</v>
      </c>
    </row>
    <row r="15" spans="1:12" x14ac:dyDescent="0.25">
      <c r="A15" s="1" t="s">
        <v>121</v>
      </c>
      <c r="B15" s="13">
        <f>-PV($B$4,B5,,B14)</f>
        <v>-232848.79627364644</v>
      </c>
      <c r="C15" s="13">
        <f t="shared" ref="C15:L15" si="1">-PV($B$4,C5,,C14)</f>
        <v>29435.050040590573</v>
      </c>
      <c r="D15" s="13">
        <f t="shared" si="1"/>
        <v>26160.89976772857</v>
      </c>
      <c r="E15" s="13">
        <f t="shared" si="1"/>
        <v>23231.485567459207</v>
      </c>
      <c r="F15" s="13">
        <f t="shared" si="1"/>
        <v>-75208.187948169754</v>
      </c>
      <c r="G15" s="13">
        <f t="shared" si="1"/>
        <v>16808.101721707582</v>
      </c>
      <c r="H15" s="13">
        <f t="shared" si="1"/>
        <v>7259.0860973555318</v>
      </c>
      <c r="I15" s="13">
        <f t="shared" si="1"/>
        <v>7409.0610220615117</v>
      </c>
      <c r="J15" s="13">
        <f t="shared" si="1"/>
        <v>5843.9320466990284</v>
      </c>
      <c r="K15" s="13">
        <f t="shared" si="1"/>
        <v>5245.2746080247607</v>
      </c>
      <c r="L15" s="13">
        <f t="shared" si="1"/>
        <v>216689.36048408455</v>
      </c>
    </row>
    <row r="16" spans="1:12" x14ac:dyDescent="0.25">
      <c r="A16" s="1" t="s">
        <v>122</v>
      </c>
      <c r="B16" s="15">
        <f>SUM(B15:L15)</f>
        <v>30025.267133895133</v>
      </c>
      <c r="C16" s="35">
        <v>0.8</v>
      </c>
      <c r="F16" s="13"/>
      <c r="G16" s="13"/>
      <c r="H16" s="13"/>
      <c r="I16" s="13"/>
      <c r="J16" s="13"/>
      <c r="K16" s="13"/>
      <c r="L16" s="13"/>
    </row>
    <row r="17" spans="1:12" x14ac:dyDescent="0.25">
      <c r="F17" s="13"/>
      <c r="G17" s="13"/>
      <c r="H17" s="13"/>
      <c r="I17" s="13"/>
      <c r="J17" s="13"/>
      <c r="K17" s="13"/>
      <c r="L17" s="13"/>
    </row>
    <row r="18" spans="1:12" x14ac:dyDescent="0.25">
      <c r="A18" s="1" t="s">
        <v>153</v>
      </c>
      <c r="B18" s="15">
        <f>B7</f>
        <v>-232848.79627364644</v>
      </c>
      <c r="C18" s="15">
        <f>C7</f>
        <v>32924.863418070672</v>
      </c>
      <c r="D18" s="15">
        <f>D7</f>
        <v>32731.890079076984</v>
      </c>
      <c r="E18" s="15">
        <f>E7</f>
        <v>32512.816505542243</v>
      </c>
      <c r="F18" s="13">
        <f t="shared" ref="F18:K18" si="2">F7+F10</f>
        <v>-117734.01084105388</v>
      </c>
      <c r="G18" s="13">
        <f t="shared" si="2"/>
        <v>29431.65511363362</v>
      </c>
      <c r="H18" s="13">
        <f t="shared" si="2"/>
        <v>14217.956101746782</v>
      </c>
      <c r="I18" s="13">
        <f t="shared" si="2"/>
        <v>16232.207915385166</v>
      </c>
      <c r="J18" s="13">
        <f t="shared" si="2"/>
        <v>14321.179430289907</v>
      </c>
      <c r="K18" s="13">
        <f t="shared" si="2"/>
        <v>14378.085514063827</v>
      </c>
      <c r="L18" s="13">
        <f>L7+L10+150000+L11</f>
        <v>414400</v>
      </c>
    </row>
    <row r="19" spans="1:12" x14ac:dyDescent="0.25">
      <c r="A19" s="1" t="s">
        <v>121</v>
      </c>
      <c r="B19" s="13">
        <f>-PV($B$4,B5,,B18)</f>
        <v>-232848.79627364644</v>
      </c>
      <c r="C19" s="13">
        <f t="shared" ref="C19:L19" si="3">-PV($B$4,C5,,C18)</f>
        <v>29435.050040590573</v>
      </c>
      <c r="D19" s="13">
        <f t="shared" si="3"/>
        <v>26160.89976772857</v>
      </c>
      <c r="E19" s="13">
        <f t="shared" si="3"/>
        <v>23231.485567459207</v>
      </c>
      <c r="F19" s="13">
        <f t="shared" si="3"/>
        <v>-75208.187948169754</v>
      </c>
      <c r="G19" s="13">
        <f t="shared" si="3"/>
        <v>16808.101721707582</v>
      </c>
      <c r="H19" s="13">
        <f t="shared" si="3"/>
        <v>7259.0860973555318</v>
      </c>
      <c r="I19" s="13">
        <f t="shared" si="3"/>
        <v>7409.0610220615117</v>
      </c>
      <c r="J19" s="13">
        <f t="shared" si="3"/>
        <v>5843.9320466990284</v>
      </c>
      <c r="K19" s="13">
        <f t="shared" si="3"/>
        <v>5245.2746080247607</v>
      </c>
      <c r="L19" s="13">
        <f t="shared" si="3"/>
        <v>135153.62881487753</v>
      </c>
    </row>
    <row r="20" spans="1:12" x14ac:dyDescent="0.25">
      <c r="A20" s="1" t="s">
        <v>122</v>
      </c>
      <c r="B20" s="15">
        <f>SUM(B19:L19)</f>
        <v>-51510.464535311883</v>
      </c>
      <c r="C20" s="35">
        <v>0.1</v>
      </c>
    </row>
    <row r="21" spans="1:12" x14ac:dyDescent="0.25">
      <c r="A21" s="1"/>
    </row>
    <row r="22" spans="1:12" x14ac:dyDescent="0.25">
      <c r="A22" s="1" t="s">
        <v>154</v>
      </c>
      <c r="B22" s="15">
        <f>B7</f>
        <v>-232848.79627364644</v>
      </c>
      <c r="C22" s="15">
        <f t="shared" ref="C22:L22" si="4">C7</f>
        <v>32924.863418070672</v>
      </c>
      <c r="D22" s="15">
        <f t="shared" si="4"/>
        <v>32731.890079076984</v>
      </c>
      <c r="E22" s="15">
        <f t="shared" si="4"/>
        <v>32512.816505542243</v>
      </c>
      <c r="F22" s="15">
        <f t="shared" si="4"/>
        <v>32265.989158946122</v>
      </c>
      <c r="G22" s="15">
        <f t="shared" si="4"/>
        <v>19431.65511363362</v>
      </c>
      <c r="H22" s="15">
        <f t="shared" si="4"/>
        <v>4217.9561017467822</v>
      </c>
      <c r="I22" s="15">
        <f t="shared" si="4"/>
        <v>6232.2079153851664</v>
      </c>
      <c r="J22" s="15">
        <f t="shared" si="4"/>
        <v>4321.179430289907</v>
      </c>
      <c r="K22" s="15">
        <f t="shared" si="4"/>
        <v>4378.0855140638268</v>
      </c>
      <c r="L22" s="15">
        <f t="shared" si="4"/>
        <v>4400</v>
      </c>
    </row>
    <row r="23" spans="1:12" x14ac:dyDescent="0.25">
      <c r="A23" s="1" t="s">
        <v>121</v>
      </c>
      <c r="B23" s="13">
        <f>-PV($B$4,B5,,B22)</f>
        <v>-232848.79627364644</v>
      </c>
      <c r="C23" s="13">
        <f t="shared" ref="C23:L23" si="5">-PV($B$4,C5,,C22)</f>
        <v>29435.050040590573</v>
      </c>
      <c r="D23" s="13">
        <f t="shared" si="5"/>
        <v>26160.89976772857</v>
      </c>
      <c r="E23" s="13">
        <f t="shared" si="5"/>
        <v>23231.485567459207</v>
      </c>
      <c r="F23" s="13">
        <f t="shared" si="5"/>
        <v>20611.432156810955</v>
      </c>
      <c r="G23" s="13">
        <f t="shared" si="5"/>
        <v>11097.209263633904</v>
      </c>
      <c r="H23" s="13">
        <f t="shared" si="5"/>
        <v>2153.5097083106261</v>
      </c>
      <c r="I23" s="13">
        <f t="shared" si="5"/>
        <v>2844.6412828102198</v>
      </c>
      <c r="J23" s="13">
        <f t="shared" si="5"/>
        <v>1763.3100035599962</v>
      </c>
      <c r="K23" s="13">
        <f t="shared" si="5"/>
        <v>1597.1709694046322</v>
      </c>
      <c r="L23" s="13">
        <f t="shared" si="5"/>
        <v>1435.0288773780435</v>
      </c>
    </row>
    <row r="24" spans="1:12" x14ac:dyDescent="0.25">
      <c r="A24" s="1" t="s">
        <v>122</v>
      </c>
      <c r="B24" s="15">
        <f>SUM(B23:L23)</f>
        <v>-112519.05863595972</v>
      </c>
      <c r="C24" s="35">
        <v>0.1</v>
      </c>
    </row>
    <row r="27" spans="1:12" x14ac:dyDescent="0.25">
      <c r="A27" s="1" t="s">
        <v>155</v>
      </c>
      <c r="B27" s="15">
        <f>B16*C16+B20*C20+B24*C24</f>
        <v>7617.2613899889475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Answers</vt:lpstr>
      <vt:lpstr>Mortgage</vt:lpstr>
      <vt:lpstr>Bankruptcy</vt:lpstr>
      <vt:lpstr>Three options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2014-07-21T17:21:33Z</dcterms:created>
  <dcterms:modified xsi:type="dcterms:W3CDTF">2019-08-22T21:48:33Z</dcterms:modified>
</cp:coreProperties>
</file>