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0490" windowHeight="7455"/>
  </bookViews>
  <sheets>
    <sheet name="Income Sheet and Balance Sheet" sheetId="1" r:id="rId1"/>
    <sheet name="Mortgage" sheetId="3" r:id="rId2"/>
    <sheet name="Options" sheetId="4" r:id="rId3"/>
    <sheet name="Bankruptcy" sheetId="5" r:id="rId4"/>
  </sheets>
  <externalReferences>
    <externalReference r:id="rId5"/>
    <externalReference r:id="rId6"/>
  </externalReferences>
  <definedNames>
    <definedName name="NamedRange1">'Income Sheet and Balance Sheet'!$B$48</definedName>
  </definedNames>
  <calcPr calcId="152511" iterateDelta="1E-4"/>
</workbook>
</file>

<file path=xl/calcChain.xml><?xml version="1.0" encoding="utf-8"?>
<calcChain xmlns="http://schemas.openxmlformats.org/spreadsheetml/2006/main">
  <c r="E113" i="1" l="1"/>
  <c r="D113" i="1"/>
  <c r="D98" i="1"/>
  <c r="A2" i="3" l="1"/>
  <c r="G125" i="5"/>
  <c r="G123" i="5"/>
  <c r="F123" i="5"/>
  <c r="E123" i="5"/>
  <c r="D123" i="5"/>
  <c r="G93" i="5"/>
  <c r="F93" i="5"/>
  <c r="E93" i="5"/>
  <c r="D93" i="5"/>
  <c r="K83" i="5"/>
  <c r="Q82" i="5"/>
  <c r="G46" i="5" s="1"/>
  <c r="G87" i="5" s="1"/>
  <c r="W81" i="5"/>
  <c r="Q78" i="5"/>
  <c r="X76" i="5"/>
  <c r="Y76" i="5" s="1"/>
  <c r="Z76" i="5" s="1"/>
  <c r="S76" i="5"/>
  <c r="T76" i="5" s="1"/>
  <c r="Q76" i="5"/>
  <c r="S75" i="5"/>
  <c r="T75" i="5" s="1"/>
  <c r="K74" i="5"/>
  <c r="G73" i="5"/>
  <c r="K82" i="5" s="1"/>
  <c r="F73" i="5"/>
  <c r="E73" i="5"/>
  <c r="R68" i="5"/>
  <c r="R67" i="5"/>
  <c r="R70" i="5" s="1"/>
  <c r="S78" i="5" s="1"/>
  <c r="T78" i="5" s="1"/>
  <c r="K66" i="5"/>
  <c r="J66" i="5"/>
  <c r="R64" i="5"/>
  <c r="E64" i="5"/>
  <c r="R63" i="5"/>
  <c r="E63" i="5"/>
  <c r="K59" i="5"/>
  <c r="R58" i="5"/>
  <c r="G48" i="5"/>
  <c r="F125" i="5" s="1"/>
  <c r="F48" i="5"/>
  <c r="E125" i="5" s="1"/>
  <c r="E48" i="5"/>
  <c r="D125" i="5" s="1"/>
  <c r="C48" i="5"/>
  <c r="G47" i="5"/>
  <c r="G116" i="5" s="1"/>
  <c r="F47" i="5"/>
  <c r="F116" i="5" s="1"/>
  <c r="E47" i="5"/>
  <c r="E116" i="5" s="1"/>
  <c r="B44" i="5"/>
  <c r="B43" i="5"/>
  <c r="B42" i="5"/>
  <c r="B41" i="5"/>
  <c r="B40" i="5"/>
  <c r="B39" i="5"/>
  <c r="E32" i="5"/>
  <c r="E61" i="5" s="1"/>
  <c r="D94" i="5" s="1"/>
  <c r="C32" i="5"/>
  <c r="C61" i="5" s="1"/>
  <c r="F31" i="5"/>
  <c r="G31" i="5" s="1"/>
  <c r="F30" i="5"/>
  <c r="G30" i="5" s="1"/>
  <c r="C1" i="5"/>
  <c r="B1" i="5"/>
  <c r="E114" i="5" l="1"/>
  <c r="X75" i="5"/>
  <c r="Y75" i="5" s="1"/>
  <c r="Z75" i="5" s="1"/>
  <c r="E126" i="5"/>
  <c r="F114" i="5"/>
  <c r="F117" i="5" s="1"/>
  <c r="F32" i="5"/>
  <c r="E46" i="5"/>
  <c r="E87" i="5" s="1"/>
  <c r="E43" i="5"/>
  <c r="F46" i="5"/>
  <c r="F87" i="5" s="1"/>
  <c r="D100" i="5"/>
  <c r="F64" i="5"/>
  <c r="C34" i="5"/>
  <c r="E117" i="5"/>
  <c r="K84" i="5"/>
  <c r="L83" i="5" s="1"/>
  <c r="D126" i="5"/>
  <c r="D96" i="5"/>
  <c r="F63" i="5"/>
  <c r="F126" i="5"/>
  <c r="E34" i="5"/>
  <c r="E36" i="5"/>
  <c r="D114" i="5"/>
  <c r="D117" i="5" s="1"/>
  <c r="E65" i="5" l="1"/>
  <c r="F65" i="5" s="1"/>
  <c r="G32" i="5"/>
  <c r="F61" i="5"/>
  <c r="E94" i="5" s="1"/>
  <c r="F36" i="5"/>
  <c r="F43" i="5"/>
  <c r="F34" i="5"/>
  <c r="E42" i="5"/>
  <c r="E44" i="5"/>
  <c r="E41" i="5"/>
  <c r="E40" i="5"/>
  <c r="E39" i="5"/>
  <c r="E45" i="5" s="1"/>
  <c r="E70" i="5"/>
  <c r="E62" i="5"/>
  <c r="D95" i="5" s="1"/>
  <c r="G63" i="5"/>
  <c r="E96" i="5"/>
  <c r="L82" i="5"/>
  <c r="E67" i="5"/>
  <c r="G64" i="5"/>
  <c r="E100" i="5"/>
  <c r="C62" i="5"/>
  <c r="C67" i="5" s="1"/>
  <c r="C70" i="5"/>
  <c r="C36" i="5"/>
  <c r="F41" i="5" l="1"/>
  <c r="F40" i="5"/>
  <c r="F39" i="5"/>
  <c r="F42" i="5"/>
  <c r="F44" i="5"/>
  <c r="F70" i="5"/>
  <c r="E104" i="5" s="1"/>
  <c r="F62" i="5"/>
  <c r="E95" i="5" s="1"/>
  <c r="G34" i="5"/>
  <c r="G43" i="5"/>
  <c r="G61" i="5"/>
  <c r="E49" i="5"/>
  <c r="E86" i="5"/>
  <c r="C43" i="5"/>
  <c r="C39" i="5"/>
  <c r="C44" i="5"/>
  <c r="C42" i="5"/>
  <c r="C41" i="5"/>
  <c r="C40" i="5"/>
  <c r="G100" i="5"/>
  <c r="F100" i="5"/>
  <c r="J65" i="5"/>
  <c r="G96" i="5"/>
  <c r="F96" i="5"/>
  <c r="J64" i="5"/>
  <c r="D104" i="5"/>
  <c r="G65" i="5"/>
  <c r="F67" i="5"/>
  <c r="G70" i="5" l="1"/>
  <c r="G62" i="5"/>
  <c r="J76" i="5"/>
  <c r="G36" i="5"/>
  <c r="F45" i="5"/>
  <c r="G94" i="5"/>
  <c r="K61" i="5"/>
  <c r="F94" i="5"/>
  <c r="C45" i="5"/>
  <c r="C49" i="5" s="1"/>
  <c r="C50" i="5"/>
  <c r="C71" i="5" s="1"/>
  <c r="E88" i="5"/>
  <c r="E89" i="5" s="1"/>
  <c r="E90" i="5" s="1"/>
  <c r="K65" i="5"/>
  <c r="E50" i="5"/>
  <c r="E71" i="5" s="1"/>
  <c r="G42" i="5" l="1"/>
  <c r="G44" i="5"/>
  <c r="G41" i="5"/>
  <c r="G45" i="5" s="1"/>
  <c r="G40" i="5"/>
  <c r="G39" i="5"/>
  <c r="F95" i="5"/>
  <c r="K62" i="5"/>
  <c r="K76" i="5" s="1"/>
  <c r="K79" i="5" s="1"/>
  <c r="G95" i="5"/>
  <c r="G67" i="5"/>
  <c r="F86" i="5"/>
  <c r="F88" i="5" s="1"/>
  <c r="F89" i="5" s="1"/>
  <c r="F90" i="5" s="1"/>
  <c r="F49" i="5"/>
  <c r="G104" i="5"/>
  <c r="F104" i="5"/>
  <c r="K73" i="5"/>
  <c r="Q75" i="5" s="1"/>
  <c r="D105" i="5"/>
  <c r="D107" i="5" s="1"/>
  <c r="E51" i="5"/>
  <c r="C51" i="5"/>
  <c r="C76" i="5" s="1"/>
  <c r="E76" i="5" l="1"/>
  <c r="E78" i="5" s="1"/>
  <c r="E80" i="5" s="1"/>
  <c r="M83" i="5"/>
  <c r="G124" i="5" s="1"/>
  <c r="G126" i="5" s="1"/>
  <c r="D127" i="5" s="1"/>
  <c r="M82" i="5"/>
  <c r="N82" i="5" s="1"/>
  <c r="O82" i="5" s="1"/>
  <c r="G86" i="5"/>
  <c r="G49" i="5"/>
  <c r="F50" i="5"/>
  <c r="F71" i="5" s="1"/>
  <c r="E105" i="5" s="1"/>
  <c r="E107" i="5" s="1"/>
  <c r="G115" i="5"/>
  <c r="G117" i="5" s="1"/>
  <c r="D118" i="5" s="1"/>
  <c r="C78" i="5"/>
  <c r="C80" i="5" s="1"/>
  <c r="N83" i="5" l="1"/>
  <c r="O83" i="5" s="1"/>
  <c r="G50" i="5"/>
  <c r="G71" i="5" s="1"/>
  <c r="G88" i="5"/>
  <c r="G89" i="5" s="1"/>
  <c r="G90" i="5" s="1"/>
  <c r="F51" i="5"/>
  <c r="F76" i="5" s="1"/>
  <c r="F78" i="5" l="1"/>
  <c r="F80" i="5" s="1"/>
  <c r="G51" i="5"/>
  <c r="G76" i="5" s="1"/>
  <c r="G105" i="5"/>
  <c r="G107" i="5" s="1"/>
  <c r="F105" i="5"/>
  <c r="F107" i="5" s="1"/>
  <c r="G78" i="5" l="1"/>
  <c r="G80" i="5" s="1"/>
  <c r="Q79" i="5"/>
  <c r="C108" i="5"/>
  <c r="Q81" i="5" l="1"/>
  <c r="R78" i="5" s="1"/>
  <c r="U78" i="5" l="1"/>
  <c r="R60" i="5"/>
  <c r="R75" i="5"/>
  <c r="R76" i="5"/>
  <c r="U76" i="5" s="1"/>
  <c r="R81" i="5" l="1"/>
  <c r="U75" i="5"/>
  <c r="U81" i="5" s="1"/>
  <c r="C110" i="5" s="1"/>
  <c r="C111" i="5" s="1"/>
  <c r="R59" i="5"/>
  <c r="R61" i="5" s="1"/>
  <c r="R65" i="5" s="1"/>
  <c r="R71" i="5" s="1"/>
  <c r="X78" i="5" s="1"/>
  <c r="Y78" i="5" s="1"/>
  <c r="Z78" i="5" s="1"/>
  <c r="Z81" i="5" s="1"/>
  <c r="B12" i="4" l="1"/>
  <c r="H8" i="4"/>
  <c r="I8" i="4" s="1"/>
  <c r="B8" i="4"/>
  <c r="M7" i="4"/>
  <c r="L7" i="4"/>
  <c r="K7" i="4"/>
  <c r="J7" i="4"/>
  <c r="I7" i="4"/>
  <c r="H7" i="4"/>
  <c r="G7" i="4"/>
  <c r="F7" i="4"/>
  <c r="E7" i="4"/>
  <c r="D7" i="4"/>
  <c r="C7" i="4"/>
  <c r="L5" i="4"/>
  <c r="K5" i="4"/>
  <c r="J5" i="4"/>
  <c r="I5" i="4"/>
  <c r="H5" i="4"/>
  <c r="G5" i="4"/>
  <c r="F5" i="4"/>
  <c r="E5" i="4"/>
  <c r="D5" i="4"/>
  <c r="C5" i="4"/>
  <c r="B5" i="4"/>
  <c r="Q5" i="4" s="1"/>
  <c r="M4" i="4"/>
  <c r="M5" i="4" s="1"/>
  <c r="Q2" i="4"/>
  <c r="N7" i="4" l="1"/>
  <c r="O7" i="4" s="1"/>
  <c r="P7" i="4" s="1"/>
  <c r="N5" i="4"/>
  <c r="O5" i="4" s="1"/>
  <c r="P5" i="4" s="1"/>
  <c r="J8" i="4"/>
  <c r="K8" i="4" s="1"/>
  <c r="L8" i="4" s="1"/>
  <c r="Q8" i="4"/>
  <c r="C9" i="4"/>
  <c r="N2" i="4"/>
  <c r="O2" i="4" s="1"/>
  <c r="P2" i="4" s="1"/>
  <c r="C3" i="4"/>
  <c r="N8" i="4"/>
  <c r="O8" i="4" s="1"/>
  <c r="P8" i="4" s="1"/>
  <c r="B7" i="4"/>
  <c r="Q7" i="4" s="1"/>
  <c r="P10" i="4" l="1"/>
  <c r="E96" i="1" l="1"/>
  <c r="F96" i="1"/>
  <c r="G96" i="1"/>
  <c r="H96" i="1"/>
  <c r="I96" i="1"/>
  <c r="J96" i="1"/>
  <c r="K96" i="1"/>
  <c r="L96" i="1"/>
  <c r="M96" i="1"/>
  <c r="N96" i="1"/>
  <c r="O96" i="1"/>
  <c r="D96" i="1"/>
  <c r="R71" i="1" l="1"/>
  <c r="R70" i="1"/>
  <c r="S79" i="1"/>
  <c r="T79" i="1" s="1"/>
  <c r="S78" i="1"/>
  <c r="X78" i="1" s="1"/>
  <c r="Y78" i="1" s="1"/>
  <c r="Q79" i="1"/>
  <c r="Q81" i="1"/>
  <c r="W84" i="1"/>
  <c r="X79" i="1"/>
  <c r="Y79" i="1" s="1"/>
  <c r="R67" i="1"/>
  <c r="R66" i="1"/>
  <c r="T78" i="1" l="1"/>
  <c r="Z79" i="1"/>
  <c r="Z78" i="1"/>
  <c r="F51" i="1" l="1"/>
  <c r="G51" i="1"/>
  <c r="H51" i="1"/>
  <c r="I51" i="1"/>
  <c r="J51" i="1"/>
  <c r="K51" i="1"/>
  <c r="L51" i="1"/>
  <c r="M51" i="1"/>
  <c r="N51" i="1"/>
  <c r="O51" i="1"/>
  <c r="E51" i="1"/>
  <c r="E67" i="1"/>
  <c r="D103" i="1" s="1"/>
  <c r="E66" i="1"/>
  <c r="D99" i="1" s="1"/>
  <c r="A735" i="3"/>
  <c r="A734" i="3"/>
  <c r="A733" i="3"/>
  <c r="A732" i="3"/>
  <c r="A731" i="3"/>
  <c r="A730" i="3"/>
  <c r="A729" i="3"/>
  <c r="A728" i="3"/>
  <c r="A727" i="3"/>
  <c r="A726" i="3"/>
  <c r="A725" i="3"/>
  <c r="A724" i="3"/>
  <c r="D724" i="3" s="1"/>
  <c r="A723" i="3"/>
  <c r="D723" i="3" s="1"/>
  <c r="A722" i="3"/>
  <c r="D722" i="3" s="1"/>
  <c r="A721" i="3"/>
  <c r="D721" i="3" s="1"/>
  <c r="A720" i="3"/>
  <c r="D720" i="3" s="1"/>
  <c r="A719" i="3"/>
  <c r="D719" i="3" s="1"/>
  <c r="A718" i="3"/>
  <c r="D718" i="3" s="1"/>
  <c r="C9" i="3"/>
  <c r="G9" i="3" s="1"/>
  <c r="B9" i="3"/>
  <c r="F67" i="1" l="1"/>
  <c r="E103" i="1" s="1"/>
  <c r="F66" i="1"/>
  <c r="D9" i="3"/>
  <c r="F9" i="3"/>
  <c r="A10" i="3" s="1"/>
  <c r="G67" i="1" l="1"/>
  <c r="H9" i="3"/>
  <c r="G66" i="1"/>
  <c r="E99" i="1"/>
  <c r="D10" i="3"/>
  <c r="B10" i="3"/>
  <c r="H10" i="3" l="1"/>
  <c r="F103" i="1"/>
  <c r="H67" i="1"/>
  <c r="C10" i="3"/>
  <c r="F10" i="3" s="1"/>
  <c r="A11" i="3" s="1"/>
  <c r="F99" i="1"/>
  <c r="H66" i="1"/>
  <c r="G103" i="1" l="1"/>
  <c r="I67" i="1"/>
  <c r="G10" i="3"/>
  <c r="G99" i="1"/>
  <c r="I66" i="1"/>
  <c r="B11" i="3"/>
  <c r="D11" i="3"/>
  <c r="J67" i="1" l="1"/>
  <c r="H103" i="1"/>
  <c r="H11" i="3"/>
  <c r="H99" i="1"/>
  <c r="J66" i="1"/>
  <c r="C11" i="3"/>
  <c r="G11" i="3" s="1"/>
  <c r="K67" i="1" l="1"/>
  <c r="I103" i="1"/>
  <c r="F11" i="3"/>
  <c r="A12" i="3" s="1"/>
  <c r="D12" i="3" s="1"/>
  <c r="I99" i="1"/>
  <c r="K66" i="1"/>
  <c r="L67" i="1" l="1"/>
  <c r="J103" i="1"/>
  <c r="B12" i="3"/>
  <c r="C12" i="3" s="1"/>
  <c r="G12" i="3" s="1"/>
  <c r="H12" i="3"/>
  <c r="J99" i="1"/>
  <c r="L66" i="1"/>
  <c r="M67" i="1" l="1"/>
  <c r="K103" i="1"/>
  <c r="F12" i="3"/>
  <c r="A13" i="3" s="1"/>
  <c r="D13" i="3" s="1"/>
  <c r="K99" i="1"/>
  <c r="M66" i="1"/>
  <c r="L103" i="1" l="1"/>
  <c r="N67" i="1"/>
  <c r="B13" i="3"/>
  <c r="C13" i="3" s="1"/>
  <c r="F13" i="3" s="1"/>
  <c r="A14" i="3" s="1"/>
  <c r="B14" i="3" s="1"/>
  <c r="H13" i="3"/>
  <c r="L99" i="1"/>
  <c r="N66" i="1"/>
  <c r="O67" i="1" l="1"/>
  <c r="M103" i="1"/>
  <c r="M99" i="1"/>
  <c r="O66" i="1"/>
  <c r="G13" i="3"/>
  <c r="D14" i="3"/>
  <c r="N103" i="1" l="1"/>
  <c r="O103" i="1"/>
  <c r="O104" i="1" s="1"/>
  <c r="Q85" i="1"/>
  <c r="H14" i="3"/>
  <c r="N99" i="1"/>
  <c r="O99" i="1"/>
  <c r="C14" i="3"/>
  <c r="L49" i="1" l="1"/>
  <c r="L90" i="1" s="1"/>
  <c r="H49" i="1"/>
  <c r="H90" i="1" s="1"/>
  <c r="O49" i="1"/>
  <c r="O90" i="1" s="1"/>
  <c r="J49" i="1"/>
  <c r="J90" i="1" s="1"/>
  <c r="K49" i="1"/>
  <c r="K90" i="1" s="1"/>
  <c r="M49" i="1"/>
  <c r="M90" i="1" s="1"/>
  <c r="G49" i="1"/>
  <c r="G90" i="1" s="1"/>
  <c r="I49" i="1"/>
  <c r="I90" i="1" s="1"/>
  <c r="N49" i="1"/>
  <c r="N90" i="1" s="1"/>
  <c r="E49" i="1"/>
  <c r="F49" i="1"/>
  <c r="F90" i="1" s="1"/>
  <c r="O100" i="1"/>
  <c r="Q101" i="1"/>
  <c r="O101" i="1" s="1"/>
  <c r="F14" i="3"/>
  <c r="A15" i="3" s="1"/>
  <c r="G14" i="3"/>
  <c r="E68" i="1" l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Q104" i="1" s="1"/>
  <c r="Q105" i="1" s="1"/>
  <c r="O105" i="1" s="1"/>
  <c r="E90" i="1"/>
  <c r="B15" i="3"/>
  <c r="D15" i="3"/>
  <c r="H15" i="3" s="1"/>
  <c r="C15" i="3" l="1"/>
  <c r="F15" i="3" s="1"/>
  <c r="A16" i="3" s="1"/>
  <c r="B16" i="3" s="1"/>
  <c r="G15" i="3" l="1"/>
  <c r="D16" i="3"/>
  <c r="H16" i="3" s="1"/>
  <c r="C16" i="3" l="1"/>
  <c r="G16" i="3" s="1"/>
  <c r="F16" i="3" l="1"/>
  <c r="A17" i="3" s="1"/>
  <c r="D17" i="3" s="1"/>
  <c r="H17" i="3" s="1"/>
  <c r="B17" i="3" l="1"/>
  <c r="C17" i="3" s="1"/>
  <c r="G17" i="3" l="1"/>
  <c r="F17" i="3"/>
  <c r="A18" i="3" s="1"/>
  <c r="B18" i="3" l="1"/>
  <c r="D18" i="3"/>
  <c r="H18" i="3" s="1"/>
  <c r="C18" i="3" l="1"/>
  <c r="G18" i="3" l="1"/>
  <c r="F18" i="3"/>
  <c r="A19" i="3" s="1"/>
  <c r="D19" i="3" l="1"/>
  <c r="H19" i="3" s="1"/>
  <c r="B19" i="3"/>
  <c r="C19" i="3" l="1"/>
  <c r="G19" i="3" s="1"/>
  <c r="F19" i="3" l="1"/>
  <c r="A20" i="3" s="1"/>
  <c r="D20" i="3" s="1"/>
  <c r="B20" i="3" l="1"/>
  <c r="C20" i="3" s="1"/>
  <c r="G20" i="3" s="1"/>
  <c r="H20" i="3"/>
  <c r="E50" i="1"/>
  <c r="F20" i="3" l="1"/>
  <c r="A21" i="3" s="1"/>
  <c r="D21" i="3" s="1"/>
  <c r="E76" i="1" l="1"/>
  <c r="B21" i="3"/>
  <c r="C21" i="3" s="1"/>
  <c r="H21" i="3"/>
  <c r="G21" i="3" l="1"/>
  <c r="F21" i="3"/>
  <c r="A22" i="3" s="1"/>
  <c r="D22" i="3" s="1"/>
  <c r="B22" i="3" l="1"/>
  <c r="C22" i="3" s="1"/>
  <c r="G22" i="3" s="1"/>
  <c r="H22" i="3"/>
  <c r="F22" i="3" l="1"/>
  <c r="A23" i="3" s="1"/>
  <c r="B23" i="3" s="1"/>
  <c r="D23" i="3" l="1"/>
  <c r="C23" i="3" s="1"/>
  <c r="F23" i="3" s="1"/>
  <c r="A24" i="3" s="1"/>
  <c r="H23" i="3" l="1"/>
  <c r="G23" i="3"/>
  <c r="D24" i="3"/>
  <c r="B24" i="3"/>
  <c r="C24" i="3" l="1"/>
  <c r="G24" i="3" s="1"/>
  <c r="H24" i="3"/>
  <c r="F24" i="3" l="1"/>
  <c r="A25" i="3" s="1"/>
  <c r="D25" i="3" s="1"/>
  <c r="B25" i="3" l="1"/>
  <c r="C25" i="3" s="1"/>
  <c r="F25" i="3" s="1"/>
  <c r="A26" i="3" s="1"/>
  <c r="H25" i="3"/>
  <c r="G25" i="3" l="1"/>
  <c r="B26" i="3"/>
  <c r="D26" i="3"/>
  <c r="C26" i="3" l="1"/>
  <c r="G26" i="3" s="1"/>
  <c r="H26" i="3"/>
  <c r="F26" i="3" l="1"/>
  <c r="A27" i="3" s="1"/>
  <c r="B27" i="3" s="1"/>
  <c r="D27" i="3" l="1"/>
  <c r="H27" i="3" s="1"/>
  <c r="C27" i="3"/>
  <c r="F27" i="3" s="1"/>
  <c r="A28" i="3" s="1"/>
  <c r="G27" i="3" l="1"/>
  <c r="B28" i="3"/>
  <c r="D28" i="3"/>
  <c r="H28" i="3" s="1"/>
  <c r="C28" i="3" l="1"/>
  <c r="G28" i="3" s="1"/>
  <c r="F28" i="3" l="1"/>
  <c r="A29" i="3" s="1"/>
  <c r="B29" i="3" s="1"/>
  <c r="D29" i="3" l="1"/>
  <c r="H29" i="3" s="1"/>
  <c r="C29" i="3" l="1"/>
  <c r="F29" i="3" s="1"/>
  <c r="A30" i="3" s="1"/>
  <c r="D30" i="3" s="1"/>
  <c r="H30" i="3" s="1"/>
  <c r="B30" i="3" l="1"/>
  <c r="C30" i="3" s="1"/>
  <c r="G29" i="3"/>
  <c r="G30" i="3" l="1"/>
  <c r="F30" i="3"/>
  <c r="A31" i="3" s="1"/>
  <c r="D31" i="3" l="1"/>
  <c r="H31" i="3" s="1"/>
  <c r="B31" i="3"/>
  <c r="C31" i="3" l="1"/>
  <c r="G31" i="3" s="1"/>
  <c r="F31" i="3" l="1"/>
  <c r="A32" i="3" s="1"/>
  <c r="D32" i="3" s="1"/>
  <c r="B32" i="3" l="1"/>
  <c r="C32" i="3" s="1"/>
  <c r="F32" i="3" s="1"/>
  <c r="H32" i="3"/>
  <c r="F50" i="1"/>
  <c r="G32" i="3" l="1"/>
  <c r="A33" i="3"/>
  <c r="D33" i="3" s="1"/>
  <c r="F76" i="1"/>
  <c r="B33" i="3" l="1"/>
  <c r="C33" i="3" s="1"/>
  <c r="F33" i="3" s="1"/>
  <c r="A34" i="3" s="1"/>
  <c r="H33" i="3"/>
  <c r="G33" i="3" l="1"/>
  <c r="D34" i="3"/>
  <c r="B34" i="3"/>
  <c r="C34" i="3" l="1"/>
  <c r="F34" i="3" s="1"/>
  <c r="A35" i="3" s="1"/>
  <c r="H34" i="3"/>
  <c r="G34" i="3" l="1"/>
  <c r="D35" i="3"/>
  <c r="B35" i="3"/>
  <c r="C35" i="3" l="1"/>
  <c r="F35" i="3" s="1"/>
  <c r="A36" i="3" s="1"/>
  <c r="H35" i="3"/>
  <c r="G35" i="3" l="1"/>
  <c r="B36" i="3"/>
  <c r="D36" i="3"/>
  <c r="H36" i="3" l="1"/>
  <c r="C36" i="3"/>
  <c r="G36" i="3" l="1"/>
  <c r="F36" i="3"/>
  <c r="A37" i="3" s="1"/>
  <c r="B37" i="3" l="1"/>
  <c r="D37" i="3"/>
  <c r="H37" i="3" s="1"/>
  <c r="C37" i="3" l="1"/>
  <c r="G37" i="3" s="1"/>
  <c r="F37" i="3" l="1"/>
  <c r="A38" i="3" s="1"/>
  <c r="B38" i="3" s="1"/>
  <c r="D38" i="3" l="1"/>
  <c r="H38" i="3" s="1"/>
  <c r="C38" i="3"/>
  <c r="G38" i="3" s="1"/>
  <c r="F38" i="3" l="1"/>
  <c r="A39" i="3" s="1"/>
  <c r="D39" i="3" s="1"/>
  <c r="H39" i="3" l="1"/>
  <c r="B39" i="3"/>
  <c r="C39" i="3" s="1"/>
  <c r="G39" i="3" s="1"/>
  <c r="F39" i="3" l="1"/>
  <c r="A40" i="3" s="1"/>
  <c r="D40" i="3" s="1"/>
  <c r="H40" i="3" s="1"/>
  <c r="B40" i="3"/>
  <c r="C40" i="3" l="1"/>
  <c r="F40" i="3" l="1"/>
  <c r="A41" i="3" s="1"/>
  <c r="G40" i="3"/>
  <c r="D41" i="3" l="1"/>
  <c r="H41" i="3" s="1"/>
  <c r="B41" i="3"/>
  <c r="C41" i="3" l="1"/>
  <c r="F41" i="3" s="1"/>
  <c r="A42" i="3" s="1"/>
  <c r="G41" i="3" l="1"/>
  <c r="D42" i="3"/>
  <c r="H42" i="3" s="1"/>
  <c r="B42" i="3"/>
  <c r="C42" i="3" l="1"/>
  <c r="G42" i="3" l="1"/>
  <c r="F42" i="3"/>
  <c r="A43" i="3" s="1"/>
  <c r="D43" i="3" l="1"/>
  <c r="H43" i="3" s="1"/>
  <c r="B43" i="3"/>
  <c r="C43" i="3" l="1"/>
  <c r="G43" i="3" s="1"/>
  <c r="F43" i="3" l="1"/>
  <c r="A44" i="3" s="1"/>
  <c r="B44" i="3" s="1"/>
  <c r="D44" i="3" l="1"/>
  <c r="H44" i="3" s="1"/>
  <c r="C44" i="3" l="1"/>
  <c r="G50" i="1"/>
  <c r="G44" i="3" l="1"/>
  <c r="F44" i="3"/>
  <c r="A45" i="3" l="1"/>
  <c r="G76" i="1"/>
  <c r="D45" i="3" l="1"/>
  <c r="B45" i="3"/>
  <c r="C45" i="3" l="1"/>
  <c r="F45" i="3" s="1"/>
  <c r="A46" i="3" s="1"/>
  <c r="H45" i="3"/>
  <c r="G45" i="3" l="1"/>
  <c r="B46" i="3"/>
  <c r="D46" i="3"/>
  <c r="H46" i="3"/>
  <c r="C46" i="3" l="1"/>
  <c r="F46" i="3" s="1"/>
  <c r="A47" i="3" s="1"/>
  <c r="G46" i="3" l="1"/>
  <c r="D47" i="3"/>
  <c r="H47" i="3" s="1"/>
  <c r="B47" i="3"/>
  <c r="C47" i="3" l="1"/>
  <c r="F47" i="3" l="1"/>
  <c r="A48" i="3" s="1"/>
  <c r="G47" i="3"/>
  <c r="B48" i="3" l="1"/>
  <c r="D48" i="3"/>
  <c r="H48" i="3" s="1"/>
  <c r="C48" i="3" l="1"/>
  <c r="G48" i="3" s="1"/>
  <c r="F48" i="3"/>
  <c r="A49" i="3" s="1"/>
  <c r="B49" i="3" l="1"/>
  <c r="D49" i="3"/>
  <c r="H49" i="3" s="1"/>
  <c r="C49" i="3" l="1"/>
  <c r="G49" i="3" s="1"/>
  <c r="F49" i="3" l="1"/>
  <c r="A50" i="3" s="1"/>
  <c r="B50" i="3" s="1"/>
  <c r="D50" i="3" l="1"/>
  <c r="H50" i="3" s="1"/>
  <c r="C50" i="3" l="1"/>
  <c r="F50" i="3" s="1"/>
  <c r="A51" i="3" s="1"/>
  <c r="B51" i="3" s="1"/>
  <c r="G50" i="3"/>
  <c r="D51" i="3" l="1"/>
  <c r="H51" i="3" s="1"/>
  <c r="C51" i="3"/>
  <c r="G51" i="3" s="1"/>
  <c r="F51" i="3" l="1"/>
  <c r="A52" i="3" s="1"/>
  <c r="B52" i="3" s="1"/>
  <c r="D52" i="3"/>
  <c r="H52" i="3" s="1"/>
  <c r="C52" i="3" l="1"/>
  <c r="F52" i="3" l="1"/>
  <c r="A53" i="3" s="1"/>
  <c r="G52" i="3"/>
  <c r="B53" i="3" l="1"/>
  <c r="D53" i="3"/>
  <c r="H53" i="3" s="1"/>
  <c r="C53" i="3" l="1"/>
  <c r="F53" i="3" s="1"/>
  <c r="A54" i="3" s="1"/>
  <c r="G53" i="3"/>
  <c r="D54" i="3" l="1"/>
  <c r="H54" i="3" s="1"/>
  <c r="B54" i="3"/>
  <c r="C54" i="3" l="1"/>
  <c r="G54" i="3" s="1"/>
  <c r="F54" i="3" l="1"/>
  <c r="A55" i="3" s="1"/>
  <c r="D55" i="3" s="1"/>
  <c r="B55" i="3" l="1"/>
  <c r="C55" i="3" s="1"/>
  <c r="F55" i="3" s="1"/>
  <c r="A56" i="3" s="1"/>
  <c r="D56" i="3" s="1"/>
  <c r="H50" i="1" s="1"/>
  <c r="H55" i="3"/>
  <c r="B56" i="3" l="1"/>
  <c r="C56" i="3" s="1"/>
  <c r="F56" i="3" s="1"/>
  <c r="H76" i="1" s="1"/>
  <c r="G55" i="3"/>
  <c r="H56" i="3"/>
  <c r="G56" i="3" l="1"/>
  <c r="A57" i="3"/>
  <c r="D57" i="3" s="1"/>
  <c r="H57" i="3" l="1"/>
  <c r="B57" i="3"/>
  <c r="C57" i="3" s="1"/>
  <c r="G57" i="3" l="1"/>
  <c r="F57" i="3"/>
  <c r="A58" i="3" s="1"/>
  <c r="B58" i="3" l="1"/>
  <c r="D58" i="3"/>
  <c r="H58" i="3" s="1"/>
  <c r="C58" i="3" l="1"/>
  <c r="F58" i="3" s="1"/>
  <c r="A59" i="3" s="1"/>
  <c r="D59" i="3" s="1"/>
  <c r="H59" i="3" s="1"/>
  <c r="B59" i="3" l="1"/>
  <c r="C59" i="3" s="1"/>
  <c r="G59" i="3" s="1"/>
  <c r="G58" i="3"/>
  <c r="F59" i="3" l="1"/>
  <c r="A60" i="3" s="1"/>
  <c r="B60" i="3" s="1"/>
  <c r="D60" i="3" l="1"/>
  <c r="H60" i="3" s="1"/>
  <c r="C60" i="3" l="1"/>
  <c r="G60" i="3" l="1"/>
  <c r="F60" i="3"/>
  <c r="A61" i="3" s="1"/>
  <c r="D61" i="3" l="1"/>
  <c r="H61" i="3" s="1"/>
  <c r="B61" i="3"/>
  <c r="C61" i="3" l="1"/>
  <c r="G61" i="3" l="1"/>
  <c r="F61" i="3"/>
  <c r="A62" i="3" s="1"/>
  <c r="D62" i="3" l="1"/>
  <c r="H62" i="3" s="1"/>
  <c r="B62" i="3"/>
  <c r="C62" i="3" s="1"/>
  <c r="G62" i="3" l="1"/>
  <c r="F62" i="3"/>
  <c r="A63" i="3" s="1"/>
  <c r="D63" i="3" l="1"/>
  <c r="H63" i="3" s="1"/>
  <c r="B63" i="3"/>
  <c r="C63" i="3" s="1"/>
  <c r="G63" i="3" s="1"/>
  <c r="F63" i="3" l="1"/>
  <c r="A64" i="3" s="1"/>
  <c r="B64" i="3" s="1"/>
  <c r="D64" i="3" l="1"/>
  <c r="H64" i="3" s="1"/>
  <c r="C64" i="3" l="1"/>
  <c r="F64" i="3" s="1"/>
  <c r="A65" i="3" s="1"/>
  <c r="G64" i="3" l="1"/>
  <c r="B65" i="3"/>
  <c r="D65" i="3"/>
  <c r="H65" i="3" s="1"/>
  <c r="C65" i="3" l="1"/>
  <c r="F65" i="3" l="1"/>
  <c r="A66" i="3" s="1"/>
  <c r="G65" i="3"/>
  <c r="D66" i="3" l="1"/>
  <c r="H66" i="3" s="1"/>
  <c r="B66" i="3"/>
  <c r="C66" i="3" l="1"/>
  <c r="F66" i="3" s="1"/>
  <c r="A67" i="3" s="1"/>
  <c r="D67" i="3" s="1"/>
  <c r="H67" i="3" s="1"/>
  <c r="G66" i="3"/>
  <c r="B67" i="3" l="1"/>
  <c r="C67" i="3" s="1"/>
  <c r="F67" i="3" l="1"/>
  <c r="A68" i="3" s="1"/>
  <c r="B68" i="3" s="1"/>
  <c r="G67" i="3"/>
  <c r="C68" i="3" l="1"/>
  <c r="F68" i="3" s="1"/>
  <c r="D68" i="3"/>
  <c r="G68" i="3"/>
  <c r="I76" i="1" l="1"/>
  <c r="A69" i="3"/>
  <c r="D69" i="3" s="1"/>
  <c r="H69" i="3" s="1"/>
  <c r="I50" i="1"/>
  <c r="H68" i="3"/>
  <c r="B69" i="3" l="1"/>
  <c r="C69" i="3" s="1"/>
  <c r="G69" i="3" s="1"/>
  <c r="F69" i="3" l="1"/>
  <c r="A70" i="3" s="1"/>
  <c r="B70" i="3" s="1"/>
  <c r="D70" i="3" l="1"/>
  <c r="H70" i="3" s="1"/>
  <c r="C70" i="3" l="1"/>
  <c r="G70" i="3" l="1"/>
  <c r="F70" i="3"/>
  <c r="A71" i="3" s="1"/>
  <c r="B71" i="3" l="1"/>
  <c r="D71" i="3"/>
  <c r="H71" i="3" s="1"/>
  <c r="C71" i="3" l="1"/>
  <c r="G71" i="3" s="1"/>
  <c r="F71" i="3" l="1"/>
  <c r="A72" i="3" s="1"/>
  <c r="D72" i="3" s="1"/>
  <c r="H72" i="3" s="1"/>
  <c r="B72" i="3" l="1"/>
  <c r="C72" i="3" s="1"/>
  <c r="G72" i="3" s="1"/>
  <c r="F72" i="3"/>
  <c r="A73" i="3" s="1"/>
  <c r="D73" i="3" s="1"/>
  <c r="H73" i="3" s="1"/>
  <c r="B73" i="3" l="1"/>
  <c r="C73" i="3" s="1"/>
  <c r="F73" i="3" l="1"/>
  <c r="A74" i="3" s="1"/>
  <c r="D74" i="3" s="1"/>
  <c r="H74" i="3" s="1"/>
  <c r="G73" i="3"/>
  <c r="B74" i="3" l="1"/>
  <c r="C74" i="3" s="1"/>
  <c r="F74" i="3" l="1"/>
  <c r="A75" i="3" s="1"/>
  <c r="G74" i="3"/>
  <c r="B75" i="3" l="1"/>
  <c r="D75" i="3"/>
  <c r="H75" i="3" s="1"/>
  <c r="C75" i="3" l="1"/>
  <c r="G75" i="3" s="1"/>
  <c r="F75" i="3" l="1"/>
  <c r="A76" i="3" s="1"/>
  <c r="B76" i="3" s="1"/>
  <c r="D76" i="3" l="1"/>
  <c r="H76" i="3" s="1"/>
  <c r="C76" i="3" l="1"/>
  <c r="F76" i="3" l="1"/>
  <c r="A77" i="3" s="1"/>
  <c r="G76" i="3"/>
  <c r="D77" i="3" l="1"/>
  <c r="H77" i="3" s="1"/>
  <c r="B77" i="3"/>
  <c r="C77" i="3" s="1"/>
  <c r="F77" i="3" s="1"/>
  <c r="A78" i="3" s="1"/>
  <c r="G77" i="3" l="1"/>
  <c r="D78" i="3"/>
  <c r="B78" i="3"/>
  <c r="H78" i="3" l="1"/>
  <c r="C78" i="3"/>
  <c r="F78" i="3" l="1"/>
  <c r="A79" i="3" s="1"/>
  <c r="G78" i="3"/>
  <c r="D79" i="3" l="1"/>
  <c r="B79" i="3"/>
  <c r="H79" i="3" l="1"/>
  <c r="C79" i="3"/>
  <c r="F79" i="3" l="1"/>
  <c r="A80" i="3" s="1"/>
  <c r="G79" i="3"/>
  <c r="D80" i="3" l="1"/>
  <c r="J50" i="1" s="1"/>
  <c r="B80" i="3"/>
  <c r="H80" i="3" l="1"/>
  <c r="C80" i="3"/>
  <c r="F80" i="3" s="1"/>
  <c r="J76" i="1" s="1"/>
  <c r="G80" i="3" l="1"/>
  <c r="A81" i="3"/>
  <c r="D81" i="3" s="1"/>
  <c r="H81" i="3" s="1"/>
  <c r="B81" i="3" l="1"/>
  <c r="C81" i="3"/>
  <c r="F81" i="3" l="1"/>
  <c r="A82" i="3" s="1"/>
  <c r="G81" i="3"/>
  <c r="D82" i="3" l="1"/>
  <c r="H82" i="3" s="1"/>
  <c r="B82" i="3"/>
  <c r="C82" i="3" l="1"/>
  <c r="G82" i="3" s="1"/>
  <c r="F82" i="3" l="1"/>
  <c r="A83" i="3" s="1"/>
  <c r="D83" i="3" s="1"/>
  <c r="H83" i="3" s="1"/>
  <c r="B83" i="3" l="1"/>
  <c r="C83" i="3"/>
  <c r="F83" i="3" l="1"/>
  <c r="A84" i="3" s="1"/>
  <c r="G83" i="3"/>
  <c r="B84" i="3" l="1"/>
  <c r="D84" i="3"/>
  <c r="H84" i="3" s="1"/>
  <c r="C84" i="3" l="1"/>
  <c r="G84" i="3" l="1"/>
  <c r="F84" i="3"/>
  <c r="A85" i="3" s="1"/>
  <c r="B85" i="3" l="1"/>
  <c r="D85" i="3"/>
  <c r="H85" i="3" s="1"/>
  <c r="C85" i="3" l="1"/>
  <c r="F85" i="3" s="1"/>
  <c r="A86" i="3" s="1"/>
  <c r="G85" i="3" l="1"/>
  <c r="B86" i="3"/>
  <c r="D86" i="3"/>
  <c r="H86" i="3" s="1"/>
  <c r="C86" i="3" l="1"/>
  <c r="G86" i="3" l="1"/>
  <c r="F86" i="3"/>
  <c r="A87" i="3" s="1"/>
  <c r="B87" i="3" l="1"/>
  <c r="D87" i="3"/>
  <c r="H87" i="3" s="1"/>
  <c r="C87" i="3" l="1"/>
  <c r="G87" i="3" l="1"/>
  <c r="F87" i="3"/>
  <c r="A88" i="3" s="1"/>
  <c r="B88" i="3" l="1"/>
  <c r="D88" i="3"/>
  <c r="H88" i="3" s="1"/>
  <c r="C88" i="3" l="1"/>
  <c r="F88" i="3" l="1"/>
  <c r="A89" i="3" s="1"/>
  <c r="G88" i="3"/>
  <c r="D89" i="3" l="1"/>
  <c r="H89" i="3" s="1"/>
  <c r="B89" i="3"/>
  <c r="C89" i="3" l="1"/>
  <c r="F89" i="3" s="1"/>
  <c r="A90" i="3" s="1"/>
  <c r="G89" i="3" l="1"/>
  <c r="B90" i="3"/>
  <c r="D90" i="3"/>
  <c r="H90" i="3" s="1"/>
  <c r="C90" i="3" l="1"/>
  <c r="F90" i="3" s="1"/>
  <c r="A91" i="3" s="1"/>
  <c r="G90" i="3" l="1"/>
  <c r="B91" i="3"/>
  <c r="D91" i="3"/>
  <c r="H91" i="3" s="1"/>
  <c r="C91" i="3" l="1"/>
  <c r="F91" i="3" l="1"/>
  <c r="A92" i="3" s="1"/>
  <c r="G91" i="3"/>
  <c r="D92" i="3" l="1"/>
  <c r="K50" i="1" s="1"/>
  <c r="B92" i="3"/>
  <c r="C92" i="3" l="1"/>
  <c r="G92" i="3" s="1"/>
  <c r="H92" i="3"/>
  <c r="F92" i="3" l="1"/>
  <c r="A93" i="3" s="1"/>
  <c r="K76" i="1" l="1"/>
  <c r="D93" i="3"/>
  <c r="H93" i="3" s="1"/>
  <c r="B93" i="3"/>
  <c r="C93" i="3" l="1"/>
  <c r="G93" i="3" l="1"/>
  <c r="F93" i="3"/>
  <c r="A94" i="3" s="1"/>
  <c r="D94" i="3" l="1"/>
  <c r="H94" i="3" s="1"/>
  <c r="B94" i="3"/>
  <c r="C94" i="3" l="1"/>
  <c r="G94" i="3" l="1"/>
  <c r="F94" i="3"/>
  <c r="A95" i="3" s="1"/>
  <c r="B95" i="3" l="1"/>
  <c r="D95" i="3"/>
  <c r="H95" i="3" s="1"/>
  <c r="C95" i="3" l="1"/>
  <c r="F95" i="3" l="1"/>
  <c r="A96" i="3" s="1"/>
  <c r="G95" i="3"/>
  <c r="D96" i="3" l="1"/>
  <c r="H96" i="3" s="1"/>
  <c r="B96" i="3"/>
  <c r="C96" i="3" l="1"/>
  <c r="G96" i="3" l="1"/>
  <c r="F96" i="3"/>
  <c r="A97" i="3" s="1"/>
  <c r="D97" i="3" l="1"/>
  <c r="B97" i="3"/>
  <c r="C97" i="3" l="1"/>
  <c r="F97" i="3" s="1"/>
  <c r="A98" i="3" s="1"/>
  <c r="H97" i="3"/>
  <c r="G97" i="3" l="1"/>
  <c r="B98" i="3"/>
  <c r="D98" i="3"/>
  <c r="H98" i="3"/>
  <c r="C98" i="3" l="1"/>
  <c r="F98" i="3" s="1"/>
  <c r="A99" i="3" s="1"/>
  <c r="D99" i="3" s="1"/>
  <c r="H99" i="3" s="1"/>
  <c r="B99" i="3" l="1"/>
  <c r="C99" i="3" s="1"/>
  <c r="F99" i="3" s="1"/>
  <c r="A100" i="3" s="1"/>
  <c r="D100" i="3" s="1"/>
  <c r="H100" i="3" s="1"/>
  <c r="G98" i="3"/>
  <c r="B100" i="3" l="1"/>
  <c r="C100" i="3" s="1"/>
  <c r="G99" i="3"/>
  <c r="F100" i="3" l="1"/>
  <c r="A101" i="3" s="1"/>
  <c r="G100" i="3"/>
  <c r="D101" i="3" l="1"/>
  <c r="H101" i="3" s="1"/>
  <c r="B101" i="3"/>
  <c r="C101" i="3" l="1"/>
  <c r="G101" i="3" l="1"/>
  <c r="F101" i="3"/>
  <c r="A102" i="3" s="1"/>
  <c r="D102" i="3" l="1"/>
  <c r="H102" i="3" s="1"/>
  <c r="B102" i="3"/>
  <c r="C102" i="3" l="1"/>
  <c r="G102" i="3" l="1"/>
  <c r="F102" i="3"/>
  <c r="A103" i="3" s="1"/>
  <c r="D103" i="3" l="1"/>
  <c r="H103" i="3" s="1"/>
  <c r="B103" i="3"/>
  <c r="C103" i="3" l="1"/>
  <c r="G103" i="3" s="1"/>
  <c r="F103" i="3" l="1"/>
  <c r="A104" i="3" s="1"/>
  <c r="D104" i="3" s="1"/>
  <c r="L50" i="1" s="1"/>
  <c r="B104" i="3" l="1"/>
  <c r="C104" i="3" s="1"/>
  <c r="H104" i="3"/>
  <c r="G104" i="3" l="1"/>
  <c r="F104" i="3"/>
  <c r="A105" i="3" l="1"/>
  <c r="L76" i="1"/>
  <c r="B105" i="3" l="1"/>
  <c r="D105" i="3"/>
  <c r="H105" i="3" s="1"/>
  <c r="C105" i="3" l="1"/>
  <c r="G105" i="3" l="1"/>
  <c r="F105" i="3"/>
  <c r="A106" i="3" s="1"/>
  <c r="B106" i="3" l="1"/>
  <c r="D106" i="3"/>
  <c r="H106" i="3" s="1"/>
  <c r="C106" i="3" l="1"/>
  <c r="F106" i="3" s="1"/>
  <c r="A107" i="3" s="1"/>
  <c r="D107" i="3" s="1"/>
  <c r="H107" i="3" s="1"/>
  <c r="G106" i="3" l="1"/>
  <c r="B107" i="3"/>
  <c r="C107" i="3" s="1"/>
  <c r="F107" i="3" s="1"/>
  <c r="A108" i="3" s="1"/>
  <c r="G107" i="3" l="1"/>
  <c r="D108" i="3"/>
  <c r="B108" i="3"/>
  <c r="C108" i="3" l="1"/>
  <c r="G108" i="3"/>
  <c r="F108" i="3"/>
  <c r="A109" i="3" s="1"/>
  <c r="H108" i="3"/>
  <c r="D109" i="3" l="1"/>
  <c r="H109" i="3" s="1"/>
  <c r="B109" i="3"/>
  <c r="C109" i="3" l="1"/>
  <c r="G109" i="3" l="1"/>
  <c r="F109" i="3"/>
  <c r="A110" i="3" s="1"/>
  <c r="B110" i="3" l="1"/>
  <c r="D110" i="3"/>
  <c r="H110" i="3" s="1"/>
  <c r="C110" i="3" l="1"/>
  <c r="F110" i="3" s="1"/>
  <c r="A111" i="3" s="1"/>
  <c r="D111" i="3" s="1"/>
  <c r="H111" i="3" s="1"/>
  <c r="G110" i="3"/>
  <c r="B111" i="3" l="1"/>
  <c r="C111" i="3" s="1"/>
  <c r="F111" i="3" l="1"/>
  <c r="A112" i="3" s="1"/>
  <c r="G111" i="3"/>
  <c r="D112" i="3" l="1"/>
  <c r="H112" i="3" s="1"/>
  <c r="B112" i="3"/>
  <c r="C112" i="3" s="1"/>
  <c r="F112" i="3" l="1"/>
  <c r="A113" i="3" s="1"/>
  <c r="D113" i="3" s="1"/>
  <c r="H113" i="3" s="1"/>
  <c r="G112" i="3"/>
  <c r="B113" i="3" l="1"/>
  <c r="C113" i="3" s="1"/>
  <c r="G113" i="3" l="1"/>
  <c r="F113" i="3"/>
  <c r="A114" i="3" s="1"/>
  <c r="B114" i="3" l="1"/>
  <c r="D114" i="3"/>
  <c r="H114" i="3" s="1"/>
  <c r="C114" i="3" l="1"/>
  <c r="F114" i="3" s="1"/>
  <c r="A115" i="3" s="1"/>
  <c r="B115" i="3" s="1"/>
  <c r="G114" i="3"/>
  <c r="D115" i="3" l="1"/>
  <c r="H115" i="3" s="1"/>
  <c r="C115" i="3" l="1"/>
  <c r="F115" i="3" s="1"/>
  <c r="A116" i="3" s="1"/>
  <c r="B116" i="3" s="1"/>
  <c r="D116" i="3" l="1"/>
  <c r="M50" i="1" s="1"/>
  <c r="G115" i="3"/>
  <c r="H116" i="3" l="1"/>
  <c r="G116" i="3"/>
  <c r="C116" i="3"/>
  <c r="F116" i="3" s="1"/>
  <c r="M76" i="1" l="1"/>
  <c r="A117" i="3"/>
  <c r="B117" i="3" l="1"/>
  <c r="C117" i="3" s="1"/>
  <c r="D117" i="3"/>
  <c r="H117" i="3" s="1"/>
  <c r="F117" i="3" l="1"/>
  <c r="A118" i="3" s="1"/>
  <c r="G117" i="3"/>
  <c r="D118" i="3" l="1"/>
  <c r="H118" i="3" s="1"/>
  <c r="B118" i="3"/>
  <c r="C118" i="3" l="1"/>
  <c r="F118" i="3" l="1"/>
  <c r="A119" i="3" s="1"/>
  <c r="G118" i="3"/>
  <c r="B119" i="3" l="1"/>
  <c r="D119" i="3"/>
  <c r="H119" i="3"/>
  <c r="C119" i="3" l="1"/>
  <c r="F119" i="3" l="1"/>
  <c r="A120" i="3" s="1"/>
  <c r="G119" i="3"/>
  <c r="B120" i="3" l="1"/>
  <c r="D120" i="3"/>
  <c r="H120" i="3" s="1"/>
  <c r="C120" i="3" l="1"/>
  <c r="G120" i="3" l="1"/>
  <c r="F120" i="3"/>
  <c r="A121" i="3" s="1"/>
  <c r="D121" i="3" l="1"/>
  <c r="H121" i="3" s="1"/>
  <c r="B121" i="3"/>
  <c r="C121" i="3"/>
  <c r="G121" i="3" s="1"/>
  <c r="F121" i="3" l="1"/>
  <c r="A122" i="3" s="1"/>
  <c r="B122" i="3" l="1"/>
  <c r="D122" i="3"/>
  <c r="H122" i="3" s="1"/>
  <c r="C122" i="3" l="1"/>
  <c r="G122" i="3" l="1"/>
  <c r="F122" i="3"/>
  <c r="A123" i="3" s="1"/>
  <c r="B123" i="3" l="1"/>
  <c r="C123" i="3" s="1"/>
  <c r="F123" i="3" s="1"/>
  <c r="A124" i="3" s="1"/>
  <c r="D123" i="3"/>
  <c r="H123" i="3" s="1"/>
  <c r="G123" i="3" l="1"/>
  <c r="D124" i="3"/>
  <c r="H124" i="3" s="1"/>
  <c r="B124" i="3"/>
  <c r="C124" i="3" l="1"/>
  <c r="F124" i="3" l="1"/>
  <c r="A125" i="3" s="1"/>
  <c r="G124" i="3"/>
  <c r="B125" i="3" l="1"/>
  <c r="C125" i="3" s="1"/>
  <c r="F125" i="3" s="1"/>
  <c r="A126" i="3" s="1"/>
  <c r="D125" i="3"/>
  <c r="H125" i="3" s="1"/>
  <c r="D126" i="3" l="1"/>
  <c r="H126" i="3" s="1"/>
  <c r="B126" i="3"/>
  <c r="C126" i="3" s="1"/>
  <c r="F126" i="3" s="1"/>
  <c r="A127" i="3" s="1"/>
  <c r="G125" i="3"/>
  <c r="G126" i="3" s="1"/>
  <c r="B127" i="3" l="1"/>
  <c r="C127" i="3" s="1"/>
  <c r="F127" i="3" s="1"/>
  <c r="A128" i="3" s="1"/>
  <c r="D127" i="3"/>
  <c r="H127" i="3" s="1"/>
  <c r="D128" i="3" l="1"/>
  <c r="N50" i="1" s="1"/>
  <c r="B128" i="3"/>
  <c r="C128" i="3" s="1"/>
  <c r="F128" i="3" s="1"/>
  <c r="H128" i="3"/>
  <c r="G127" i="3"/>
  <c r="G128" i="3" s="1"/>
  <c r="A129" i="3" l="1"/>
  <c r="N76" i="1"/>
  <c r="B129" i="3" l="1"/>
  <c r="D129" i="3"/>
  <c r="H129" i="3" s="1"/>
  <c r="C129" i="3" l="1"/>
  <c r="G129" i="3" l="1"/>
  <c r="F129" i="3"/>
  <c r="A130" i="3" s="1"/>
  <c r="B130" i="3" l="1"/>
  <c r="C130" i="3" s="1"/>
  <c r="D130" i="3"/>
  <c r="H130" i="3" s="1"/>
  <c r="F130" i="3" l="1"/>
  <c r="A131" i="3" s="1"/>
  <c r="G130" i="3"/>
  <c r="D131" i="3" l="1"/>
  <c r="H131" i="3" s="1"/>
  <c r="B131" i="3"/>
  <c r="C131" i="3" s="1"/>
  <c r="F131" i="3" s="1"/>
  <c r="A132" i="3" s="1"/>
  <c r="D132" i="3" l="1"/>
  <c r="H132" i="3" s="1"/>
  <c r="B132" i="3"/>
  <c r="C132" i="3" s="1"/>
  <c r="G131" i="3"/>
  <c r="F132" i="3" l="1"/>
  <c r="A133" i="3" s="1"/>
  <c r="B133" i="3" s="1"/>
  <c r="G132" i="3"/>
  <c r="D133" i="3" l="1"/>
  <c r="H133" i="3" s="1"/>
  <c r="C133" i="3"/>
  <c r="F133" i="3" l="1"/>
  <c r="A134" i="3" s="1"/>
  <c r="G133" i="3"/>
  <c r="B134" i="3" l="1"/>
  <c r="D134" i="3"/>
  <c r="H134" i="3" s="1"/>
  <c r="C134" i="3" l="1"/>
  <c r="F134" i="3" s="1"/>
  <c r="A135" i="3" s="1"/>
  <c r="G134" i="3" l="1"/>
  <c r="B135" i="3"/>
  <c r="D135" i="3"/>
  <c r="H135" i="3" s="1"/>
  <c r="C135" i="3" l="1"/>
  <c r="F135" i="3" s="1"/>
  <c r="A136" i="3" s="1"/>
  <c r="D136" i="3" s="1"/>
  <c r="H136" i="3" s="1"/>
  <c r="B136" i="3" l="1"/>
  <c r="G135" i="3"/>
  <c r="C136" i="3"/>
  <c r="F136" i="3" l="1"/>
  <c r="A137" i="3" s="1"/>
  <c r="G136" i="3"/>
  <c r="B137" i="3" l="1"/>
  <c r="D137" i="3"/>
  <c r="H137" i="3" s="1"/>
  <c r="C137" i="3" l="1"/>
  <c r="F137" i="3"/>
  <c r="A138" i="3" s="1"/>
  <c r="G137" i="3"/>
  <c r="D138" i="3" l="1"/>
  <c r="H138" i="3" s="1"/>
  <c r="B138" i="3"/>
  <c r="C138" i="3" s="1"/>
  <c r="F138" i="3" l="1"/>
  <c r="A139" i="3" s="1"/>
  <c r="G138" i="3"/>
  <c r="D139" i="3" l="1"/>
  <c r="H139" i="3" s="1"/>
  <c r="B139" i="3"/>
  <c r="C139" i="3" s="1"/>
  <c r="F139" i="3" s="1"/>
  <c r="A140" i="3" s="1"/>
  <c r="D140" i="3" l="1"/>
  <c r="O50" i="1" s="1"/>
  <c r="B140" i="3"/>
  <c r="C140" i="3"/>
  <c r="F140" i="3" s="1"/>
  <c r="G139" i="3"/>
  <c r="H140" i="3" l="1"/>
  <c r="G140" i="3"/>
  <c r="O76" i="1"/>
  <c r="Q78" i="1" s="1"/>
  <c r="A141" i="3"/>
  <c r="B141" i="3" l="1"/>
  <c r="D141" i="3"/>
  <c r="H141" i="3" s="1"/>
  <c r="C141" i="3" l="1"/>
  <c r="G141" i="3" s="1"/>
  <c r="F141" i="3" l="1"/>
  <c r="A142" i="3" s="1"/>
  <c r="D142" i="3" s="1"/>
  <c r="H142" i="3" s="1"/>
  <c r="B142" i="3" l="1"/>
  <c r="C142" i="3"/>
  <c r="F142" i="3" l="1"/>
  <c r="A143" i="3" s="1"/>
  <c r="G142" i="3"/>
  <c r="D143" i="3" l="1"/>
  <c r="H143" i="3" s="1"/>
  <c r="B143" i="3"/>
  <c r="C143" i="3" s="1"/>
  <c r="F143" i="3" l="1"/>
  <c r="A144" i="3" s="1"/>
  <c r="G143" i="3"/>
  <c r="D144" i="3" l="1"/>
  <c r="H144" i="3" s="1"/>
  <c r="B144" i="3"/>
  <c r="C144" i="3" l="1"/>
  <c r="F144" i="3" s="1"/>
  <c r="A145" i="3" s="1"/>
  <c r="G144" i="3" l="1"/>
  <c r="D145" i="3"/>
  <c r="H145" i="3" s="1"/>
  <c r="B145" i="3"/>
  <c r="C145" i="3" l="1"/>
  <c r="F145" i="3" l="1"/>
  <c r="A146" i="3" s="1"/>
  <c r="G145" i="3"/>
  <c r="D146" i="3" l="1"/>
  <c r="H146" i="3" s="1"/>
  <c r="B146" i="3"/>
  <c r="C146" i="3" l="1"/>
  <c r="G146" i="3" l="1"/>
  <c r="F146" i="3"/>
  <c r="A147" i="3" s="1"/>
  <c r="B147" i="3" l="1"/>
  <c r="D147" i="3"/>
  <c r="H147" i="3" s="1"/>
  <c r="C147" i="3" l="1"/>
  <c r="G147" i="3" s="1"/>
  <c r="F147" i="3" l="1"/>
  <c r="A148" i="3" s="1"/>
  <c r="B148" i="3" s="1"/>
  <c r="D148" i="3" l="1"/>
  <c r="H148" i="3" s="1"/>
  <c r="C148" i="3"/>
  <c r="G148" i="3" s="1"/>
  <c r="F148" i="3"/>
  <c r="A149" i="3" s="1"/>
  <c r="D149" i="3" l="1"/>
  <c r="H149" i="3" s="1"/>
  <c r="B149" i="3"/>
  <c r="C149" i="3" s="1"/>
  <c r="F149" i="3" l="1"/>
  <c r="A150" i="3" s="1"/>
  <c r="G149" i="3"/>
  <c r="B150" i="3" l="1"/>
  <c r="D150" i="3"/>
  <c r="H150" i="3" s="1"/>
  <c r="C150" i="3" l="1"/>
  <c r="F150" i="3" s="1"/>
  <c r="A151" i="3" s="1"/>
  <c r="H151" i="3" s="1"/>
  <c r="D151" i="3"/>
  <c r="G150" i="3"/>
  <c r="B151" i="3" l="1"/>
  <c r="C151" i="3" s="1"/>
  <c r="F151" i="3" l="1"/>
  <c r="A152" i="3" s="1"/>
  <c r="D152" i="3" s="1"/>
  <c r="H152" i="3" s="1"/>
  <c r="G151" i="3"/>
  <c r="B152" i="3" l="1"/>
  <c r="C152" i="3" s="1"/>
  <c r="F152" i="3" s="1"/>
  <c r="A153" i="3" s="1"/>
  <c r="D153" i="3" s="1"/>
  <c r="H153" i="3" s="1"/>
  <c r="G152" i="3" l="1"/>
  <c r="B153" i="3"/>
  <c r="C153" i="3" s="1"/>
  <c r="F153" i="3" s="1"/>
  <c r="A154" i="3" s="1"/>
  <c r="D154" i="3" s="1"/>
  <c r="H154" i="3" s="1"/>
  <c r="G153" i="3" l="1"/>
  <c r="B154" i="3"/>
  <c r="C154" i="3" s="1"/>
  <c r="F154" i="3" l="1"/>
  <c r="A155" i="3" s="1"/>
  <c r="G154" i="3"/>
  <c r="B155" i="3" l="1"/>
  <c r="D155" i="3"/>
  <c r="H155" i="3" s="1"/>
  <c r="C155" i="3" l="1"/>
  <c r="F155" i="3" s="1"/>
  <c r="A156" i="3" s="1"/>
  <c r="G155" i="3" l="1"/>
  <c r="B156" i="3"/>
  <c r="D156" i="3"/>
  <c r="H156" i="3" s="1"/>
  <c r="C156" i="3" l="1"/>
  <c r="G156" i="3" s="1"/>
  <c r="F156" i="3"/>
  <c r="A157" i="3" s="1"/>
  <c r="B157" i="3" l="1"/>
  <c r="D157" i="3"/>
  <c r="H157" i="3" s="1"/>
  <c r="C157" i="3" l="1"/>
  <c r="G157" i="3" s="1"/>
  <c r="F157" i="3"/>
  <c r="A158" i="3" s="1"/>
  <c r="B158" i="3" l="1"/>
  <c r="D158" i="3"/>
  <c r="H158" i="3" s="1"/>
  <c r="C158" i="3" l="1"/>
  <c r="F158" i="3" s="1"/>
  <c r="A159" i="3" s="1"/>
  <c r="G158" i="3" l="1"/>
  <c r="D159" i="3"/>
  <c r="H159" i="3" s="1"/>
  <c r="B159" i="3"/>
  <c r="C159" i="3" s="1"/>
  <c r="F159" i="3" s="1"/>
  <c r="A160" i="3" s="1"/>
  <c r="G159" i="3" l="1"/>
  <c r="B160" i="3"/>
  <c r="D160" i="3"/>
  <c r="H160" i="3" s="1"/>
  <c r="C160" i="3" l="1"/>
  <c r="F160" i="3" l="1"/>
  <c r="A161" i="3" s="1"/>
  <c r="G160" i="3"/>
  <c r="D161" i="3" l="1"/>
  <c r="H161" i="3" s="1"/>
  <c r="B161" i="3"/>
  <c r="C161" i="3" s="1"/>
  <c r="G161" i="3" l="1"/>
  <c r="F161" i="3"/>
  <c r="A162" i="3" s="1"/>
  <c r="B162" i="3" l="1"/>
  <c r="D162" i="3"/>
  <c r="H162" i="3" s="1"/>
  <c r="C162" i="3" l="1"/>
  <c r="F162" i="3" s="1"/>
  <c r="A163" i="3" s="1"/>
  <c r="G162" i="3"/>
  <c r="B163" i="3" l="1"/>
  <c r="D163" i="3"/>
  <c r="H163" i="3" s="1"/>
  <c r="C163" i="3" l="1"/>
  <c r="G163" i="3" s="1"/>
  <c r="F163" i="3"/>
  <c r="A164" i="3" s="1"/>
  <c r="D164" i="3" l="1"/>
  <c r="H164" i="3" s="1"/>
  <c r="B164" i="3"/>
  <c r="C164" i="3" s="1"/>
  <c r="F164" i="3" s="1"/>
  <c r="A165" i="3" s="1"/>
  <c r="B165" i="3" l="1"/>
  <c r="D165" i="3"/>
  <c r="H165" i="3" s="1"/>
  <c r="G164" i="3"/>
  <c r="C165" i="3" l="1"/>
  <c r="F165" i="3" s="1"/>
  <c r="A166" i="3" s="1"/>
  <c r="B166" i="3" s="1"/>
  <c r="D166" i="3" l="1"/>
  <c r="H166" i="3" s="1"/>
  <c r="G165" i="3"/>
  <c r="C166" i="3" l="1"/>
  <c r="G166" i="3" l="1"/>
  <c r="F166" i="3"/>
  <c r="A167" i="3" s="1"/>
  <c r="D167" i="3" l="1"/>
  <c r="H167" i="3" s="1"/>
  <c r="B167" i="3"/>
  <c r="C167" i="3" s="1"/>
  <c r="F167" i="3" s="1"/>
  <c r="A168" i="3" s="1"/>
  <c r="D168" i="3" l="1"/>
  <c r="H168" i="3" s="1"/>
  <c r="B168" i="3"/>
  <c r="C168" i="3" s="1"/>
  <c r="F168" i="3" s="1"/>
  <c r="A169" i="3" s="1"/>
  <c r="G167" i="3"/>
  <c r="G168" i="3" l="1"/>
  <c r="B169" i="3"/>
  <c r="D169" i="3"/>
  <c r="H169" i="3" s="1"/>
  <c r="C169" i="3" l="1"/>
  <c r="G169" i="3" s="1"/>
  <c r="F169" i="3"/>
  <c r="A170" i="3" s="1"/>
  <c r="B170" i="3" l="1"/>
  <c r="D170" i="3"/>
  <c r="H170" i="3" s="1"/>
  <c r="C170" i="3" l="1"/>
  <c r="F170" i="3" s="1"/>
  <c r="A171" i="3" s="1"/>
  <c r="G170" i="3"/>
  <c r="B171" i="3" l="1"/>
  <c r="D171" i="3"/>
  <c r="H171" i="3" s="1"/>
  <c r="C171" i="3" l="1"/>
  <c r="F171" i="3" s="1"/>
  <c r="A172" i="3" s="1"/>
  <c r="B172" i="3" s="1"/>
  <c r="G171" i="3" l="1"/>
  <c r="D172" i="3"/>
  <c r="H172" i="3" s="1"/>
  <c r="C172" i="3" l="1"/>
  <c r="F172" i="3" s="1"/>
  <c r="A173" i="3" s="1"/>
  <c r="B173" i="3" s="1"/>
  <c r="D173" i="3"/>
  <c r="H173" i="3" s="1"/>
  <c r="G172" i="3"/>
  <c r="C173" i="3" l="1"/>
  <c r="F173" i="3" l="1"/>
  <c r="A174" i="3" s="1"/>
  <c r="G173" i="3"/>
  <c r="B174" i="3" l="1"/>
  <c r="D174" i="3"/>
  <c r="H174" i="3" s="1"/>
  <c r="C174" i="3" l="1"/>
  <c r="F174" i="3" l="1"/>
  <c r="A175" i="3" s="1"/>
  <c r="G174" i="3"/>
  <c r="D175" i="3" l="1"/>
  <c r="H175" i="3" s="1"/>
  <c r="B175" i="3"/>
  <c r="C175" i="3" s="1"/>
  <c r="F175" i="3" s="1"/>
  <c r="A176" i="3" s="1"/>
  <c r="G175" i="3" l="1"/>
  <c r="B176" i="3"/>
  <c r="D176" i="3"/>
  <c r="H176" i="3" s="1"/>
  <c r="C176" i="3" l="1"/>
  <c r="F176" i="3" l="1"/>
  <c r="A177" i="3" s="1"/>
  <c r="G176" i="3"/>
  <c r="D177" i="3" l="1"/>
  <c r="H177" i="3" s="1"/>
  <c r="B177" i="3"/>
  <c r="C177" i="3" s="1"/>
  <c r="F177" i="3" s="1"/>
  <c r="A178" i="3" s="1"/>
  <c r="G177" i="3" l="1"/>
  <c r="D178" i="3"/>
  <c r="H178" i="3" s="1"/>
  <c r="B178" i="3"/>
  <c r="C178" i="3" s="1"/>
  <c r="F178" i="3" s="1"/>
  <c r="A179" i="3" s="1"/>
  <c r="G178" i="3" l="1"/>
  <c r="D179" i="3"/>
  <c r="H179" i="3" s="1"/>
  <c r="B179" i="3"/>
  <c r="C179" i="3" s="1"/>
  <c r="F179" i="3" l="1"/>
  <c r="A180" i="3" s="1"/>
  <c r="D180" i="3" s="1"/>
  <c r="H180" i="3" s="1"/>
  <c r="G179" i="3"/>
  <c r="B180" i="3"/>
  <c r="C180" i="3" l="1"/>
  <c r="F180" i="3"/>
  <c r="A181" i="3" s="1"/>
  <c r="G180" i="3"/>
  <c r="B181" i="3" l="1"/>
  <c r="C181" i="3" s="1"/>
  <c r="D181" i="3"/>
  <c r="H181" i="3" s="1"/>
  <c r="G181" i="3" l="1"/>
  <c r="F181" i="3"/>
  <c r="A182" i="3" s="1"/>
  <c r="D182" i="3" s="1"/>
  <c r="H182" i="3" s="1"/>
  <c r="B182" i="3" l="1"/>
  <c r="C182" i="3" s="1"/>
  <c r="F182" i="3" l="1"/>
  <c r="A183" i="3" s="1"/>
  <c r="G182" i="3"/>
  <c r="D183" i="3" l="1"/>
  <c r="H183" i="3" s="1"/>
  <c r="B183" i="3"/>
  <c r="C183" i="3" l="1"/>
  <c r="F183" i="3" l="1"/>
  <c r="A184" i="3" s="1"/>
  <c r="G183" i="3"/>
  <c r="B184" i="3" l="1"/>
  <c r="D184" i="3"/>
  <c r="H184" i="3" s="1"/>
  <c r="C184" i="3" l="1"/>
  <c r="G184" i="3" s="1"/>
  <c r="F184" i="3" l="1"/>
  <c r="A185" i="3" s="1"/>
  <c r="B185" i="3" s="1"/>
  <c r="D185" i="3" l="1"/>
  <c r="H185" i="3" s="1"/>
  <c r="C185" i="3" l="1"/>
  <c r="F185" i="3" l="1"/>
  <c r="A186" i="3" s="1"/>
  <c r="G185" i="3"/>
  <c r="B186" i="3" l="1"/>
  <c r="D186" i="3"/>
  <c r="H186" i="3" s="1"/>
  <c r="C186" i="3" l="1"/>
  <c r="F186" i="3" l="1"/>
  <c r="A187" i="3" s="1"/>
  <c r="G186" i="3"/>
  <c r="D187" i="3" l="1"/>
  <c r="H187" i="3" s="1"/>
  <c r="B187" i="3"/>
  <c r="C187" i="3" s="1"/>
  <c r="F187" i="3" l="1"/>
  <c r="A188" i="3" s="1"/>
  <c r="G187" i="3"/>
  <c r="B188" i="3" l="1"/>
  <c r="D188" i="3"/>
  <c r="H188" i="3" s="1"/>
  <c r="C188" i="3" l="1"/>
  <c r="G188" i="3" l="1"/>
  <c r="F188" i="3"/>
  <c r="A189" i="3" s="1"/>
  <c r="D189" i="3" l="1"/>
  <c r="H189" i="3" s="1"/>
  <c r="B189" i="3"/>
  <c r="C189" i="3" l="1"/>
  <c r="G189" i="3" s="1"/>
  <c r="F189" i="3"/>
  <c r="A190" i="3" s="1"/>
  <c r="B190" i="3" l="1"/>
  <c r="D190" i="3"/>
  <c r="H190" i="3" s="1"/>
  <c r="C190" i="3" l="1"/>
  <c r="F190" i="3" s="1"/>
  <c r="A191" i="3" s="1"/>
  <c r="D191" i="3" s="1"/>
  <c r="H191" i="3" s="1"/>
  <c r="G190" i="3" l="1"/>
  <c r="B191" i="3"/>
  <c r="C191" i="3" s="1"/>
  <c r="F191" i="3" l="1"/>
  <c r="A192" i="3" s="1"/>
  <c r="G191" i="3"/>
  <c r="D192" i="3" l="1"/>
  <c r="H192" i="3" s="1"/>
  <c r="B192" i="3"/>
  <c r="C192" i="3" s="1"/>
  <c r="G192" i="3" s="1"/>
  <c r="F192" i="3" l="1"/>
  <c r="A193" i="3" s="1"/>
  <c r="D193" i="3" l="1"/>
  <c r="H193" i="3" s="1"/>
  <c r="B193" i="3"/>
  <c r="C193" i="3" s="1"/>
  <c r="G193" i="3" l="1"/>
  <c r="F193" i="3"/>
  <c r="A194" i="3" s="1"/>
  <c r="D194" i="3" l="1"/>
  <c r="H194" i="3" s="1"/>
  <c r="B194" i="3"/>
  <c r="C194" i="3" s="1"/>
  <c r="G194" i="3" l="1"/>
  <c r="F194" i="3"/>
  <c r="A195" i="3" s="1"/>
  <c r="D195" i="3" l="1"/>
  <c r="H195" i="3" s="1"/>
  <c r="B195" i="3"/>
  <c r="C195" i="3" s="1"/>
  <c r="F195" i="3" l="1"/>
  <c r="A196" i="3" s="1"/>
  <c r="G195" i="3"/>
  <c r="B196" i="3" l="1"/>
  <c r="D196" i="3"/>
  <c r="H196" i="3" s="1"/>
  <c r="C196" i="3" l="1"/>
  <c r="F196" i="3" l="1"/>
  <c r="A197" i="3" s="1"/>
  <c r="G196" i="3"/>
  <c r="B197" i="3" l="1"/>
  <c r="D197" i="3"/>
  <c r="H197" i="3" s="1"/>
  <c r="C197" i="3" l="1"/>
  <c r="F197" i="3" l="1"/>
  <c r="A198" i="3" s="1"/>
  <c r="G197" i="3"/>
  <c r="B198" i="3" l="1"/>
  <c r="D198" i="3"/>
  <c r="H198" i="3" s="1"/>
  <c r="C198" i="3" l="1"/>
  <c r="F198" i="3" l="1"/>
  <c r="A199" i="3" s="1"/>
  <c r="G198" i="3"/>
  <c r="B199" i="3" l="1"/>
  <c r="D199" i="3"/>
  <c r="H199" i="3" s="1"/>
  <c r="C199" i="3" l="1"/>
  <c r="G199" i="3" l="1"/>
  <c r="F199" i="3"/>
  <c r="A200" i="3" s="1"/>
  <c r="B200" i="3" l="1"/>
  <c r="D200" i="3"/>
  <c r="H200" i="3"/>
  <c r="C200" i="3" l="1"/>
  <c r="G200" i="3" l="1"/>
  <c r="F200" i="3"/>
  <c r="A201" i="3" s="1"/>
  <c r="B201" i="3" l="1"/>
  <c r="D201" i="3"/>
  <c r="H201" i="3" s="1"/>
  <c r="C201" i="3" l="1"/>
  <c r="F201" i="3"/>
  <c r="A202" i="3" s="1"/>
  <c r="G201" i="3"/>
  <c r="B202" i="3" l="1"/>
  <c r="C202" i="3" s="1"/>
  <c r="D202" i="3"/>
  <c r="H202" i="3" s="1"/>
  <c r="F202" i="3" l="1"/>
  <c r="A203" i="3" s="1"/>
  <c r="G202" i="3"/>
  <c r="D203" i="3" l="1"/>
  <c r="H203" i="3" s="1"/>
  <c r="B203" i="3"/>
  <c r="C203" i="3" s="1"/>
  <c r="F203" i="3" l="1"/>
  <c r="A204" i="3" s="1"/>
  <c r="G203" i="3"/>
  <c r="D204" i="3" l="1"/>
  <c r="H204" i="3" s="1"/>
  <c r="B204" i="3"/>
  <c r="C204" i="3" s="1"/>
  <c r="G204" i="3" l="1"/>
  <c r="F204" i="3"/>
  <c r="A205" i="3" s="1"/>
  <c r="D205" i="3" l="1"/>
  <c r="H205" i="3" s="1"/>
  <c r="B205" i="3"/>
  <c r="C205" i="3" l="1"/>
  <c r="F205" i="3" l="1"/>
  <c r="A206" i="3" s="1"/>
  <c r="G205" i="3"/>
  <c r="D206" i="3" l="1"/>
  <c r="H206" i="3" s="1"/>
  <c r="B206" i="3"/>
  <c r="C206" i="3" s="1"/>
  <c r="G206" i="3" l="1"/>
  <c r="F206" i="3"/>
  <c r="A207" i="3" s="1"/>
  <c r="B207" i="3"/>
  <c r="C207" i="3" s="1"/>
  <c r="D207" i="3"/>
  <c r="H207" i="3" s="1"/>
  <c r="G207" i="3" l="1"/>
  <c r="F207" i="3"/>
  <c r="A208" i="3" s="1"/>
  <c r="B208" i="3"/>
  <c r="D208" i="3"/>
  <c r="H208" i="3" s="1"/>
  <c r="C208" i="3" l="1"/>
  <c r="F208" i="3" l="1"/>
  <c r="A209" i="3" s="1"/>
  <c r="G208" i="3"/>
  <c r="B209" i="3" l="1"/>
  <c r="D209" i="3"/>
  <c r="H209" i="3" s="1"/>
  <c r="C209" i="3" l="1"/>
  <c r="F209" i="3" l="1"/>
  <c r="A210" i="3" s="1"/>
  <c r="G209" i="3"/>
  <c r="B210" i="3" l="1"/>
  <c r="D210" i="3"/>
  <c r="H210" i="3" s="1"/>
  <c r="C210" i="3"/>
  <c r="G210" i="3" s="1"/>
  <c r="F210" i="3" l="1"/>
  <c r="A211" i="3" s="1"/>
  <c r="B211" i="3" l="1"/>
  <c r="C211" i="3" s="1"/>
  <c r="G211" i="3" s="1"/>
  <c r="F211" i="3"/>
  <c r="A212" i="3" s="1"/>
  <c r="D211" i="3"/>
  <c r="H211" i="3" s="1"/>
  <c r="B212" i="3" l="1"/>
  <c r="C212" i="3" s="1"/>
  <c r="D212" i="3"/>
  <c r="H212" i="3" s="1"/>
  <c r="G212" i="3" l="1"/>
  <c r="F212" i="3"/>
  <c r="A213" i="3" s="1"/>
  <c r="B213" i="3" l="1"/>
  <c r="D213" i="3"/>
  <c r="H213" i="3" s="1"/>
  <c r="C213" i="3" l="1"/>
  <c r="G213" i="3" l="1"/>
  <c r="F213" i="3"/>
  <c r="A214" i="3" s="1"/>
  <c r="B214" i="3" l="1"/>
  <c r="C214" i="3" s="1"/>
  <c r="D214" i="3"/>
  <c r="H214" i="3" s="1"/>
  <c r="F214" i="3" l="1"/>
  <c r="A215" i="3" s="1"/>
  <c r="G214" i="3"/>
  <c r="D215" i="3" l="1"/>
  <c r="H215" i="3" s="1"/>
  <c r="B215" i="3"/>
  <c r="C215" i="3" l="1"/>
  <c r="F215" i="3" l="1"/>
  <c r="A216" i="3" s="1"/>
  <c r="G215" i="3"/>
  <c r="D216" i="3" l="1"/>
  <c r="H216" i="3" s="1"/>
  <c r="B216" i="3"/>
  <c r="C216" i="3"/>
  <c r="G216" i="3"/>
  <c r="F216" i="3"/>
  <c r="A217" i="3" s="1"/>
  <c r="D217" i="3" l="1"/>
  <c r="H217" i="3" s="1"/>
  <c r="B217" i="3"/>
  <c r="C217" i="3" s="1"/>
  <c r="F217" i="3" l="1"/>
  <c r="A218" i="3" s="1"/>
  <c r="G217" i="3"/>
  <c r="B218" i="3" l="1"/>
  <c r="D218" i="3"/>
  <c r="H218" i="3" s="1"/>
  <c r="C218" i="3"/>
  <c r="F218" i="3" s="1"/>
  <c r="A219" i="3" s="1"/>
  <c r="B219" i="3" l="1"/>
  <c r="C219" i="3" s="1"/>
  <c r="F219" i="3" s="1"/>
  <c r="A220" i="3" s="1"/>
  <c r="D219" i="3"/>
  <c r="H219" i="3" s="1"/>
  <c r="G218" i="3"/>
  <c r="G219" i="3" s="1"/>
  <c r="B220" i="3" l="1"/>
  <c r="C220" i="3" s="1"/>
  <c r="D220" i="3"/>
  <c r="H220" i="3" s="1"/>
  <c r="F220" i="3" l="1"/>
  <c r="A221" i="3" s="1"/>
  <c r="G220" i="3"/>
  <c r="B221" i="3" l="1"/>
  <c r="C221" i="3" s="1"/>
  <c r="D221" i="3"/>
  <c r="H221" i="3" s="1"/>
  <c r="F221" i="3" l="1"/>
  <c r="A222" i="3" s="1"/>
  <c r="G221" i="3"/>
  <c r="B222" i="3" l="1"/>
  <c r="D222" i="3"/>
  <c r="H222" i="3" s="1"/>
  <c r="C222" i="3" l="1"/>
  <c r="G222" i="3" l="1"/>
  <c r="F222" i="3"/>
  <c r="A223" i="3" s="1"/>
  <c r="D223" i="3" l="1"/>
  <c r="H223" i="3" s="1"/>
  <c r="B223" i="3"/>
  <c r="C223" i="3" s="1"/>
  <c r="F223" i="3" s="1"/>
  <c r="A224" i="3" s="1"/>
  <c r="D224" i="3" l="1"/>
  <c r="H224" i="3" s="1"/>
  <c r="B224" i="3"/>
  <c r="C224" i="3" s="1"/>
  <c r="F224" i="3" s="1"/>
  <c r="A225" i="3" s="1"/>
  <c r="G223" i="3"/>
  <c r="G224" i="3" s="1"/>
  <c r="B225" i="3" l="1"/>
  <c r="D225" i="3"/>
  <c r="H225" i="3" s="1"/>
  <c r="C225" i="3" l="1"/>
  <c r="F225" i="3" l="1"/>
  <c r="A226" i="3" s="1"/>
  <c r="G225" i="3"/>
  <c r="D226" i="3" l="1"/>
  <c r="H226" i="3" s="1"/>
  <c r="B226" i="3"/>
  <c r="C226" i="3"/>
  <c r="F226" i="3" s="1"/>
  <c r="A227" i="3" s="1"/>
  <c r="G226" i="3" l="1"/>
  <c r="B227" i="3"/>
  <c r="C227" i="3" s="1"/>
  <c r="D227" i="3"/>
  <c r="H227" i="3" s="1"/>
  <c r="F227" i="3" l="1"/>
  <c r="A228" i="3" s="1"/>
  <c r="G227" i="3"/>
  <c r="D228" i="3" l="1"/>
  <c r="H228" i="3" s="1"/>
  <c r="B228" i="3"/>
  <c r="C228" i="3" s="1"/>
  <c r="G228" i="3" l="1"/>
  <c r="F228" i="3"/>
  <c r="A229" i="3" s="1"/>
  <c r="B229" i="3" l="1"/>
  <c r="C229" i="3" s="1"/>
  <c r="F229" i="3" s="1"/>
  <c r="A230" i="3" s="1"/>
  <c r="D229" i="3"/>
  <c r="H229" i="3" s="1"/>
  <c r="B230" i="3" l="1"/>
  <c r="C230" i="3" s="1"/>
  <c r="D230" i="3"/>
  <c r="H230" i="3" s="1"/>
  <c r="G229" i="3"/>
  <c r="G230" i="3" l="1"/>
  <c r="F230" i="3"/>
  <c r="A231" i="3" s="1"/>
  <c r="B231" i="3" l="1"/>
  <c r="C231" i="3" s="1"/>
  <c r="G231" i="3" s="1"/>
  <c r="D231" i="3"/>
  <c r="H231" i="3" s="1"/>
  <c r="F231" i="3" l="1"/>
  <c r="A232" i="3" s="1"/>
  <c r="D232" i="3" l="1"/>
  <c r="H232" i="3" s="1"/>
  <c r="B232" i="3"/>
  <c r="C232" i="3" l="1"/>
  <c r="G232" i="3" l="1"/>
  <c r="F232" i="3"/>
  <c r="A233" i="3" s="1"/>
  <c r="D233" i="3" l="1"/>
  <c r="H233" i="3" s="1"/>
  <c r="B233" i="3"/>
  <c r="C233" i="3" l="1"/>
  <c r="F233" i="3" l="1"/>
  <c r="A234" i="3" s="1"/>
  <c r="G233" i="3"/>
  <c r="B234" i="3" l="1"/>
  <c r="C234" i="3" s="1"/>
  <c r="D234" i="3"/>
  <c r="H234" i="3" s="1"/>
  <c r="G234" i="3" l="1"/>
  <c r="F234" i="3"/>
  <c r="A235" i="3" s="1"/>
  <c r="D235" i="3" l="1"/>
  <c r="H235" i="3" s="1"/>
  <c r="B235" i="3"/>
  <c r="C235" i="3" s="1"/>
  <c r="G235" i="3" s="1"/>
  <c r="F235" i="3" l="1"/>
  <c r="A236" i="3" s="1"/>
  <c r="D236" i="3" l="1"/>
  <c r="H236" i="3" s="1"/>
  <c r="B236" i="3"/>
  <c r="C236" i="3" s="1"/>
  <c r="F236" i="3" s="1"/>
  <c r="A237" i="3" s="1"/>
  <c r="D237" i="3" l="1"/>
  <c r="H237" i="3" s="1"/>
  <c r="B237" i="3"/>
  <c r="C237" i="3" s="1"/>
  <c r="F237" i="3" s="1"/>
  <c r="A238" i="3" s="1"/>
  <c r="G237" i="3"/>
  <c r="G236" i="3"/>
  <c r="B238" i="3" l="1"/>
  <c r="C238" i="3" s="1"/>
  <c r="D238" i="3"/>
  <c r="H238" i="3" s="1"/>
  <c r="G238" i="3" l="1"/>
  <c r="F238" i="3"/>
  <c r="A239" i="3" s="1"/>
  <c r="D239" i="3" l="1"/>
  <c r="H239" i="3" s="1"/>
  <c r="B239" i="3"/>
  <c r="C239" i="3" s="1"/>
  <c r="G239" i="3" l="1"/>
  <c r="F239" i="3"/>
  <c r="A240" i="3" s="1"/>
  <c r="B240" i="3" l="1"/>
  <c r="D240" i="3"/>
  <c r="H240" i="3" s="1"/>
  <c r="C240" i="3"/>
  <c r="G240" i="3" s="1"/>
  <c r="F240" i="3"/>
  <c r="A241" i="3" s="1"/>
  <c r="D241" i="3" l="1"/>
  <c r="H241" i="3" s="1"/>
  <c r="B241" i="3"/>
  <c r="C241" i="3" s="1"/>
  <c r="F241" i="3" l="1"/>
  <c r="A242" i="3" s="1"/>
  <c r="G241" i="3"/>
  <c r="B242" i="3" l="1"/>
  <c r="D242" i="3"/>
  <c r="H242" i="3" s="1"/>
  <c r="C242" i="3" l="1"/>
  <c r="F242" i="3" l="1"/>
  <c r="A243" i="3" s="1"/>
  <c r="G242" i="3"/>
  <c r="B243" i="3" l="1"/>
  <c r="D243" i="3"/>
  <c r="H243" i="3" s="1"/>
  <c r="C243" i="3"/>
  <c r="G243" i="3" s="1"/>
  <c r="F243" i="3"/>
  <c r="A244" i="3" s="1"/>
  <c r="D244" i="3" l="1"/>
  <c r="H244" i="3" s="1"/>
  <c r="B244" i="3"/>
  <c r="C244" i="3" l="1"/>
  <c r="F244" i="3" l="1"/>
  <c r="A245" i="3" s="1"/>
  <c r="G244" i="3"/>
  <c r="B245" i="3" l="1"/>
  <c r="D245" i="3"/>
  <c r="H245" i="3" s="1"/>
  <c r="F245" i="3"/>
  <c r="A246" i="3" s="1"/>
  <c r="C245" i="3"/>
  <c r="G245" i="3" s="1"/>
  <c r="D246" i="3" l="1"/>
  <c r="H246" i="3" s="1"/>
  <c r="B246" i="3"/>
  <c r="C246" i="3" s="1"/>
  <c r="G246" i="3" l="1"/>
  <c r="F246" i="3"/>
  <c r="A247" i="3" s="1"/>
  <c r="B247" i="3" l="1"/>
  <c r="D247" i="3"/>
  <c r="H247" i="3" s="1"/>
  <c r="C247" i="3" l="1"/>
  <c r="G247" i="3" l="1"/>
  <c r="F247" i="3"/>
  <c r="A248" i="3" s="1"/>
  <c r="B248" i="3" l="1"/>
  <c r="D248" i="3"/>
  <c r="H248" i="3" s="1"/>
  <c r="C248" i="3" l="1"/>
  <c r="F248" i="3" l="1"/>
  <c r="A249" i="3" s="1"/>
  <c r="G248" i="3"/>
  <c r="B249" i="3" l="1"/>
  <c r="C249" i="3" s="1"/>
  <c r="D249" i="3"/>
  <c r="H249" i="3" s="1"/>
  <c r="G249" i="3" l="1"/>
  <c r="F249" i="3"/>
  <c r="A250" i="3" s="1"/>
  <c r="B250" i="3" l="1"/>
  <c r="C250" i="3" s="1"/>
  <c r="D250" i="3"/>
  <c r="H250" i="3" s="1"/>
  <c r="G250" i="3" l="1"/>
  <c r="F250" i="3"/>
  <c r="A251" i="3" s="1"/>
  <c r="D251" i="3" s="1"/>
  <c r="H251" i="3" s="1"/>
  <c r="B251" i="3"/>
  <c r="C251" i="3" s="1"/>
  <c r="G251" i="3" s="1"/>
  <c r="F251" i="3" l="1"/>
  <c r="A252" i="3" s="1"/>
  <c r="D252" i="3" s="1"/>
  <c r="H252" i="3" s="1"/>
  <c r="B252" i="3" l="1"/>
  <c r="C252" i="3" s="1"/>
  <c r="F252" i="3" s="1"/>
  <c r="A253" i="3" s="1"/>
  <c r="B253" i="3" s="1"/>
  <c r="D253" i="3" l="1"/>
  <c r="H253" i="3" s="1"/>
  <c r="G252" i="3"/>
  <c r="C253" i="3" l="1"/>
  <c r="G253" i="3" s="1"/>
  <c r="F253" i="3" l="1"/>
  <c r="A254" i="3" s="1"/>
  <c r="B254" i="3" s="1"/>
  <c r="D254" i="3" l="1"/>
  <c r="H254" i="3" s="1"/>
  <c r="C254" i="3" l="1"/>
  <c r="G254" i="3" s="1"/>
  <c r="F254" i="3" l="1"/>
  <c r="A255" i="3" s="1"/>
  <c r="D255" i="3" s="1"/>
  <c r="H255" i="3" s="1"/>
  <c r="B255" i="3" l="1"/>
  <c r="C255" i="3" s="1"/>
  <c r="F255" i="3" l="1"/>
  <c r="A256" i="3" s="1"/>
  <c r="G255" i="3"/>
  <c r="B256" i="3"/>
  <c r="D256" i="3"/>
  <c r="H256" i="3" s="1"/>
  <c r="C256" i="3" l="1"/>
  <c r="G256" i="3"/>
  <c r="F256" i="3"/>
  <c r="A257" i="3" s="1"/>
  <c r="D257" i="3" l="1"/>
  <c r="H257" i="3" s="1"/>
  <c r="B257" i="3"/>
  <c r="C257" i="3" l="1"/>
  <c r="F257" i="3" s="1"/>
  <c r="A258" i="3" s="1"/>
  <c r="G257" i="3" l="1"/>
  <c r="D258" i="3"/>
  <c r="H258" i="3" s="1"/>
  <c r="B258" i="3"/>
  <c r="C258" i="3" l="1"/>
  <c r="G258" i="3" l="1"/>
  <c r="F258" i="3"/>
  <c r="A259" i="3" s="1"/>
  <c r="B259" i="3" l="1"/>
  <c r="D259" i="3"/>
  <c r="H259" i="3" s="1"/>
  <c r="C259" i="3" l="1"/>
  <c r="F259" i="3" s="1"/>
  <c r="A260" i="3" s="1"/>
  <c r="B260" i="3" s="1"/>
  <c r="G259" i="3" l="1"/>
  <c r="D260" i="3"/>
  <c r="H260" i="3" s="1"/>
  <c r="C260" i="3" l="1"/>
  <c r="F260" i="3" l="1"/>
  <c r="A261" i="3" s="1"/>
  <c r="G260" i="3"/>
  <c r="D261" i="3" l="1"/>
  <c r="H261" i="3" s="1"/>
  <c r="B261" i="3"/>
  <c r="C261" i="3" s="1"/>
  <c r="F261" i="3" s="1"/>
  <c r="A262" i="3" s="1"/>
  <c r="D262" i="3" l="1"/>
  <c r="H262" i="3" s="1"/>
  <c r="B262" i="3"/>
  <c r="G261" i="3"/>
  <c r="C262" i="3" l="1"/>
  <c r="F262" i="3" l="1"/>
  <c r="A263" i="3" s="1"/>
  <c r="G262" i="3"/>
  <c r="B263" i="3" l="1"/>
  <c r="D263" i="3"/>
  <c r="H263" i="3" s="1"/>
  <c r="C263" i="3" l="1"/>
  <c r="G263" i="3" s="1"/>
  <c r="F263" i="3" l="1"/>
  <c r="A264" i="3" s="1"/>
  <c r="B264" i="3" s="1"/>
  <c r="D264" i="3" l="1"/>
  <c r="H264" i="3" s="1"/>
  <c r="C264" i="3"/>
  <c r="G264" i="3" l="1"/>
  <c r="F264" i="3"/>
  <c r="A265" i="3" s="1"/>
  <c r="B265" i="3" l="1"/>
  <c r="C265" i="3" s="1"/>
  <c r="G265" i="3" s="1"/>
  <c r="D265" i="3"/>
  <c r="H265" i="3" s="1"/>
  <c r="F265" i="3" l="1"/>
  <c r="A266" i="3" s="1"/>
  <c r="B266" i="3" l="1"/>
  <c r="D266" i="3"/>
  <c r="H266" i="3" s="1"/>
  <c r="C266" i="3" l="1"/>
  <c r="G266" i="3" s="1"/>
  <c r="F266" i="3" l="1"/>
  <c r="A267" i="3" s="1"/>
  <c r="D267" i="3" s="1"/>
  <c r="H267" i="3" s="1"/>
  <c r="B267" i="3" l="1"/>
  <c r="C267" i="3" s="1"/>
  <c r="F267" i="3" l="1"/>
  <c r="A268" i="3" s="1"/>
  <c r="G267" i="3"/>
  <c r="B268" i="3" l="1"/>
  <c r="D268" i="3"/>
  <c r="H268" i="3" s="1"/>
  <c r="C268" i="3" l="1"/>
  <c r="F268" i="3" l="1"/>
  <c r="A269" i="3" s="1"/>
  <c r="G268" i="3"/>
  <c r="B269" i="3" l="1"/>
  <c r="D269" i="3"/>
  <c r="H269" i="3" s="1"/>
  <c r="C269" i="3" l="1"/>
  <c r="F269" i="3" l="1"/>
  <c r="A270" i="3" s="1"/>
  <c r="G269" i="3"/>
  <c r="B270" i="3" l="1"/>
  <c r="D270" i="3"/>
  <c r="H270" i="3" s="1"/>
  <c r="C270" i="3" l="1"/>
  <c r="F270" i="3" s="1"/>
  <c r="A271" i="3" s="1"/>
  <c r="D271" i="3" s="1"/>
  <c r="H271" i="3" s="1"/>
  <c r="G270" i="3"/>
  <c r="B271" i="3" l="1"/>
  <c r="C271" i="3" s="1"/>
  <c r="F271" i="3" s="1"/>
  <c r="A272" i="3" s="1"/>
  <c r="B272" i="3" s="1"/>
  <c r="D272" i="3" l="1"/>
  <c r="H272" i="3" s="1"/>
  <c r="G271" i="3"/>
  <c r="C272" i="3" l="1"/>
  <c r="G272" i="3" s="1"/>
  <c r="F272" i="3"/>
  <c r="A273" i="3" s="1"/>
  <c r="B273" i="3" l="1"/>
  <c r="D273" i="3"/>
  <c r="H273" i="3" s="1"/>
  <c r="C273" i="3" l="1"/>
  <c r="F273" i="3" l="1"/>
  <c r="A274" i="3" s="1"/>
  <c r="G273" i="3"/>
  <c r="B274" i="3" l="1"/>
  <c r="D274" i="3"/>
  <c r="H274" i="3" s="1"/>
  <c r="C274" i="3" l="1"/>
  <c r="G274" i="3" l="1"/>
  <c r="F274" i="3"/>
  <c r="A275" i="3" s="1"/>
  <c r="D275" i="3" l="1"/>
  <c r="H275" i="3" s="1"/>
  <c r="B275" i="3"/>
  <c r="C275" i="3" l="1"/>
  <c r="F275" i="3" l="1"/>
  <c r="A276" i="3" s="1"/>
  <c r="G275" i="3"/>
  <c r="B276" i="3" l="1"/>
  <c r="C276" i="3" s="1"/>
  <c r="G276" i="3" s="1"/>
  <c r="D276" i="3"/>
  <c r="H276" i="3" s="1"/>
  <c r="F276" i="3" l="1"/>
  <c r="A277" i="3" s="1"/>
  <c r="D277" i="3" l="1"/>
  <c r="H277" i="3" s="1"/>
  <c r="B277" i="3"/>
  <c r="C277" i="3" l="1"/>
  <c r="G277" i="3" l="1"/>
  <c r="F277" i="3"/>
  <c r="A278" i="3" s="1"/>
  <c r="D278" i="3" l="1"/>
  <c r="H278" i="3" s="1"/>
  <c r="B278" i="3"/>
  <c r="C278" i="3" l="1"/>
  <c r="F278" i="3" l="1"/>
  <c r="A279" i="3" s="1"/>
  <c r="G278" i="3"/>
  <c r="D279" i="3" l="1"/>
  <c r="H279" i="3" s="1"/>
  <c r="B279" i="3"/>
  <c r="C279" i="3" l="1"/>
  <c r="F279" i="3" s="1"/>
  <c r="A280" i="3" s="1"/>
  <c r="D280" i="3" s="1"/>
  <c r="H280" i="3" s="1"/>
  <c r="G279" i="3" l="1"/>
  <c r="B280" i="3"/>
  <c r="C280" i="3" s="1"/>
  <c r="F280" i="3" l="1"/>
  <c r="A281" i="3" s="1"/>
  <c r="G280" i="3"/>
  <c r="B281" i="3" l="1"/>
  <c r="C281" i="3" s="1"/>
  <c r="D281" i="3"/>
  <c r="H281" i="3" s="1"/>
  <c r="F281" i="3" l="1"/>
  <c r="A282" i="3" s="1"/>
  <c r="G281" i="3"/>
  <c r="B282" i="3" l="1"/>
  <c r="D282" i="3"/>
  <c r="H282" i="3" s="1"/>
  <c r="C282" i="3" l="1"/>
  <c r="G282" i="3" s="1"/>
  <c r="F282" i="3" l="1"/>
  <c r="A283" i="3" s="1"/>
  <c r="B283" i="3" s="1"/>
  <c r="D283" i="3" l="1"/>
  <c r="H283" i="3" s="1"/>
  <c r="C283" i="3" l="1"/>
  <c r="F283" i="3" s="1"/>
  <c r="A284" i="3" s="1"/>
  <c r="G283" i="3" l="1"/>
  <c r="B284" i="3"/>
  <c r="D284" i="3"/>
  <c r="H284" i="3" s="1"/>
  <c r="C284" i="3" l="1"/>
  <c r="G284" i="3" s="1"/>
  <c r="F284" i="3" l="1"/>
  <c r="A285" i="3" s="1"/>
  <c r="B285" i="3" s="1"/>
  <c r="D285" i="3" l="1"/>
  <c r="H285" i="3" s="1"/>
  <c r="C285" i="3" l="1"/>
  <c r="G285" i="3" l="1"/>
  <c r="F285" i="3"/>
  <c r="A286" i="3" s="1"/>
  <c r="B286" i="3" l="1"/>
  <c r="D286" i="3"/>
  <c r="H286" i="3" s="1"/>
  <c r="C286" i="3" l="1"/>
  <c r="F286" i="3" l="1"/>
  <c r="A287" i="3" s="1"/>
  <c r="G286" i="3"/>
  <c r="D287" i="3" l="1"/>
  <c r="H287" i="3" s="1"/>
  <c r="B287" i="3"/>
  <c r="C287" i="3" s="1"/>
  <c r="G287" i="3" l="1"/>
  <c r="F287" i="3"/>
  <c r="A288" i="3" s="1"/>
  <c r="B288" i="3" l="1"/>
  <c r="C288" i="3" s="1"/>
  <c r="D288" i="3"/>
  <c r="H288" i="3" s="1"/>
  <c r="F288" i="3" l="1"/>
  <c r="A289" i="3" s="1"/>
  <c r="G288" i="3"/>
  <c r="B289" i="3" l="1"/>
  <c r="D289" i="3"/>
  <c r="H289" i="3" s="1"/>
  <c r="C289" i="3" l="1"/>
  <c r="F289" i="3" l="1"/>
  <c r="A290" i="3" s="1"/>
  <c r="G289" i="3"/>
  <c r="D290" i="3" l="1"/>
  <c r="H290" i="3" s="1"/>
  <c r="B290" i="3"/>
  <c r="C290" i="3" s="1"/>
  <c r="G290" i="3" l="1"/>
  <c r="F290" i="3"/>
  <c r="A291" i="3" s="1"/>
  <c r="D291" i="3" l="1"/>
  <c r="H291" i="3" s="1"/>
  <c r="B291" i="3"/>
  <c r="C291" i="3" s="1"/>
  <c r="F291" i="3" l="1"/>
  <c r="A292" i="3" s="1"/>
  <c r="D292" i="3" s="1"/>
  <c r="H292" i="3" s="1"/>
  <c r="G291" i="3"/>
  <c r="B292" i="3" l="1"/>
  <c r="C292" i="3" s="1"/>
  <c r="F292" i="3" l="1"/>
  <c r="A293" i="3" s="1"/>
  <c r="G292" i="3"/>
  <c r="B293" i="3" l="1"/>
  <c r="D293" i="3"/>
  <c r="H293" i="3" s="1"/>
  <c r="C293" i="3" l="1"/>
  <c r="F293" i="3" s="1"/>
  <c r="A294" i="3" s="1"/>
  <c r="G293" i="3"/>
  <c r="D294" i="3" l="1"/>
  <c r="H294" i="3" s="1"/>
  <c r="B294" i="3"/>
  <c r="C294" i="3" l="1"/>
  <c r="F294" i="3" l="1"/>
  <c r="A295" i="3" s="1"/>
  <c r="G294" i="3"/>
  <c r="D295" i="3" l="1"/>
  <c r="H295" i="3" s="1"/>
  <c r="B295" i="3"/>
  <c r="C295" i="3" l="1"/>
  <c r="G295" i="3" l="1"/>
  <c r="F295" i="3"/>
  <c r="A296" i="3" s="1"/>
  <c r="B296" i="3" l="1"/>
  <c r="D296" i="3"/>
  <c r="H296" i="3" s="1"/>
  <c r="C296" i="3" l="1"/>
  <c r="G296" i="3" s="1"/>
  <c r="F296" i="3" l="1"/>
  <c r="A297" i="3" s="1"/>
  <c r="D297" i="3" s="1"/>
  <c r="H297" i="3" s="1"/>
  <c r="B297" i="3" l="1"/>
  <c r="C297" i="3" s="1"/>
  <c r="F297" i="3" s="1"/>
  <c r="A298" i="3" s="1"/>
  <c r="D298" i="3" l="1"/>
  <c r="H298" i="3" s="1"/>
  <c r="G297" i="3"/>
  <c r="B298" i="3"/>
  <c r="C298" i="3" l="1"/>
  <c r="F298" i="3" s="1"/>
  <c r="A299" i="3" s="1"/>
  <c r="D299" i="3" s="1"/>
  <c r="H299" i="3" s="1"/>
  <c r="B299" i="3" l="1"/>
  <c r="C299" i="3" s="1"/>
  <c r="G298" i="3"/>
  <c r="G299" i="3" l="1"/>
  <c r="F299" i="3"/>
  <c r="A300" i="3" s="1"/>
  <c r="B300" i="3" s="1"/>
  <c r="D300" i="3" l="1"/>
  <c r="H300" i="3" s="1"/>
  <c r="C300" i="3" l="1"/>
  <c r="F300" i="3" s="1"/>
  <c r="A301" i="3" s="1"/>
  <c r="D301" i="3" s="1"/>
  <c r="H301" i="3" s="1"/>
  <c r="G300" i="3" l="1"/>
  <c r="B301" i="3"/>
  <c r="C301" i="3" s="1"/>
  <c r="F301" i="3" s="1"/>
  <c r="A302" i="3" s="1"/>
  <c r="D302" i="3" s="1"/>
  <c r="H302" i="3" s="1"/>
  <c r="G301" i="3" l="1"/>
  <c r="B302" i="3"/>
  <c r="C302" i="3" s="1"/>
  <c r="F302" i="3" s="1"/>
  <c r="A303" i="3" s="1"/>
  <c r="B303" i="3" s="1"/>
  <c r="G302" i="3" l="1"/>
  <c r="D303" i="3"/>
  <c r="H303" i="3" s="1"/>
  <c r="C303" i="3" l="1"/>
  <c r="G303" i="3" s="1"/>
  <c r="F303" i="3" l="1"/>
  <c r="A304" i="3" s="1"/>
  <c r="B304" i="3" s="1"/>
  <c r="D304" i="3" l="1"/>
  <c r="H304" i="3" s="1"/>
  <c r="C304" i="3" l="1"/>
  <c r="F304" i="3" s="1"/>
  <c r="A305" i="3" s="1"/>
  <c r="D305" i="3" s="1"/>
  <c r="H305" i="3" s="1"/>
  <c r="G304" i="3"/>
  <c r="B305" i="3" l="1"/>
  <c r="C305" i="3" s="1"/>
  <c r="G305" i="3" s="1"/>
  <c r="F305" i="3"/>
  <c r="A306" i="3" s="1"/>
  <c r="B306" i="3" l="1"/>
  <c r="D306" i="3"/>
  <c r="H306" i="3" s="1"/>
  <c r="C306" i="3" l="1"/>
  <c r="F306" i="3" l="1"/>
  <c r="A307" i="3" s="1"/>
  <c r="G306" i="3"/>
  <c r="D307" i="3" l="1"/>
  <c r="H307" i="3" s="1"/>
  <c r="B307" i="3"/>
  <c r="C307" i="3" s="1"/>
  <c r="F307" i="3" s="1"/>
  <c r="A308" i="3" s="1"/>
  <c r="B308" i="3" l="1"/>
  <c r="D308" i="3"/>
  <c r="H308" i="3" s="1"/>
  <c r="G307" i="3"/>
  <c r="C308" i="3" l="1"/>
  <c r="F308" i="3" s="1"/>
  <c r="A309" i="3" s="1"/>
  <c r="B309" i="3" s="1"/>
  <c r="G308" i="3" l="1"/>
  <c r="D309" i="3"/>
  <c r="H309" i="3" s="1"/>
  <c r="C309" i="3" l="1"/>
  <c r="F309" i="3" l="1"/>
  <c r="A310" i="3" s="1"/>
  <c r="G309" i="3"/>
  <c r="D310" i="3" l="1"/>
  <c r="H310" i="3" s="1"/>
  <c r="B310" i="3"/>
  <c r="C310" i="3" s="1"/>
  <c r="F310" i="3" l="1"/>
  <c r="A311" i="3" s="1"/>
  <c r="G310" i="3"/>
  <c r="D311" i="3" l="1"/>
  <c r="H311" i="3" s="1"/>
  <c r="B311" i="3"/>
  <c r="C311" i="3" s="1"/>
  <c r="G311" i="3" s="1"/>
  <c r="F311" i="3" l="1"/>
  <c r="A312" i="3" s="1"/>
  <c r="B312" i="3" l="1"/>
  <c r="D312" i="3"/>
  <c r="H312" i="3" s="1"/>
  <c r="C312" i="3" l="1"/>
  <c r="F312" i="3"/>
  <c r="A313" i="3" s="1"/>
  <c r="G312" i="3"/>
  <c r="B313" i="3" l="1"/>
  <c r="D313" i="3"/>
  <c r="H313" i="3" s="1"/>
  <c r="C313" i="3" l="1"/>
  <c r="F313" i="3"/>
  <c r="A314" i="3" s="1"/>
  <c r="B314" i="3" s="1"/>
  <c r="G313" i="3"/>
  <c r="D314" i="3" l="1"/>
  <c r="H314" i="3" s="1"/>
  <c r="C314" i="3"/>
  <c r="F314" i="3" l="1"/>
  <c r="A315" i="3" s="1"/>
  <c r="G314" i="3"/>
  <c r="D315" i="3" l="1"/>
  <c r="H315" i="3" s="1"/>
  <c r="B315" i="3"/>
  <c r="C315" i="3" s="1"/>
  <c r="F315" i="3" s="1"/>
  <c r="A316" i="3" s="1"/>
  <c r="D316" i="3" l="1"/>
  <c r="H316" i="3" s="1"/>
  <c r="B316" i="3"/>
  <c r="C316" i="3" s="1"/>
  <c r="F316" i="3" s="1"/>
  <c r="A317" i="3" s="1"/>
  <c r="G315" i="3"/>
  <c r="G316" i="3" l="1"/>
  <c r="D317" i="3"/>
  <c r="H317" i="3" s="1"/>
  <c r="B317" i="3"/>
  <c r="C317" i="3" l="1"/>
  <c r="F317" i="3" l="1"/>
  <c r="A318" i="3" s="1"/>
  <c r="G317" i="3"/>
  <c r="B318" i="3" l="1"/>
  <c r="D318" i="3"/>
  <c r="H318" i="3" s="1"/>
  <c r="C318" i="3" l="1"/>
  <c r="F318" i="3" l="1"/>
  <c r="A319" i="3" s="1"/>
  <c r="G318" i="3"/>
  <c r="B319" i="3" l="1"/>
  <c r="D319" i="3"/>
  <c r="H319" i="3" s="1"/>
  <c r="C319" i="3" l="1"/>
  <c r="F319" i="3" s="1"/>
  <c r="A320" i="3" s="1"/>
  <c r="D320" i="3" s="1"/>
  <c r="H320" i="3" s="1"/>
  <c r="G319" i="3" l="1"/>
  <c r="B320" i="3"/>
  <c r="C320" i="3" s="1"/>
  <c r="F320" i="3" s="1"/>
  <c r="A321" i="3" s="1"/>
  <c r="G320" i="3" l="1"/>
  <c r="D321" i="3"/>
  <c r="H321" i="3" s="1"/>
  <c r="B321" i="3"/>
  <c r="C321" i="3" l="1"/>
  <c r="G321" i="3" s="1"/>
  <c r="F321" i="3"/>
  <c r="A322" i="3" s="1"/>
  <c r="D322" i="3" l="1"/>
  <c r="H322" i="3" s="1"/>
  <c r="B322" i="3"/>
  <c r="C322" i="3" l="1"/>
  <c r="F322" i="3" l="1"/>
  <c r="A323" i="3" s="1"/>
  <c r="G322" i="3"/>
  <c r="B323" i="3" l="1"/>
  <c r="C323" i="3" s="1"/>
  <c r="D323" i="3"/>
  <c r="H323" i="3" s="1"/>
  <c r="F323" i="3" l="1"/>
  <c r="A324" i="3" s="1"/>
  <c r="B324" i="3" s="1"/>
  <c r="G323" i="3"/>
  <c r="D324" i="3" l="1"/>
  <c r="H324" i="3" s="1"/>
  <c r="C324" i="3" l="1"/>
  <c r="G324" i="3" s="1"/>
  <c r="F324" i="3" l="1"/>
  <c r="A325" i="3" s="1"/>
  <c r="B325" i="3" s="1"/>
  <c r="D325" i="3" l="1"/>
  <c r="H325" i="3" s="1"/>
  <c r="C325" i="3"/>
  <c r="F325" i="3" l="1"/>
  <c r="A326" i="3" s="1"/>
  <c r="G325" i="3"/>
  <c r="D326" i="3" l="1"/>
  <c r="H326" i="3" s="1"/>
  <c r="B326" i="3"/>
  <c r="C326" i="3" l="1"/>
  <c r="G326" i="3" l="1"/>
  <c r="F326" i="3"/>
  <c r="A327" i="3" s="1"/>
  <c r="D327" i="3" l="1"/>
  <c r="H327" i="3" s="1"/>
  <c r="B327" i="3"/>
  <c r="C327" i="3" l="1"/>
  <c r="G327" i="3" l="1"/>
  <c r="F327" i="3"/>
  <c r="A328" i="3" s="1"/>
  <c r="B328" i="3" l="1"/>
  <c r="D328" i="3"/>
  <c r="H328" i="3" s="1"/>
  <c r="C328" i="3" l="1"/>
  <c r="G328" i="3" s="1"/>
  <c r="F328" i="3"/>
  <c r="A329" i="3" s="1"/>
  <c r="D329" i="3" l="1"/>
  <c r="H329" i="3" s="1"/>
  <c r="B329" i="3"/>
  <c r="C329" i="3" l="1"/>
  <c r="F329" i="3" l="1"/>
  <c r="A330" i="3" s="1"/>
  <c r="G329" i="3"/>
  <c r="D330" i="3" l="1"/>
  <c r="H330" i="3" s="1"/>
  <c r="B330" i="3"/>
  <c r="C330" i="3" l="1"/>
  <c r="G330" i="3" l="1"/>
  <c r="F330" i="3"/>
  <c r="A331" i="3" s="1"/>
  <c r="D331" i="3" l="1"/>
  <c r="H331" i="3" s="1"/>
  <c r="B331" i="3"/>
  <c r="C331" i="3" l="1"/>
  <c r="F331" i="3" l="1"/>
  <c r="A332" i="3" s="1"/>
  <c r="G331" i="3"/>
  <c r="D332" i="3" l="1"/>
  <c r="H332" i="3" s="1"/>
  <c r="B332" i="3"/>
  <c r="C332" i="3" l="1"/>
  <c r="F332" i="3" l="1"/>
  <c r="A333" i="3" s="1"/>
  <c r="G332" i="3"/>
  <c r="B333" i="3" l="1"/>
  <c r="D333" i="3"/>
  <c r="H333" i="3" s="1"/>
  <c r="C333" i="3" l="1"/>
  <c r="F333" i="3" s="1"/>
  <c r="A334" i="3" s="1"/>
  <c r="D334" i="3" s="1"/>
  <c r="H334" i="3" s="1"/>
  <c r="B334" i="3" l="1"/>
  <c r="C334" i="3" s="1"/>
  <c r="F334" i="3" s="1"/>
  <c r="A335" i="3" s="1"/>
  <c r="B335" i="3" s="1"/>
  <c r="G333" i="3"/>
  <c r="G334" i="3" l="1"/>
  <c r="D335" i="3"/>
  <c r="H335" i="3" s="1"/>
  <c r="C335" i="3" l="1"/>
  <c r="G335" i="3" l="1"/>
  <c r="F335" i="3"/>
  <c r="A336" i="3" s="1"/>
  <c r="B336" i="3" l="1"/>
  <c r="D336" i="3"/>
  <c r="H336" i="3" s="1"/>
  <c r="C336" i="3" l="1"/>
  <c r="F336" i="3" s="1"/>
  <c r="A337" i="3" s="1"/>
  <c r="B337" i="3" s="1"/>
  <c r="G336" i="3" l="1"/>
  <c r="D337" i="3"/>
  <c r="H337" i="3" s="1"/>
  <c r="C337" i="3" l="1"/>
  <c r="F337" i="3" l="1"/>
  <c r="A338" i="3" s="1"/>
  <c r="G337" i="3"/>
  <c r="B338" i="3" l="1"/>
  <c r="D338" i="3"/>
  <c r="H338" i="3" s="1"/>
  <c r="C338" i="3" l="1"/>
  <c r="F338" i="3" l="1"/>
  <c r="A339" i="3" s="1"/>
  <c r="G338" i="3"/>
  <c r="B339" i="3" l="1"/>
  <c r="D339" i="3"/>
  <c r="H339" i="3" s="1"/>
  <c r="C339" i="3" l="1"/>
  <c r="F339" i="3" l="1"/>
  <c r="A340" i="3" s="1"/>
  <c r="G339" i="3"/>
  <c r="D340" i="3" l="1"/>
  <c r="H340" i="3" s="1"/>
  <c r="B340" i="3"/>
  <c r="C340" i="3" s="1"/>
  <c r="G340" i="3" l="1"/>
  <c r="G341" i="3" s="1"/>
  <c r="F340" i="3"/>
  <c r="A341" i="3" s="1"/>
  <c r="D341" i="3"/>
  <c r="H341" i="3" s="1"/>
  <c r="B341" i="3"/>
  <c r="C341" i="3" s="1"/>
  <c r="F341" i="3" s="1"/>
  <c r="A342" i="3" s="1"/>
  <c r="D342" i="3" l="1"/>
  <c r="H342" i="3" s="1"/>
  <c r="B342" i="3"/>
  <c r="C342" i="3" l="1"/>
  <c r="G342" i="3" l="1"/>
  <c r="F342" i="3"/>
  <c r="A343" i="3" s="1"/>
  <c r="B343" i="3" l="1"/>
  <c r="C343" i="3" s="1"/>
  <c r="G343" i="3" s="1"/>
  <c r="D343" i="3"/>
  <c r="H343" i="3" s="1"/>
  <c r="F343" i="3" l="1"/>
  <c r="A344" i="3" s="1"/>
  <c r="B344" i="3" l="1"/>
  <c r="C344" i="3" s="1"/>
  <c r="D344" i="3"/>
  <c r="H344" i="3" s="1"/>
  <c r="F344" i="3" l="1"/>
  <c r="A345" i="3" s="1"/>
  <c r="G344" i="3"/>
  <c r="B345" i="3" l="1"/>
  <c r="D345" i="3"/>
  <c r="H345" i="3" s="1"/>
  <c r="C345" i="3"/>
  <c r="F345" i="3" s="1"/>
  <c r="A346" i="3" s="1"/>
  <c r="B346" i="3" l="1"/>
  <c r="D346" i="3"/>
  <c r="H346" i="3" s="1"/>
  <c r="G345" i="3"/>
  <c r="C346" i="3" l="1"/>
  <c r="F346" i="3" s="1"/>
  <c r="A347" i="3" s="1"/>
  <c r="D347" i="3" l="1"/>
  <c r="H347" i="3" s="1"/>
  <c r="B347" i="3"/>
  <c r="G346" i="3"/>
  <c r="G347" i="3" s="1"/>
  <c r="C347" i="3"/>
  <c r="F347" i="3"/>
  <c r="A348" i="3" s="1"/>
  <c r="D348" i="3" l="1"/>
  <c r="H348" i="3" s="1"/>
  <c r="B348" i="3"/>
  <c r="C348" i="3" s="1"/>
  <c r="F348" i="3" s="1"/>
  <c r="A349" i="3" s="1"/>
  <c r="G348" i="3" l="1"/>
  <c r="B349" i="3"/>
  <c r="D349" i="3"/>
  <c r="H349" i="3"/>
  <c r="C349" i="3" l="1"/>
  <c r="G349" i="3" s="1"/>
  <c r="F349" i="3"/>
  <c r="A350" i="3" s="1"/>
  <c r="B350" i="3" l="1"/>
  <c r="D350" i="3"/>
  <c r="H350" i="3" s="1"/>
  <c r="C350" i="3" l="1"/>
  <c r="G350" i="3" s="1"/>
  <c r="F350" i="3" l="1"/>
  <c r="A351" i="3" s="1"/>
  <c r="B351" i="3" s="1"/>
  <c r="D351" i="3" l="1"/>
  <c r="H351" i="3" s="1"/>
  <c r="C351" i="3" l="1"/>
  <c r="G351" i="3" l="1"/>
  <c r="F351" i="3"/>
  <c r="A352" i="3" s="1"/>
  <c r="D352" i="3" l="1"/>
  <c r="H352" i="3" s="1"/>
  <c r="B352" i="3"/>
  <c r="C352" i="3" s="1"/>
  <c r="F352" i="3" l="1"/>
  <c r="A353" i="3" s="1"/>
  <c r="B353" i="3" s="1"/>
  <c r="G352" i="3"/>
  <c r="C353" i="3" l="1"/>
  <c r="G353" i="3" s="1"/>
  <c r="D353" i="3"/>
  <c r="H353" i="3" s="1"/>
  <c r="F353" i="3" l="1"/>
  <c r="A354" i="3" s="1"/>
  <c r="B354" i="3" s="1"/>
  <c r="D354" i="3" l="1"/>
  <c r="H354" i="3" s="1"/>
  <c r="C354" i="3" l="1"/>
  <c r="G354" i="3" l="1"/>
  <c r="F354" i="3"/>
  <c r="A355" i="3" s="1"/>
  <c r="B355" i="3" l="1"/>
  <c r="C355" i="3" s="1"/>
  <c r="D355" i="3"/>
  <c r="H355" i="3" s="1"/>
  <c r="F355" i="3" l="1"/>
  <c r="A356" i="3" s="1"/>
  <c r="G355" i="3"/>
  <c r="B356" i="3" l="1"/>
  <c r="D356" i="3"/>
  <c r="H356" i="3" s="1"/>
  <c r="C356" i="3" l="1"/>
  <c r="G356" i="3" l="1"/>
  <c r="F356" i="3"/>
  <c r="A357" i="3" s="1"/>
  <c r="B357" i="3" l="1"/>
  <c r="C357" i="3" s="1"/>
  <c r="D357" i="3"/>
  <c r="H357" i="3" s="1"/>
  <c r="F357" i="3" l="1"/>
  <c r="A358" i="3" s="1"/>
  <c r="G357" i="3"/>
  <c r="D358" i="3" l="1"/>
  <c r="H358" i="3"/>
  <c r="B358" i="3"/>
  <c r="C358" i="3"/>
  <c r="F358" i="3" s="1"/>
  <c r="A359" i="3" s="1"/>
  <c r="G358" i="3"/>
  <c r="D359" i="3" l="1"/>
  <c r="H359" i="3" s="1"/>
  <c r="B359" i="3"/>
  <c r="C359" i="3" s="1"/>
  <c r="G359" i="3" l="1"/>
  <c r="F359" i="3"/>
  <c r="A360" i="3" s="1"/>
  <c r="D360" i="3" l="1"/>
  <c r="H360" i="3" s="1"/>
  <c r="B360" i="3"/>
  <c r="C360" i="3" s="1"/>
  <c r="F360" i="3" s="1"/>
  <c r="A361" i="3" s="1"/>
  <c r="B361" i="3" s="1"/>
  <c r="D361" i="3" l="1"/>
  <c r="H361" i="3" s="1"/>
  <c r="G360" i="3"/>
  <c r="C361" i="3" l="1"/>
  <c r="F361" i="3" s="1"/>
  <c r="A362" i="3" s="1"/>
  <c r="G361" i="3" l="1"/>
  <c r="B362" i="3"/>
  <c r="D362" i="3"/>
  <c r="H362" i="3" s="1"/>
  <c r="C362" i="3" l="1"/>
  <c r="G362" i="3" l="1"/>
  <c r="F362" i="3"/>
  <c r="A363" i="3" s="1"/>
  <c r="D363" i="3" l="1"/>
  <c r="H363" i="3" s="1"/>
  <c r="B363" i="3"/>
  <c r="C363" i="3" s="1"/>
  <c r="F363" i="3" l="1"/>
  <c r="A364" i="3" s="1"/>
  <c r="B364" i="3" s="1"/>
  <c r="G363" i="3"/>
  <c r="D364" i="3" l="1"/>
  <c r="H364" i="3" s="1"/>
  <c r="C364" i="3" l="1"/>
  <c r="G364" i="3" l="1"/>
  <c r="F364" i="3"/>
  <c r="A365" i="3" s="1"/>
  <c r="B365" i="3" l="1"/>
  <c r="C365" i="3" s="1"/>
  <c r="D365" i="3"/>
  <c r="H365" i="3" s="1"/>
  <c r="G365" i="3" l="1"/>
  <c r="F365" i="3"/>
  <c r="A366" i="3" s="1"/>
  <c r="D366" i="3" l="1"/>
  <c r="H366" i="3" s="1"/>
  <c r="B366" i="3"/>
  <c r="C366" i="3" s="1"/>
  <c r="F366" i="3" l="1"/>
  <c r="A367" i="3" s="1"/>
  <c r="G366" i="3"/>
  <c r="B367" i="3" l="1"/>
  <c r="D367" i="3"/>
  <c r="H367" i="3" s="1"/>
  <c r="C367" i="3"/>
  <c r="F367" i="3" s="1"/>
  <c r="A368" i="3" s="1"/>
  <c r="D368" i="3" l="1"/>
  <c r="H368" i="3" s="1"/>
  <c r="B368" i="3"/>
  <c r="C368" i="3" s="1"/>
  <c r="F368" i="3" s="1"/>
  <c r="A369" i="3" s="1"/>
  <c r="G367" i="3"/>
  <c r="G368" i="3" s="1"/>
  <c r="D369" i="3" l="1"/>
  <c r="G369" i="3"/>
  <c r="F369" i="3"/>
  <c r="A370" i="3" s="1"/>
  <c r="B369" i="3"/>
  <c r="C369" i="3"/>
  <c r="H369" i="3"/>
  <c r="D370" i="3" l="1"/>
  <c r="C370" i="3"/>
  <c r="H370" i="3"/>
  <c r="F370" i="3"/>
  <c r="A371" i="3" s="1"/>
  <c r="B370" i="3"/>
  <c r="G370" i="3"/>
  <c r="H371" i="3" l="1"/>
  <c r="D371" i="3"/>
  <c r="G371" i="3"/>
  <c r="B371" i="3"/>
  <c r="C371" i="3"/>
  <c r="F371" i="3"/>
  <c r="A372" i="3" s="1"/>
  <c r="C372" i="3" l="1"/>
  <c r="H372" i="3"/>
  <c r="B372" i="3"/>
  <c r="F372" i="3"/>
  <c r="A373" i="3" s="1"/>
  <c r="D372" i="3"/>
  <c r="G372" i="3"/>
  <c r="D373" i="3" l="1"/>
  <c r="C373" i="3"/>
  <c r="H373" i="3"/>
  <c r="G373" i="3"/>
  <c r="B373" i="3"/>
  <c r="F373" i="3"/>
  <c r="A374" i="3" s="1"/>
  <c r="F374" i="3" l="1"/>
  <c r="A375" i="3" s="1"/>
  <c r="B374" i="3"/>
  <c r="C374" i="3"/>
  <c r="G374" i="3"/>
  <c r="H374" i="3"/>
  <c r="D374" i="3"/>
  <c r="B375" i="3" l="1"/>
  <c r="D375" i="3"/>
  <c r="C375" i="3"/>
  <c r="H375" i="3"/>
  <c r="G375" i="3"/>
  <c r="F375" i="3"/>
  <c r="A376" i="3" s="1"/>
  <c r="H376" i="3" l="1"/>
  <c r="B376" i="3"/>
  <c r="C376" i="3"/>
  <c r="F376" i="3"/>
  <c r="A377" i="3" s="1"/>
  <c r="G376" i="3"/>
  <c r="D376" i="3"/>
  <c r="G377" i="3" l="1"/>
  <c r="D377" i="3"/>
  <c r="B377" i="3"/>
  <c r="F377" i="3"/>
  <c r="A378" i="3" s="1"/>
  <c r="C377" i="3"/>
  <c r="H377" i="3"/>
  <c r="F378" i="3" l="1"/>
  <c r="A379" i="3" s="1"/>
  <c r="H378" i="3"/>
  <c r="G378" i="3"/>
  <c r="D378" i="3"/>
  <c r="B378" i="3"/>
  <c r="C378" i="3"/>
  <c r="C379" i="3" l="1"/>
  <c r="H379" i="3"/>
  <c r="G379" i="3"/>
  <c r="D379" i="3"/>
  <c r="F379" i="3"/>
  <c r="A380" i="3" s="1"/>
  <c r="B379" i="3"/>
  <c r="C380" i="3" l="1"/>
  <c r="D380" i="3"/>
  <c r="B380" i="3"/>
  <c r="G380" i="3"/>
  <c r="F380" i="3"/>
  <c r="A381" i="3" s="1"/>
  <c r="H380" i="3"/>
  <c r="B381" i="3" l="1"/>
  <c r="C381" i="3"/>
  <c r="G381" i="3"/>
  <c r="F381" i="3"/>
  <c r="A382" i="3" s="1"/>
  <c r="H381" i="3"/>
  <c r="D381" i="3"/>
  <c r="H382" i="3" l="1"/>
  <c r="G382" i="3"/>
  <c r="B382" i="3"/>
  <c r="C382" i="3"/>
  <c r="D382" i="3"/>
  <c r="F382" i="3"/>
  <c r="A383" i="3" s="1"/>
  <c r="D383" i="3" l="1"/>
  <c r="G383" i="3"/>
  <c r="F383" i="3"/>
  <c r="A384" i="3" s="1"/>
  <c r="C383" i="3"/>
  <c r="B383" i="3"/>
  <c r="H383" i="3"/>
  <c r="H384" i="3" l="1"/>
  <c r="C384" i="3"/>
  <c r="B384" i="3"/>
  <c r="G384" i="3"/>
  <c r="F384" i="3"/>
  <c r="A385" i="3" s="1"/>
  <c r="D384" i="3"/>
  <c r="C385" i="3" l="1"/>
  <c r="D385" i="3"/>
  <c r="H385" i="3"/>
  <c r="G385" i="3"/>
  <c r="B385" i="3"/>
  <c r="F385" i="3"/>
  <c r="A386" i="3" s="1"/>
  <c r="F386" i="3" l="1"/>
  <c r="A387" i="3" s="1"/>
  <c r="G386" i="3"/>
  <c r="B386" i="3"/>
  <c r="H386" i="3"/>
  <c r="C386" i="3"/>
  <c r="D386" i="3"/>
  <c r="F387" i="3" l="1"/>
  <c r="A388" i="3" s="1"/>
  <c r="B387" i="3"/>
  <c r="C387" i="3"/>
  <c r="D387" i="3"/>
  <c r="H387" i="3"/>
  <c r="G387" i="3"/>
  <c r="H388" i="3" l="1"/>
  <c r="G388" i="3"/>
  <c r="F388" i="3"/>
  <c r="A389" i="3" s="1"/>
  <c r="B388" i="3"/>
  <c r="D388" i="3"/>
  <c r="C388" i="3"/>
  <c r="H389" i="3" l="1"/>
  <c r="B389" i="3"/>
  <c r="D389" i="3"/>
  <c r="G389" i="3"/>
  <c r="F389" i="3"/>
  <c r="A390" i="3" s="1"/>
  <c r="C389" i="3"/>
  <c r="D390" i="3" l="1"/>
  <c r="G390" i="3"/>
  <c r="B390" i="3"/>
  <c r="F390" i="3"/>
  <c r="A391" i="3" s="1"/>
  <c r="H390" i="3"/>
  <c r="C390" i="3"/>
  <c r="C391" i="3" l="1"/>
  <c r="D391" i="3"/>
  <c r="H391" i="3"/>
  <c r="F391" i="3"/>
  <c r="A392" i="3" s="1"/>
  <c r="B391" i="3"/>
  <c r="G391" i="3"/>
  <c r="C392" i="3" l="1"/>
  <c r="B392" i="3"/>
  <c r="D392" i="3"/>
  <c r="G392" i="3"/>
  <c r="H392" i="3"/>
  <c r="F392" i="3"/>
  <c r="A393" i="3" s="1"/>
  <c r="B393" i="3" l="1"/>
  <c r="F393" i="3"/>
  <c r="A394" i="3" s="1"/>
  <c r="G393" i="3"/>
  <c r="D393" i="3"/>
  <c r="H393" i="3"/>
  <c r="C393" i="3"/>
  <c r="G394" i="3" l="1"/>
  <c r="B394" i="3"/>
  <c r="F394" i="3"/>
  <c r="A395" i="3" s="1"/>
  <c r="C394" i="3"/>
  <c r="H394" i="3"/>
  <c r="D394" i="3"/>
  <c r="C395" i="3" l="1"/>
  <c r="D395" i="3"/>
  <c r="H395" i="3"/>
  <c r="G395" i="3"/>
  <c r="F395" i="3"/>
  <c r="A396" i="3" s="1"/>
  <c r="B395" i="3"/>
  <c r="C396" i="3" l="1"/>
  <c r="F396" i="3"/>
  <c r="A397" i="3" s="1"/>
  <c r="D396" i="3"/>
  <c r="B396" i="3"/>
  <c r="G396" i="3"/>
  <c r="H396" i="3"/>
  <c r="C397" i="3" l="1"/>
  <c r="G397" i="3"/>
  <c r="B397" i="3"/>
  <c r="F397" i="3"/>
  <c r="A398" i="3" s="1"/>
  <c r="H397" i="3"/>
  <c r="D397" i="3"/>
  <c r="H398" i="3" l="1"/>
  <c r="B398" i="3"/>
  <c r="F398" i="3"/>
  <c r="A399" i="3" s="1"/>
  <c r="D398" i="3"/>
  <c r="G398" i="3"/>
  <c r="C398" i="3"/>
  <c r="H399" i="3" l="1"/>
  <c r="C399" i="3"/>
  <c r="G399" i="3"/>
  <c r="D399" i="3"/>
  <c r="F399" i="3"/>
  <c r="A400" i="3" s="1"/>
  <c r="B399" i="3"/>
  <c r="G400" i="3" l="1"/>
  <c r="H400" i="3"/>
  <c r="C400" i="3"/>
  <c r="F400" i="3"/>
  <c r="A401" i="3" s="1"/>
  <c r="D400" i="3"/>
  <c r="B400" i="3"/>
  <c r="H401" i="3" l="1"/>
  <c r="F401" i="3"/>
  <c r="A402" i="3" s="1"/>
  <c r="C401" i="3"/>
  <c r="B401" i="3"/>
  <c r="G401" i="3"/>
  <c r="D401" i="3"/>
  <c r="B402" i="3" l="1"/>
  <c r="C402" i="3"/>
  <c r="F402" i="3"/>
  <c r="A403" i="3" s="1"/>
  <c r="H402" i="3"/>
  <c r="G402" i="3"/>
  <c r="D402" i="3"/>
  <c r="D403" i="3" l="1"/>
  <c r="F403" i="3"/>
  <c r="A404" i="3" s="1"/>
  <c r="H403" i="3"/>
  <c r="B403" i="3"/>
  <c r="G403" i="3"/>
  <c r="C403" i="3"/>
  <c r="G404" i="3" l="1"/>
  <c r="B404" i="3"/>
  <c r="H404" i="3"/>
  <c r="C404" i="3"/>
  <c r="D404" i="3"/>
  <c r="F404" i="3"/>
  <c r="A405" i="3" s="1"/>
  <c r="G405" i="3" l="1"/>
  <c r="B405" i="3"/>
  <c r="C405" i="3"/>
  <c r="D405" i="3"/>
  <c r="H405" i="3"/>
  <c r="F405" i="3"/>
  <c r="A406" i="3" s="1"/>
  <c r="F406" i="3" l="1"/>
  <c r="A407" i="3" s="1"/>
  <c r="H406" i="3"/>
  <c r="C406" i="3"/>
  <c r="G406" i="3"/>
  <c r="D406" i="3"/>
  <c r="B406" i="3"/>
  <c r="G407" i="3" l="1"/>
  <c r="F407" i="3"/>
  <c r="A408" i="3" s="1"/>
  <c r="C407" i="3"/>
  <c r="H407" i="3"/>
  <c r="D407" i="3"/>
  <c r="B407" i="3"/>
  <c r="B408" i="3" l="1"/>
  <c r="F408" i="3"/>
  <c r="A409" i="3" s="1"/>
  <c r="H408" i="3"/>
  <c r="C408" i="3"/>
  <c r="D408" i="3"/>
  <c r="G408" i="3"/>
  <c r="B409" i="3" l="1"/>
  <c r="F409" i="3"/>
  <c r="A410" i="3" s="1"/>
  <c r="G409" i="3"/>
  <c r="H409" i="3"/>
  <c r="C409" i="3"/>
  <c r="D409" i="3"/>
  <c r="D410" i="3" l="1"/>
  <c r="F410" i="3"/>
  <c r="A411" i="3" s="1"/>
  <c r="B410" i="3"/>
  <c r="G410" i="3"/>
  <c r="C410" i="3"/>
  <c r="H410" i="3"/>
  <c r="D411" i="3" l="1"/>
  <c r="B411" i="3"/>
  <c r="F411" i="3"/>
  <c r="A412" i="3" s="1"/>
  <c r="C411" i="3"/>
  <c r="H411" i="3"/>
  <c r="G411" i="3"/>
  <c r="H412" i="3" l="1"/>
  <c r="D412" i="3"/>
  <c r="G412" i="3"/>
  <c r="B412" i="3"/>
  <c r="C412" i="3"/>
  <c r="F412" i="3"/>
  <c r="A413" i="3" s="1"/>
  <c r="H413" i="3" l="1"/>
  <c r="B413" i="3"/>
  <c r="F413" i="3"/>
  <c r="A414" i="3" s="1"/>
  <c r="G413" i="3"/>
  <c r="C413" i="3"/>
  <c r="D413" i="3"/>
  <c r="D414" i="3" l="1"/>
  <c r="H414" i="3"/>
  <c r="G414" i="3"/>
  <c r="C414" i="3"/>
  <c r="B414" i="3"/>
  <c r="F414" i="3"/>
  <c r="A415" i="3" s="1"/>
  <c r="F415" i="3" l="1"/>
  <c r="A416" i="3" s="1"/>
  <c r="G415" i="3"/>
  <c r="B415" i="3"/>
  <c r="C415" i="3"/>
  <c r="H415" i="3"/>
  <c r="D415" i="3"/>
  <c r="H416" i="3" l="1"/>
  <c r="D416" i="3"/>
  <c r="B416" i="3"/>
  <c r="C416" i="3"/>
  <c r="F416" i="3"/>
  <c r="A417" i="3" s="1"/>
  <c r="G416" i="3"/>
  <c r="G417" i="3" l="1"/>
  <c r="D417" i="3"/>
  <c r="C417" i="3"/>
  <c r="H417" i="3"/>
  <c r="F417" i="3"/>
  <c r="A418" i="3" s="1"/>
  <c r="B417" i="3"/>
  <c r="D418" i="3" l="1"/>
  <c r="F418" i="3"/>
  <c r="A419" i="3" s="1"/>
  <c r="G418" i="3"/>
  <c r="C418" i="3"/>
  <c r="B418" i="3"/>
  <c r="H418" i="3"/>
  <c r="C419" i="3" l="1"/>
  <c r="H419" i="3"/>
  <c r="B419" i="3"/>
  <c r="D419" i="3"/>
  <c r="F419" i="3"/>
  <c r="A420" i="3" s="1"/>
  <c r="G419" i="3"/>
  <c r="G420" i="3" l="1"/>
  <c r="B420" i="3"/>
  <c r="H420" i="3"/>
  <c r="D420" i="3"/>
  <c r="C420" i="3"/>
  <c r="F420" i="3"/>
  <c r="A421" i="3" s="1"/>
  <c r="D421" i="3" l="1"/>
  <c r="C421" i="3"/>
  <c r="F421" i="3"/>
  <c r="A422" i="3" s="1"/>
  <c r="B421" i="3"/>
  <c r="G421" i="3"/>
  <c r="H421" i="3"/>
  <c r="G422" i="3" l="1"/>
  <c r="F422" i="3"/>
  <c r="A423" i="3" s="1"/>
  <c r="C422" i="3"/>
  <c r="D422" i="3"/>
  <c r="B422" i="3"/>
  <c r="H422" i="3"/>
  <c r="F423" i="3" l="1"/>
  <c r="A424" i="3" s="1"/>
  <c r="C423" i="3"/>
  <c r="B423" i="3"/>
  <c r="H423" i="3"/>
  <c r="D423" i="3"/>
  <c r="G423" i="3"/>
  <c r="C424" i="3" l="1"/>
  <c r="B424" i="3"/>
  <c r="H424" i="3"/>
  <c r="D424" i="3"/>
  <c r="F424" i="3"/>
  <c r="A425" i="3" s="1"/>
  <c r="G424" i="3"/>
  <c r="G425" i="3" l="1"/>
  <c r="F425" i="3"/>
  <c r="A426" i="3" s="1"/>
  <c r="D425" i="3"/>
  <c r="C425" i="3"/>
  <c r="B425" i="3"/>
  <c r="H425" i="3"/>
  <c r="H426" i="3" l="1"/>
  <c r="C426" i="3"/>
  <c r="D426" i="3"/>
  <c r="G426" i="3"/>
  <c r="B426" i="3"/>
  <c r="F426" i="3"/>
  <c r="A427" i="3" s="1"/>
  <c r="C427" i="3" l="1"/>
  <c r="D427" i="3"/>
  <c r="G427" i="3"/>
  <c r="F427" i="3"/>
  <c r="A428" i="3" s="1"/>
  <c r="B427" i="3"/>
  <c r="H427" i="3"/>
  <c r="H428" i="3" l="1"/>
  <c r="D428" i="3"/>
  <c r="B428" i="3"/>
  <c r="F428" i="3"/>
  <c r="A429" i="3" s="1"/>
  <c r="G428" i="3"/>
  <c r="C428" i="3"/>
  <c r="D429" i="3" l="1"/>
  <c r="F429" i="3"/>
  <c r="A430" i="3" s="1"/>
  <c r="C429" i="3"/>
  <c r="B429" i="3"/>
  <c r="G429" i="3"/>
  <c r="H429" i="3"/>
  <c r="C430" i="3" l="1"/>
  <c r="F430" i="3"/>
  <c r="A431" i="3" s="1"/>
  <c r="D430" i="3"/>
  <c r="H430" i="3"/>
  <c r="B430" i="3"/>
  <c r="G430" i="3"/>
  <c r="H431" i="3" l="1"/>
  <c r="B431" i="3"/>
  <c r="C431" i="3"/>
  <c r="G431" i="3"/>
  <c r="F431" i="3"/>
  <c r="A432" i="3" s="1"/>
  <c r="D431" i="3"/>
  <c r="F432" i="3" l="1"/>
  <c r="A433" i="3" s="1"/>
  <c r="D432" i="3"/>
  <c r="C432" i="3"/>
  <c r="H432" i="3"/>
  <c r="G432" i="3"/>
  <c r="B432" i="3"/>
  <c r="D433" i="3" l="1"/>
  <c r="B433" i="3"/>
  <c r="C433" i="3"/>
  <c r="G433" i="3"/>
  <c r="F433" i="3"/>
  <c r="A434" i="3" s="1"/>
  <c r="H433" i="3"/>
  <c r="F434" i="3" l="1"/>
  <c r="A435" i="3" s="1"/>
  <c r="B434" i="3"/>
  <c r="G434" i="3"/>
  <c r="H434" i="3"/>
  <c r="C434" i="3"/>
  <c r="D434" i="3"/>
  <c r="G435" i="3" l="1"/>
  <c r="C435" i="3"/>
  <c r="D435" i="3"/>
  <c r="B435" i="3"/>
  <c r="H435" i="3"/>
  <c r="F435" i="3"/>
  <c r="A436" i="3" s="1"/>
  <c r="D436" i="3" l="1"/>
  <c r="F436" i="3"/>
  <c r="A437" i="3" s="1"/>
  <c r="G436" i="3"/>
  <c r="B436" i="3"/>
  <c r="H436" i="3"/>
  <c r="C436" i="3"/>
  <c r="C437" i="3" l="1"/>
  <c r="G437" i="3"/>
  <c r="B437" i="3"/>
  <c r="D437" i="3"/>
  <c r="H437" i="3"/>
  <c r="F437" i="3"/>
  <c r="A438" i="3" s="1"/>
  <c r="D438" i="3" l="1"/>
  <c r="F438" i="3"/>
  <c r="A439" i="3" s="1"/>
  <c r="C438" i="3"/>
  <c r="B438" i="3"/>
  <c r="G438" i="3"/>
  <c r="H438" i="3"/>
  <c r="C439" i="3" l="1"/>
  <c r="B439" i="3"/>
  <c r="G439" i="3"/>
  <c r="H439" i="3"/>
  <c r="F439" i="3"/>
  <c r="A440" i="3" s="1"/>
  <c r="D439" i="3"/>
  <c r="D440" i="3" l="1"/>
  <c r="B440" i="3"/>
  <c r="F440" i="3"/>
  <c r="A441" i="3" s="1"/>
  <c r="H440" i="3"/>
  <c r="C440" i="3"/>
  <c r="G440" i="3"/>
  <c r="C441" i="3" l="1"/>
  <c r="B441" i="3"/>
  <c r="G441" i="3"/>
  <c r="H441" i="3"/>
  <c r="D441" i="3"/>
  <c r="F441" i="3"/>
  <c r="A442" i="3" s="1"/>
  <c r="D442" i="3" l="1"/>
  <c r="H442" i="3"/>
  <c r="G442" i="3"/>
  <c r="B442" i="3"/>
  <c r="C442" i="3"/>
  <c r="F442" i="3"/>
  <c r="A443" i="3" s="1"/>
  <c r="B443" i="3" l="1"/>
  <c r="F443" i="3"/>
  <c r="A444" i="3" s="1"/>
  <c r="D443" i="3"/>
  <c r="C443" i="3"/>
  <c r="G443" i="3"/>
  <c r="H443" i="3"/>
  <c r="G444" i="3" l="1"/>
  <c r="H444" i="3"/>
  <c r="F444" i="3"/>
  <c r="A445" i="3" s="1"/>
  <c r="D444" i="3"/>
  <c r="C444" i="3"/>
  <c r="B444" i="3"/>
  <c r="F445" i="3" l="1"/>
  <c r="A446" i="3" s="1"/>
  <c r="H445" i="3"/>
  <c r="C445" i="3"/>
  <c r="D445" i="3"/>
  <c r="B445" i="3"/>
  <c r="G445" i="3"/>
  <c r="F446" i="3" l="1"/>
  <c r="A447" i="3" s="1"/>
  <c r="D446" i="3"/>
  <c r="H446" i="3"/>
  <c r="B446" i="3"/>
  <c r="G446" i="3"/>
  <c r="C446" i="3"/>
  <c r="G447" i="3" l="1"/>
  <c r="B447" i="3"/>
  <c r="F447" i="3"/>
  <c r="A448" i="3" s="1"/>
  <c r="H447" i="3"/>
  <c r="D447" i="3"/>
  <c r="C447" i="3"/>
  <c r="B448" i="3" l="1"/>
  <c r="G448" i="3"/>
  <c r="D448" i="3"/>
  <c r="H448" i="3"/>
  <c r="F448" i="3"/>
  <c r="A449" i="3" s="1"/>
  <c r="C448" i="3"/>
  <c r="D449" i="3" l="1"/>
  <c r="H449" i="3"/>
  <c r="G449" i="3"/>
  <c r="F449" i="3"/>
  <c r="A450" i="3" s="1"/>
  <c r="B449" i="3"/>
  <c r="C449" i="3"/>
  <c r="H450" i="3" l="1"/>
  <c r="F450" i="3"/>
  <c r="A451" i="3" s="1"/>
  <c r="D450" i="3"/>
  <c r="B450" i="3"/>
  <c r="C450" i="3"/>
  <c r="G450" i="3"/>
  <c r="C451" i="3" l="1"/>
  <c r="H451" i="3"/>
  <c r="G451" i="3"/>
  <c r="D451" i="3"/>
  <c r="B451" i="3"/>
  <c r="F451" i="3"/>
  <c r="A452" i="3" s="1"/>
  <c r="B452" i="3" l="1"/>
  <c r="G452" i="3"/>
  <c r="D452" i="3"/>
  <c r="F452" i="3"/>
  <c r="A453" i="3" s="1"/>
  <c r="C452" i="3"/>
  <c r="H452" i="3"/>
  <c r="D453" i="3" l="1"/>
  <c r="G453" i="3"/>
  <c r="B453" i="3"/>
  <c r="C453" i="3"/>
  <c r="F453" i="3"/>
  <c r="A454" i="3" s="1"/>
  <c r="H453" i="3"/>
  <c r="B454" i="3" l="1"/>
  <c r="G454" i="3"/>
  <c r="D454" i="3"/>
  <c r="C454" i="3"/>
  <c r="F454" i="3"/>
  <c r="A455" i="3" s="1"/>
  <c r="H454" i="3"/>
  <c r="B455" i="3" l="1"/>
  <c r="G455" i="3"/>
  <c r="D455" i="3"/>
  <c r="F455" i="3"/>
  <c r="A456" i="3" s="1"/>
  <c r="C455" i="3"/>
  <c r="H455" i="3"/>
  <c r="B456" i="3" l="1"/>
  <c r="C456" i="3"/>
  <c r="H456" i="3"/>
  <c r="G456" i="3"/>
  <c r="F456" i="3"/>
  <c r="A457" i="3" s="1"/>
  <c r="D456" i="3"/>
  <c r="H457" i="3" l="1"/>
  <c r="B457" i="3"/>
  <c r="C457" i="3"/>
  <c r="G457" i="3"/>
  <c r="D457" i="3"/>
  <c r="F457" i="3"/>
  <c r="A458" i="3" s="1"/>
  <c r="C458" i="3" l="1"/>
  <c r="H458" i="3"/>
  <c r="F458" i="3"/>
  <c r="A459" i="3" s="1"/>
  <c r="B458" i="3"/>
  <c r="G458" i="3"/>
  <c r="D458" i="3"/>
  <c r="B459" i="3" l="1"/>
  <c r="H459" i="3"/>
  <c r="D459" i="3"/>
  <c r="C459" i="3"/>
  <c r="G459" i="3"/>
  <c r="F459" i="3"/>
  <c r="A460" i="3" s="1"/>
  <c r="F460" i="3" l="1"/>
  <c r="A461" i="3" s="1"/>
  <c r="H460" i="3"/>
  <c r="C460" i="3"/>
  <c r="D460" i="3"/>
  <c r="B460" i="3"/>
  <c r="G460" i="3"/>
  <c r="D461" i="3" l="1"/>
  <c r="C461" i="3"/>
  <c r="F461" i="3"/>
  <c r="A462" i="3" s="1"/>
  <c r="B461" i="3"/>
  <c r="G461" i="3"/>
  <c r="H461" i="3"/>
  <c r="C462" i="3" l="1"/>
  <c r="B462" i="3"/>
  <c r="F462" i="3"/>
  <c r="A463" i="3" s="1"/>
  <c r="H462" i="3"/>
  <c r="G462" i="3"/>
  <c r="D462" i="3"/>
  <c r="F463" i="3" l="1"/>
  <c r="A464" i="3" s="1"/>
  <c r="D463" i="3"/>
  <c r="B463" i="3"/>
  <c r="C463" i="3"/>
  <c r="H463" i="3"/>
  <c r="G463" i="3"/>
  <c r="B464" i="3" l="1"/>
  <c r="H464" i="3"/>
  <c r="F464" i="3"/>
  <c r="A465" i="3" s="1"/>
  <c r="D464" i="3"/>
  <c r="G464" i="3"/>
  <c r="C464" i="3"/>
  <c r="C465" i="3" l="1"/>
  <c r="F465" i="3"/>
  <c r="A466" i="3" s="1"/>
  <c r="B465" i="3"/>
  <c r="H465" i="3"/>
  <c r="D465" i="3"/>
  <c r="G465" i="3"/>
  <c r="D466" i="3" l="1"/>
  <c r="H466" i="3"/>
  <c r="F466" i="3"/>
  <c r="A467" i="3" s="1"/>
  <c r="G466" i="3"/>
  <c r="C466" i="3"/>
  <c r="B466" i="3"/>
  <c r="F467" i="3" l="1"/>
  <c r="A468" i="3" s="1"/>
  <c r="B467" i="3"/>
  <c r="D467" i="3"/>
  <c r="C467" i="3"/>
  <c r="G467" i="3"/>
  <c r="H467" i="3"/>
  <c r="B468" i="3" l="1"/>
  <c r="G468" i="3"/>
  <c r="F468" i="3"/>
  <c r="A469" i="3" s="1"/>
  <c r="H468" i="3"/>
  <c r="D468" i="3"/>
  <c r="C468" i="3"/>
  <c r="B469" i="3" l="1"/>
  <c r="F469" i="3"/>
  <c r="A470" i="3" s="1"/>
  <c r="G469" i="3"/>
  <c r="C469" i="3"/>
  <c r="H469" i="3"/>
  <c r="D469" i="3"/>
  <c r="C470" i="3" l="1"/>
  <c r="H470" i="3"/>
  <c r="D470" i="3"/>
  <c r="F470" i="3"/>
  <c r="A471" i="3" s="1"/>
  <c r="G470" i="3"/>
  <c r="B470" i="3"/>
  <c r="D471" i="3" l="1"/>
  <c r="C471" i="3"/>
  <c r="F471" i="3"/>
  <c r="A472" i="3" s="1"/>
  <c r="G471" i="3"/>
  <c r="B471" i="3"/>
  <c r="H471" i="3"/>
  <c r="F472" i="3" l="1"/>
  <c r="A473" i="3" s="1"/>
  <c r="H472" i="3"/>
  <c r="B472" i="3"/>
  <c r="C472" i="3"/>
  <c r="G472" i="3"/>
  <c r="D472" i="3"/>
  <c r="B473" i="3" l="1"/>
  <c r="C473" i="3"/>
  <c r="F473" i="3"/>
  <c r="A474" i="3" s="1"/>
  <c r="H473" i="3"/>
  <c r="D473" i="3"/>
  <c r="G473" i="3"/>
  <c r="B474" i="3" l="1"/>
  <c r="D474" i="3"/>
  <c r="C474" i="3"/>
  <c r="H474" i="3"/>
  <c r="F474" i="3"/>
  <c r="A475" i="3" s="1"/>
  <c r="G474" i="3"/>
  <c r="B475" i="3" l="1"/>
  <c r="C475" i="3"/>
  <c r="G475" i="3"/>
  <c r="H475" i="3"/>
  <c r="D475" i="3"/>
  <c r="F475" i="3"/>
  <c r="A476" i="3" s="1"/>
  <c r="H476" i="3" l="1"/>
  <c r="F476" i="3"/>
  <c r="A477" i="3" s="1"/>
  <c r="G476" i="3"/>
  <c r="D476" i="3"/>
  <c r="B476" i="3"/>
  <c r="C476" i="3"/>
  <c r="B477" i="3" l="1"/>
  <c r="D477" i="3"/>
  <c r="C477" i="3"/>
  <c r="F477" i="3"/>
  <c r="A478" i="3" s="1"/>
  <c r="H477" i="3"/>
  <c r="G477" i="3"/>
  <c r="H478" i="3" l="1"/>
  <c r="B478" i="3"/>
  <c r="G478" i="3"/>
  <c r="C478" i="3"/>
  <c r="F478" i="3"/>
  <c r="A479" i="3" s="1"/>
  <c r="D478" i="3"/>
  <c r="F479" i="3" l="1"/>
  <c r="A480" i="3" s="1"/>
  <c r="C479" i="3"/>
  <c r="G479" i="3"/>
  <c r="B479" i="3"/>
  <c r="H479" i="3"/>
  <c r="D479" i="3"/>
  <c r="D480" i="3" l="1"/>
  <c r="C480" i="3"/>
  <c r="G480" i="3"/>
  <c r="F480" i="3"/>
  <c r="A481" i="3" s="1"/>
  <c r="B480" i="3"/>
  <c r="H480" i="3"/>
  <c r="H481" i="3" l="1"/>
  <c r="D481" i="3"/>
  <c r="G481" i="3"/>
  <c r="C481" i="3"/>
  <c r="B481" i="3"/>
  <c r="F481" i="3"/>
  <c r="A482" i="3" s="1"/>
  <c r="H482" i="3" l="1"/>
  <c r="F482" i="3"/>
  <c r="A483" i="3" s="1"/>
  <c r="G482" i="3"/>
  <c r="C482" i="3"/>
  <c r="D482" i="3"/>
  <c r="B482" i="3"/>
  <c r="B483" i="3" l="1"/>
  <c r="H483" i="3"/>
  <c r="G483" i="3"/>
  <c r="D483" i="3"/>
  <c r="F483" i="3"/>
  <c r="A484" i="3" s="1"/>
  <c r="C483" i="3"/>
  <c r="B484" i="3" l="1"/>
  <c r="D484" i="3"/>
  <c r="H484" i="3"/>
  <c r="F484" i="3"/>
  <c r="A485" i="3" s="1"/>
  <c r="G484" i="3"/>
  <c r="C484" i="3"/>
  <c r="F485" i="3" l="1"/>
  <c r="A486" i="3" s="1"/>
  <c r="D485" i="3"/>
  <c r="G485" i="3"/>
  <c r="B485" i="3"/>
  <c r="C485" i="3"/>
  <c r="H485" i="3"/>
  <c r="D486" i="3" l="1"/>
  <c r="G486" i="3"/>
  <c r="H486" i="3"/>
  <c r="C486" i="3"/>
  <c r="B486" i="3"/>
  <c r="F486" i="3"/>
  <c r="A487" i="3" s="1"/>
  <c r="H487" i="3" l="1"/>
  <c r="D487" i="3"/>
  <c r="G487" i="3"/>
  <c r="B487" i="3"/>
  <c r="F487" i="3"/>
  <c r="A488" i="3" s="1"/>
  <c r="C487" i="3"/>
  <c r="G488" i="3" l="1"/>
  <c r="B488" i="3"/>
  <c r="D488" i="3"/>
  <c r="C488" i="3"/>
  <c r="H488" i="3"/>
  <c r="F488" i="3"/>
  <c r="A489" i="3" s="1"/>
  <c r="D489" i="3" l="1"/>
  <c r="F489" i="3"/>
  <c r="A490" i="3" s="1"/>
  <c r="H489" i="3"/>
  <c r="C489" i="3"/>
  <c r="B489" i="3"/>
  <c r="G489" i="3"/>
  <c r="H490" i="3" l="1"/>
  <c r="F490" i="3"/>
  <c r="A491" i="3" s="1"/>
  <c r="D490" i="3"/>
  <c r="G490" i="3"/>
  <c r="C490" i="3"/>
  <c r="B490" i="3"/>
  <c r="F491" i="3" l="1"/>
  <c r="A492" i="3" s="1"/>
  <c r="G491" i="3"/>
  <c r="B491" i="3"/>
  <c r="H491" i="3"/>
  <c r="C491" i="3"/>
  <c r="D491" i="3"/>
  <c r="C492" i="3" l="1"/>
  <c r="D492" i="3"/>
  <c r="H492" i="3"/>
  <c r="G492" i="3"/>
  <c r="F492" i="3"/>
  <c r="A493" i="3" s="1"/>
  <c r="B492" i="3"/>
  <c r="B493" i="3" l="1"/>
  <c r="H493" i="3"/>
  <c r="F493" i="3"/>
  <c r="A494" i="3" s="1"/>
  <c r="D493" i="3"/>
  <c r="G493" i="3"/>
  <c r="C493" i="3"/>
  <c r="H494" i="3" l="1"/>
  <c r="D494" i="3"/>
  <c r="B494" i="3"/>
  <c r="G494" i="3"/>
  <c r="F494" i="3"/>
  <c r="A495" i="3" s="1"/>
  <c r="C494" i="3"/>
  <c r="B495" i="3" l="1"/>
  <c r="F495" i="3"/>
  <c r="A496" i="3" s="1"/>
  <c r="G495" i="3"/>
  <c r="D495" i="3"/>
  <c r="C495" i="3"/>
  <c r="H495" i="3"/>
  <c r="B496" i="3" l="1"/>
  <c r="D496" i="3"/>
  <c r="G496" i="3"/>
  <c r="F496" i="3"/>
  <c r="A497" i="3" s="1"/>
  <c r="H496" i="3"/>
  <c r="C496" i="3"/>
  <c r="G497" i="3" l="1"/>
  <c r="H497" i="3"/>
  <c r="D497" i="3"/>
  <c r="B497" i="3"/>
  <c r="F497" i="3"/>
  <c r="A498" i="3" s="1"/>
  <c r="C497" i="3"/>
  <c r="H498" i="3" l="1"/>
  <c r="B498" i="3"/>
  <c r="C498" i="3"/>
  <c r="D498" i="3"/>
  <c r="G498" i="3"/>
  <c r="F498" i="3"/>
  <c r="A499" i="3" s="1"/>
  <c r="G499" i="3" l="1"/>
  <c r="F499" i="3"/>
  <c r="A500" i="3" s="1"/>
  <c r="B499" i="3"/>
  <c r="C499" i="3"/>
  <c r="H499" i="3"/>
  <c r="D499" i="3"/>
  <c r="B500" i="3" l="1"/>
  <c r="H500" i="3"/>
  <c r="D500" i="3"/>
  <c r="G500" i="3"/>
  <c r="F500" i="3"/>
  <c r="A501" i="3" s="1"/>
  <c r="C500" i="3"/>
  <c r="D501" i="3" l="1"/>
  <c r="C501" i="3"/>
  <c r="B501" i="3"/>
  <c r="F501" i="3"/>
  <c r="A502" i="3" s="1"/>
  <c r="G501" i="3"/>
  <c r="H501" i="3"/>
  <c r="B502" i="3" l="1"/>
  <c r="H502" i="3"/>
  <c r="F502" i="3"/>
  <c r="A503" i="3" s="1"/>
  <c r="D502" i="3"/>
  <c r="G502" i="3"/>
  <c r="C502" i="3"/>
  <c r="D503" i="3" l="1"/>
  <c r="C503" i="3"/>
  <c r="F503" i="3"/>
  <c r="A504" i="3" s="1"/>
  <c r="G503" i="3"/>
  <c r="H503" i="3"/>
  <c r="B503" i="3"/>
  <c r="B504" i="3" l="1"/>
  <c r="H504" i="3"/>
  <c r="G504" i="3"/>
  <c r="C504" i="3"/>
  <c r="F504" i="3"/>
  <c r="A505" i="3" s="1"/>
  <c r="D504" i="3"/>
  <c r="C505" i="3" l="1"/>
  <c r="H505" i="3"/>
  <c r="B505" i="3"/>
  <c r="D505" i="3"/>
  <c r="G505" i="3"/>
  <c r="F505" i="3"/>
  <c r="A506" i="3" s="1"/>
  <c r="C506" i="3" l="1"/>
  <c r="D506" i="3"/>
  <c r="F506" i="3"/>
  <c r="A507" i="3" s="1"/>
  <c r="B506" i="3"/>
  <c r="G506" i="3"/>
  <c r="H506" i="3"/>
  <c r="D507" i="3" l="1"/>
  <c r="H507" i="3"/>
  <c r="G507" i="3"/>
  <c r="F507" i="3"/>
  <c r="A508" i="3" s="1"/>
  <c r="B507" i="3"/>
  <c r="C507" i="3"/>
  <c r="B508" i="3" l="1"/>
  <c r="C508" i="3"/>
  <c r="G508" i="3"/>
  <c r="F508" i="3"/>
  <c r="A509" i="3" s="1"/>
  <c r="D508" i="3"/>
  <c r="H508" i="3"/>
  <c r="G509" i="3" l="1"/>
  <c r="B509" i="3"/>
  <c r="H509" i="3"/>
  <c r="C509" i="3"/>
  <c r="D509" i="3"/>
  <c r="F509" i="3"/>
  <c r="A510" i="3" s="1"/>
  <c r="H510" i="3" l="1"/>
  <c r="B510" i="3"/>
  <c r="C510" i="3"/>
  <c r="F510" i="3"/>
  <c r="A511" i="3" s="1"/>
  <c r="G510" i="3"/>
  <c r="D510" i="3"/>
  <c r="C511" i="3" l="1"/>
  <c r="F511" i="3"/>
  <c r="A512" i="3" s="1"/>
  <c r="G511" i="3"/>
  <c r="B511" i="3"/>
  <c r="H511" i="3"/>
  <c r="D511" i="3"/>
  <c r="F512" i="3" l="1"/>
  <c r="A513" i="3" s="1"/>
  <c r="H512" i="3"/>
  <c r="C512" i="3"/>
  <c r="D512" i="3"/>
  <c r="G512" i="3"/>
  <c r="B512" i="3"/>
  <c r="G513" i="3" l="1"/>
  <c r="H513" i="3"/>
  <c r="D513" i="3"/>
  <c r="B513" i="3"/>
  <c r="F513" i="3"/>
  <c r="A514" i="3" s="1"/>
  <c r="C513" i="3"/>
  <c r="B514" i="3" l="1"/>
  <c r="F514" i="3"/>
  <c r="A515" i="3" s="1"/>
  <c r="G514" i="3"/>
  <c r="D514" i="3"/>
  <c r="H514" i="3"/>
  <c r="C514" i="3"/>
  <c r="H515" i="3" l="1"/>
  <c r="B515" i="3"/>
  <c r="C515" i="3"/>
  <c r="F515" i="3"/>
  <c r="A516" i="3" s="1"/>
  <c r="G515" i="3"/>
  <c r="D515" i="3"/>
  <c r="D516" i="3" l="1"/>
  <c r="B516" i="3"/>
  <c r="F516" i="3"/>
  <c r="A517" i="3" s="1"/>
  <c r="H516" i="3"/>
  <c r="G516" i="3"/>
  <c r="C516" i="3"/>
  <c r="B517" i="3" l="1"/>
  <c r="G517" i="3"/>
  <c r="F517" i="3"/>
  <c r="A518" i="3" s="1"/>
  <c r="H517" i="3"/>
  <c r="D517" i="3"/>
  <c r="C517" i="3"/>
  <c r="C518" i="3" l="1"/>
  <c r="B518" i="3"/>
  <c r="D518" i="3"/>
  <c r="F518" i="3"/>
  <c r="A519" i="3" s="1"/>
  <c r="H518" i="3"/>
  <c r="G518" i="3"/>
  <c r="D519" i="3" l="1"/>
  <c r="H519" i="3"/>
  <c r="F519" i="3"/>
  <c r="A520" i="3" s="1"/>
  <c r="C519" i="3"/>
  <c r="G519" i="3"/>
  <c r="B519" i="3"/>
  <c r="D520" i="3" l="1"/>
  <c r="F520" i="3"/>
  <c r="A521" i="3" s="1"/>
  <c r="B520" i="3"/>
  <c r="H520" i="3"/>
  <c r="G520" i="3"/>
  <c r="C520" i="3"/>
  <c r="G521" i="3" l="1"/>
  <c r="F521" i="3"/>
  <c r="A522" i="3" s="1"/>
  <c r="B521" i="3"/>
  <c r="C521" i="3"/>
  <c r="D521" i="3"/>
  <c r="H521" i="3"/>
  <c r="F522" i="3" l="1"/>
  <c r="A523" i="3" s="1"/>
  <c r="D522" i="3"/>
  <c r="G522" i="3"/>
  <c r="B522" i="3"/>
  <c r="H522" i="3"/>
  <c r="C522" i="3"/>
  <c r="G523" i="3" l="1"/>
  <c r="B523" i="3"/>
  <c r="H523" i="3"/>
  <c r="C523" i="3"/>
  <c r="D523" i="3"/>
  <c r="F523" i="3"/>
  <c r="A524" i="3" s="1"/>
  <c r="D524" i="3" l="1"/>
  <c r="H524" i="3"/>
  <c r="C524" i="3"/>
  <c r="B524" i="3"/>
  <c r="G524" i="3"/>
  <c r="F524" i="3"/>
  <c r="A525" i="3" s="1"/>
  <c r="B525" i="3" l="1"/>
  <c r="C525" i="3"/>
  <c r="H525" i="3"/>
  <c r="G525" i="3"/>
  <c r="F525" i="3"/>
  <c r="A526" i="3" s="1"/>
  <c r="D525" i="3"/>
  <c r="F526" i="3" l="1"/>
  <c r="A527" i="3" s="1"/>
  <c r="G526" i="3"/>
  <c r="B526" i="3"/>
  <c r="D526" i="3"/>
  <c r="H526" i="3"/>
  <c r="C526" i="3"/>
  <c r="G527" i="3" l="1"/>
  <c r="H527" i="3"/>
  <c r="F527" i="3"/>
  <c r="A528" i="3" s="1"/>
  <c r="C527" i="3"/>
  <c r="B527" i="3"/>
  <c r="D527" i="3"/>
  <c r="G528" i="3" l="1"/>
  <c r="B528" i="3"/>
  <c r="D528" i="3"/>
  <c r="H528" i="3"/>
  <c r="C528" i="3"/>
  <c r="F528" i="3"/>
  <c r="A529" i="3" s="1"/>
  <c r="D529" i="3" l="1"/>
  <c r="H529" i="3"/>
  <c r="C529" i="3"/>
  <c r="B529" i="3"/>
  <c r="F529" i="3"/>
  <c r="A530" i="3" s="1"/>
  <c r="G529" i="3"/>
  <c r="H530" i="3" l="1"/>
  <c r="B530" i="3"/>
  <c r="D530" i="3"/>
  <c r="F530" i="3"/>
  <c r="A531" i="3" s="1"/>
  <c r="C530" i="3"/>
  <c r="G530" i="3"/>
  <c r="D531" i="3" l="1"/>
  <c r="B531" i="3"/>
  <c r="G531" i="3"/>
  <c r="C531" i="3"/>
  <c r="H531" i="3"/>
  <c r="F531" i="3"/>
  <c r="A532" i="3" s="1"/>
  <c r="B532" i="3" l="1"/>
  <c r="D532" i="3"/>
  <c r="C532" i="3"/>
  <c r="G532" i="3"/>
  <c r="F532" i="3"/>
  <c r="A533" i="3" s="1"/>
  <c r="H532" i="3"/>
  <c r="B533" i="3" l="1"/>
  <c r="H533" i="3"/>
  <c r="D533" i="3"/>
  <c r="G533" i="3"/>
  <c r="C533" i="3"/>
  <c r="F533" i="3"/>
  <c r="A534" i="3" s="1"/>
  <c r="D534" i="3" l="1"/>
  <c r="H534" i="3"/>
  <c r="B534" i="3"/>
  <c r="G534" i="3"/>
  <c r="F534" i="3"/>
  <c r="A535" i="3" s="1"/>
  <c r="C534" i="3"/>
  <c r="G535" i="3" l="1"/>
  <c r="H535" i="3"/>
  <c r="B535" i="3"/>
  <c r="C535" i="3"/>
  <c r="F535" i="3"/>
  <c r="A536" i="3" s="1"/>
  <c r="D535" i="3"/>
  <c r="C536" i="3" l="1"/>
  <c r="D536" i="3"/>
  <c r="G536" i="3"/>
  <c r="F536" i="3"/>
  <c r="A537" i="3" s="1"/>
  <c r="B536" i="3"/>
  <c r="H536" i="3"/>
  <c r="B537" i="3" l="1"/>
  <c r="D537" i="3"/>
  <c r="F537" i="3"/>
  <c r="A538" i="3" s="1"/>
  <c r="C537" i="3"/>
  <c r="H537" i="3"/>
  <c r="G537" i="3"/>
  <c r="F538" i="3" l="1"/>
  <c r="A539" i="3" s="1"/>
  <c r="C538" i="3"/>
  <c r="H538" i="3"/>
  <c r="B538" i="3"/>
  <c r="G538" i="3"/>
  <c r="D538" i="3"/>
  <c r="D539" i="3" l="1"/>
  <c r="G539" i="3"/>
  <c r="B539" i="3"/>
  <c r="H539" i="3"/>
  <c r="F539" i="3"/>
  <c r="A540" i="3" s="1"/>
  <c r="C539" i="3"/>
  <c r="G540" i="3" l="1"/>
  <c r="C540" i="3"/>
  <c r="B540" i="3"/>
  <c r="H540" i="3"/>
  <c r="F540" i="3"/>
  <c r="A541" i="3" s="1"/>
  <c r="D540" i="3"/>
  <c r="C541" i="3" l="1"/>
  <c r="D541" i="3"/>
  <c r="F541" i="3"/>
  <c r="A542" i="3" s="1"/>
  <c r="B541" i="3"/>
  <c r="G541" i="3"/>
  <c r="H541" i="3"/>
  <c r="G542" i="3" l="1"/>
  <c r="C542" i="3"/>
  <c r="H542" i="3"/>
  <c r="F542" i="3"/>
  <c r="A543" i="3" s="1"/>
  <c r="B542" i="3"/>
  <c r="D542" i="3"/>
  <c r="G543" i="3" l="1"/>
  <c r="F543" i="3"/>
  <c r="A544" i="3" s="1"/>
  <c r="B543" i="3"/>
  <c r="C543" i="3"/>
  <c r="H543" i="3"/>
  <c r="D543" i="3"/>
  <c r="F544" i="3" l="1"/>
  <c r="A545" i="3" s="1"/>
  <c r="D544" i="3"/>
  <c r="B544" i="3"/>
  <c r="H544" i="3"/>
  <c r="C544" i="3"/>
  <c r="G544" i="3"/>
  <c r="F545" i="3" l="1"/>
  <c r="A546" i="3" s="1"/>
  <c r="C545" i="3"/>
  <c r="H545" i="3"/>
  <c r="D545" i="3"/>
  <c r="G545" i="3"/>
  <c r="B545" i="3"/>
  <c r="C546" i="3" l="1"/>
  <c r="B546" i="3"/>
  <c r="H546" i="3"/>
  <c r="G546" i="3"/>
  <c r="F546" i="3"/>
  <c r="A547" i="3" s="1"/>
  <c r="D546" i="3"/>
  <c r="C547" i="3" l="1"/>
  <c r="D547" i="3"/>
  <c r="G547" i="3"/>
  <c r="F547" i="3"/>
  <c r="A548" i="3" s="1"/>
  <c r="B547" i="3"/>
  <c r="H547" i="3"/>
  <c r="B548" i="3" l="1"/>
  <c r="C548" i="3"/>
  <c r="D548" i="3"/>
  <c r="G548" i="3"/>
  <c r="F548" i="3"/>
  <c r="A549" i="3" s="1"/>
  <c r="H548" i="3"/>
  <c r="B549" i="3" l="1"/>
  <c r="C549" i="3"/>
  <c r="G549" i="3"/>
  <c r="D549" i="3"/>
  <c r="H549" i="3"/>
  <c r="F549" i="3"/>
  <c r="A550" i="3" s="1"/>
  <c r="D550" i="3" l="1"/>
  <c r="F550" i="3"/>
  <c r="A551" i="3" s="1"/>
  <c r="G550" i="3"/>
  <c r="C550" i="3"/>
  <c r="H550" i="3"/>
  <c r="B550" i="3"/>
  <c r="D551" i="3" l="1"/>
  <c r="G551" i="3"/>
  <c r="F551" i="3"/>
  <c r="A552" i="3" s="1"/>
  <c r="C551" i="3"/>
  <c r="H551" i="3"/>
  <c r="B551" i="3"/>
  <c r="B552" i="3" l="1"/>
  <c r="H552" i="3"/>
  <c r="C552" i="3"/>
  <c r="G552" i="3"/>
  <c r="F552" i="3"/>
  <c r="A553" i="3" s="1"/>
  <c r="D552" i="3"/>
  <c r="H553" i="3" l="1"/>
  <c r="G553" i="3"/>
  <c r="B553" i="3"/>
  <c r="D553" i="3"/>
  <c r="C553" i="3"/>
  <c r="F553" i="3"/>
  <c r="A554" i="3" s="1"/>
  <c r="H554" i="3" l="1"/>
  <c r="F554" i="3"/>
  <c r="A555" i="3" s="1"/>
  <c r="D554" i="3"/>
  <c r="G554" i="3"/>
  <c r="B554" i="3"/>
  <c r="C554" i="3"/>
  <c r="F555" i="3" l="1"/>
  <c r="A556" i="3" s="1"/>
  <c r="C555" i="3"/>
  <c r="B555" i="3"/>
  <c r="G555" i="3"/>
  <c r="D555" i="3"/>
  <c r="H555" i="3"/>
  <c r="D556" i="3" l="1"/>
  <c r="C556" i="3"/>
  <c r="B556" i="3"/>
  <c r="F556" i="3"/>
  <c r="A557" i="3" s="1"/>
  <c r="H556" i="3"/>
  <c r="G556" i="3"/>
  <c r="F557" i="3" l="1"/>
  <c r="A558" i="3" s="1"/>
  <c r="H557" i="3"/>
  <c r="D557" i="3"/>
  <c r="C557" i="3"/>
  <c r="B557" i="3"/>
  <c r="G557" i="3"/>
  <c r="B558" i="3" l="1"/>
  <c r="D558" i="3"/>
  <c r="H558" i="3"/>
  <c r="F558" i="3"/>
  <c r="A559" i="3" s="1"/>
  <c r="C558" i="3"/>
  <c r="G558" i="3"/>
  <c r="D559" i="3" l="1"/>
  <c r="G559" i="3"/>
  <c r="C559" i="3"/>
  <c r="B559" i="3"/>
  <c r="F559" i="3"/>
  <c r="A560" i="3" s="1"/>
  <c r="H559" i="3"/>
  <c r="D560" i="3" l="1"/>
  <c r="C560" i="3"/>
  <c r="G560" i="3"/>
  <c r="H560" i="3"/>
  <c r="F560" i="3"/>
  <c r="A561" i="3" s="1"/>
  <c r="B560" i="3"/>
  <c r="D561" i="3" l="1"/>
  <c r="C561" i="3"/>
  <c r="F561" i="3"/>
  <c r="A562" i="3" s="1"/>
  <c r="B561" i="3"/>
  <c r="H561" i="3"/>
  <c r="G561" i="3"/>
  <c r="F562" i="3" l="1"/>
  <c r="A563" i="3" s="1"/>
  <c r="H562" i="3"/>
  <c r="D562" i="3"/>
  <c r="G562" i="3"/>
  <c r="B562" i="3"/>
  <c r="C562" i="3"/>
  <c r="F563" i="3" l="1"/>
  <c r="A564" i="3" s="1"/>
  <c r="G563" i="3"/>
  <c r="D563" i="3"/>
  <c r="C563" i="3"/>
  <c r="B563" i="3"/>
  <c r="H563" i="3"/>
  <c r="H564" i="3" l="1"/>
  <c r="G564" i="3"/>
  <c r="F564" i="3"/>
  <c r="A565" i="3" s="1"/>
  <c r="C564" i="3"/>
  <c r="D564" i="3"/>
  <c r="B564" i="3"/>
  <c r="C565" i="3" l="1"/>
  <c r="F565" i="3"/>
  <c r="A566" i="3" s="1"/>
  <c r="D565" i="3"/>
  <c r="H565" i="3"/>
  <c r="G565" i="3"/>
  <c r="B565" i="3"/>
  <c r="G566" i="3" l="1"/>
  <c r="C566" i="3"/>
  <c r="B566" i="3"/>
  <c r="H566" i="3"/>
  <c r="F566" i="3"/>
  <c r="A567" i="3" s="1"/>
  <c r="D566" i="3"/>
  <c r="H567" i="3" l="1"/>
  <c r="F567" i="3"/>
  <c r="A568" i="3" s="1"/>
  <c r="G567" i="3"/>
  <c r="C567" i="3"/>
  <c r="B567" i="3"/>
  <c r="D567" i="3"/>
  <c r="D568" i="3" l="1"/>
  <c r="F568" i="3"/>
  <c r="A569" i="3" s="1"/>
  <c r="C568" i="3"/>
  <c r="B568" i="3"/>
  <c r="H568" i="3"/>
  <c r="G568" i="3"/>
  <c r="C569" i="3" l="1"/>
  <c r="B569" i="3"/>
  <c r="F569" i="3"/>
  <c r="A570" i="3" s="1"/>
  <c r="H569" i="3"/>
  <c r="D569" i="3"/>
  <c r="G569" i="3"/>
  <c r="C570" i="3" l="1"/>
  <c r="D570" i="3"/>
  <c r="B570" i="3"/>
  <c r="G570" i="3"/>
  <c r="F570" i="3"/>
  <c r="A571" i="3" s="1"/>
  <c r="H570" i="3"/>
  <c r="B571" i="3" l="1"/>
  <c r="D571" i="3"/>
  <c r="H571" i="3"/>
  <c r="G571" i="3"/>
  <c r="C571" i="3"/>
  <c r="F571" i="3"/>
  <c r="A572" i="3" s="1"/>
  <c r="G572" i="3" l="1"/>
  <c r="F572" i="3"/>
  <c r="A573" i="3" s="1"/>
  <c r="D572" i="3"/>
  <c r="B572" i="3"/>
  <c r="H572" i="3"/>
  <c r="C572" i="3"/>
  <c r="B573" i="3" l="1"/>
  <c r="G573" i="3"/>
  <c r="F573" i="3"/>
  <c r="A574" i="3" s="1"/>
  <c r="D573" i="3"/>
  <c r="C573" i="3"/>
  <c r="H573" i="3"/>
  <c r="B574" i="3" l="1"/>
  <c r="C574" i="3"/>
  <c r="G574" i="3"/>
  <c r="H574" i="3"/>
  <c r="F574" i="3"/>
  <c r="A575" i="3" s="1"/>
  <c r="D574" i="3"/>
  <c r="G575" i="3" l="1"/>
  <c r="C575" i="3"/>
  <c r="B575" i="3"/>
  <c r="F575" i="3"/>
  <c r="A576" i="3" s="1"/>
  <c r="D575" i="3"/>
  <c r="H575" i="3"/>
  <c r="H576" i="3" l="1"/>
  <c r="F576" i="3"/>
  <c r="A577" i="3" s="1"/>
  <c r="B576" i="3"/>
  <c r="D576" i="3"/>
  <c r="G576" i="3"/>
  <c r="C576" i="3"/>
  <c r="G577" i="3" l="1"/>
  <c r="H577" i="3"/>
  <c r="B577" i="3"/>
  <c r="F577" i="3"/>
  <c r="A578" i="3" s="1"/>
  <c r="D577" i="3"/>
  <c r="C577" i="3"/>
  <c r="D578" i="3" l="1"/>
  <c r="C578" i="3"/>
  <c r="F578" i="3"/>
  <c r="A579" i="3" s="1"/>
  <c r="G578" i="3"/>
  <c r="B578" i="3"/>
  <c r="H578" i="3"/>
  <c r="F579" i="3" l="1"/>
  <c r="A580" i="3" s="1"/>
  <c r="D579" i="3"/>
  <c r="G579" i="3"/>
  <c r="H579" i="3"/>
  <c r="C579" i="3"/>
  <c r="B579" i="3"/>
  <c r="C580" i="3" l="1"/>
  <c r="G580" i="3"/>
  <c r="F580" i="3"/>
  <c r="A581" i="3" s="1"/>
  <c r="D580" i="3"/>
  <c r="B580" i="3"/>
  <c r="H580" i="3"/>
  <c r="F581" i="3" l="1"/>
  <c r="A582" i="3" s="1"/>
  <c r="C581" i="3"/>
  <c r="G581" i="3"/>
  <c r="B581" i="3"/>
  <c r="H581" i="3"/>
  <c r="D581" i="3"/>
  <c r="F582" i="3" l="1"/>
  <c r="A583" i="3" s="1"/>
  <c r="H582" i="3"/>
  <c r="B582" i="3"/>
  <c r="G582" i="3"/>
  <c r="D582" i="3"/>
  <c r="C582" i="3"/>
  <c r="D583" i="3" l="1"/>
  <c r="G583" i="3"/>
  <c r="C583" i="3"/>
  <c r="H583" i="3"/>
  <c r="B583" i="3"/>
  <c r="F583" i="3"/>
  <c r="A584" i="3" s="1"/>
  <c r="C584" i="3" l="1"/>
  <c r="B584" i="3"/>
  <c r="F584" i="3"/>
  <c r="A585" i="3" s="1"/>
  <c r="D584" i="3"/>
  <c r="G584" i="3"/>
  <c r="H584" i="3"/>
  <c r="F585" i="3" l="1"/>
  <c r="A586" i="3" s="1"/>
  <c r="C585" i="3"/>
  <c r="G585" i="3"/>
  <c r="B585" i="3"/>
  <c r="H585" i="3"/>
  <c r="D585" i="3"/>
  <c r="C586" i="3" l="1"/>
  <c r="B586" i="3"/>
  <c r="D586" i="3"/>
  <c r="G586" i="3"/>
  <c r="H586" i="3"/>
  <c r="F586" i="3"/>
  <c r="A587" i="3" s="1"/>
  <c r="F587" i="3" l="1"/>
  <c r="A588" i="3" s="1"/>
  <c r="C587" i="3"/>
  <c r="G587" i="3"/>
  <c r="B587" i="3"/>
  <c r="H587" i="3"/>
  <c r="D587" i="3"/>
  <c r="H588" i="3" l="1"/>
  <c r="B588" i="3"/>
  <c r="F588" i="3"/>
  <c r="A589" i="3" s="1"/>
  <c r="G588" i="3"/>
  <c r="C588" i="3"/>
  <c r="D588" i="3"/>
  <c r="C589" i="3" l="1"/>
  <c r="B589" i="3"/>
  <c r="G589" i="3"/>
  <c r="F589" i="3"/>
  <c r="A590" i="3" s="1"/>
  <c r="H589" i="3"/>
  <c r="D589" i="3"/>
  <c r="F590" i="3" l="1"/>
  <c r="A591" i="3" s="1"/>
  <c r="H590" i="3"/>
  <c r="B590" i="3"/>
  <c r="D590" i="3"/>
  <c r="C590" i="3"/>
  <c r="G590" i="3"/>
  <c r="B591" i="3" l="1"/>
  <c r="H591" i="3"/>
  <c r="D591" i="3"/>
  <c r="G591" i="3"/>
  <c r="C591" i="3"/>
  <c r="F591" i="3"/>
  <c r="A592" i="3" s="1"/>
  <c r="D592" i="3" l="1"/>
  <c r="C592" i="3"/>
  <c r="F592" i="3"/>
  <c r="A593" i="3" s="1"/>
  <c r="G592" i="3"/>
  <c r="B592" i="3"/>
  <c r="H592" i="3"/>
  <c r="H593" i="3" l="1"/>
  <c r="F593" i="3"/>
  <c r="A594" i="3" s="1"/>
  <c r="D593" i="3"/>
  <c r="B593" i="3"/>
  <c r="G593" i="3"/>
  <c r="C593" i="3"/>
  <c r="G594" i="3" l="1"/>
  <c r="D594" i="3"/>
  <c r="F594" i="3"/>
  <c r="A595" i="3" s="1"/>
  <c r="H594" i="3"/>
  <c r="C594" i="3"/>
  <c r="B594" i="3"/>
  <c r="B595" i="3" l="1"/>
  <c r="C595" i="3"/>
  <c r="H595" i="3"/>
  <c r="F595" i="3"/>
  <c r="A596" i="3" s="1"/>
  <c r="D595" i="3"/>
  <c r="G595" i="3"/>
  <c r="F596" i="3" l="1"/>
  <c r="A597" i="3" s="1"/>
  <c r="H596" i="3"/>
  <c r="C596" i="3"/>
  <c r="B596" i="3"/>
  <c r="G596" i="3"/>
  <c r="D596" i="3"/>
  <c r="H597" i="3" l="1"/>
  <c r="F597" i="3"/>
  <c r="A598" i="3" s="1"/>
  <c r="B597" i="3"/>
  <c r="D597" i="3"/>
  <c r="G597" i="3"/>
  <c r="C597" i="3"/>
  <c r="D598" i="3" l="1"/>
  <c r="F598" i="3"/>
  <c r="A599" i="3" s="1"/>
  <c r="G598" i="3"/>
  <c r="C598" i="3"/>
  <c r="H598" i="3"/>
  <c r="B598" i="3"/>
  <c r="C599" i="3" l="1"/>
  <c r="B599" i="3"/>
  <c r="D599" i="3"/>
  <c r="G599" i="3"/>
  <c r="H599" i="3"/>
  <c r="F599" i="3"/>
  <c r="A600" i="3" s="1"/>
  <c r="H600" i="3" l="1"/>
  <c r="D600" i="3"/>
  <c r="F600" i="3"/>
  <c r="A601" i="3" s="1"/>
  <c r="G600" i="3"/>
  <c r="C600" i="3"/>
  <c r="B600" i="3"/>
  <c r="D601" i="3" l="1"/>
  <c r="H601" i="3"/>
  <c r="F601" i="3"/>
  <c r="A602" i="3" s="1"/>
  <c r="B601" i="3"/>
  <c r="C601" i="3"/>
  <c r="G601" i="3"/>
  <c r="F602" i="3" l="1"/>
  <c r="A603" i="3" s="1"/>
  <c r="B602" i="3"/>
  <c r="G602" i="3"/>
  <c r="H602" i="3"/>
  <c r="D602" i="3"/>
  <c r="C602" i="3"/>
  <c r="B603" i="3" l="1"/>
  <c r="G603" i="3"/>
  <c r="H603" i="3"/>
  <c r="D603" i="3"/>
  <c r="F603" i="3"/>
  <c r="A604" i="3" s="1"/>
  <c r="C603" i="3"/>
  <c r="H604" i="3" l="1"/>
  <c r="D604" i="3"/>
  <c r="C604" i="3"/>
  <c r="F604" i="3"/>
  <c r="A605" i="3" s="1"/>
  <c r="B604" i="3"/>
  <c r="G604" i="3"/>
  <c r="D605" i="3" l="1"/>
  <c r="H605" i="3"/>
  <c r="G605" i="3"/>
  <c r="F605" i="3"/>
  <c r="A606" i="3" s="1"/>
  <c r="B605" i="3"/>
  <c r="C605" i="3"/>
  <c r="H606" i="3" l="1"/>
  <c r="C606" i="3"/>
  <c r="D606" i="3"/>
  <c r="G606" i="3"/>
  <c r="F606" i="3"/>
  <c r="A607" i="3" s="1"/>
  <c r="B606" i="3"/>
  <c r="D607" i="3" l="1"/>
  <c r="F607" i="3"/>
  <c r="A608" i="3" s="1"/>
  <c r="H607" i="3"/>
  <c r="C607" i="3"/>
  <c r="B607" i="3"/>
  <c r="G607" i="3"/>
  <c r="B608" i="3" l="1"/>
  <c r="C608" i="3"/>
  <c r="G608" i="3"/>
  <c r="F608" i="3"/>
  <c r="A609" i="3" s="1"/>
  <c r="D608" i="3"/>
  <c r="H608" i="3"/>
  <c r="D609" i="3" l="1"/>
  <c r="B609" i="3"/>
  <c r="F609" i="3"/>
  <c r="A610" i="3" s="1"/>
  <c r="H609" i="3"/>
  <c r="C609" i="3"/>
  <c r="G609" i="3"/>
  <c r="C610" i="3" l="1"/>
  <c r="H610" i="3"/>
  <c r="D610" i="3"/>
  <c r="B610" i="3"/>
  <c r="F610" i="3"/>
  <c r="A611" i="3" s="1"/>
  <c r="G610" i="3"/>
  <c r="D611" i="3" l="1"/>
  <c r="B611" i="3"/>
  <c r="C611" i="3"/>
  <c r="H611" i="3"/>
  <c r="F611" i="3"/>
  <c r="A612" i="3" s="1"/>
  <c r="G611" i="3"/>
  <c r="D612" i="3" l="1"/>
  <c r="C612" i="3"/>
  <c r="B612" i="3"/>
  <c r="G612" i="3"/>
  <c r="F612" i="3"/>
  <c r="A613" i="3" s="1"/>
  <c r="H612" i="3"/>
  <c r="F613" i="3" l="1"/>
  <c r="A614" i="3" s="1"/>
  <c r="B613" i="3"/>
  <c r="C613" i="3"/>
  <c r="D613" i="3"/>
  <c r="H613" i="3"/>
  <c r="G613" i="3"/>
  <c r="F614" i="3" l="1"/>
  <c r="A615" i="3" s="1"/>
  <c r="D614" i="3"/>
  <c r="H614" i="3"/>
  <c r="B614" i="3"/>
  <c r="C614" i="3"/>
  <c r="G614" i="3"/>
  <c r="F615" i="3" l="1"/>
  <c r="A616" i="3" s="1"/>
  <c r="C615" i="3"/>
  <c r="D615" i="3"/>
  <c r="H615" i="3"/>
  <c r="B615" i="3"/>
  <c r="G615" i="3"/>
  <c r="C616" i="3" l="1"/>
  <c r="F616" i="3"/>
  <c r="A617" i="3" s="1"/>
  <c r="H616" i="3"/>
  <c r="D616" i="3"/>
  <c r="B616" i="3"/>
  <c r="G616" i="3"/>
  <c r="G617" i="3" l="1"/>
  <c r="H617" i="3"/>
  <c r="F617" i="3"/>
  <c r="A618" i="3" s="1"/>
  <c r="D617" i="3"/>
  <c r="C617" i="3"/>
  <c r="B617" i="3"/>
  <c r="B618" i="3" l="1"/>
  <c r="G618" i="3"/>
  <c r="F618" i="3"/>
  <c r="A619" i="3" s="1"/>
  <c r="H618" i="3"/>
  <c r="C618" i="3"/>
  <c r="D618" i="3"/>
  <c r="F619" i="3" l="1"/>
  <c r="A620" i="3" s="1"/>
  <c r="D619" i="3"/>
  <c r="G619" i="3"/>
  <c r="B619" i="3"/>
  <c r="C619" i="3"/>
  <c r="H619" i="3"/>
  <c r="H620" i="3" l="1"/>
  <c r="D620" i="3"/>
  <c r="G620" i="3"/>
  <c r="F620" i="3"/>
  <c r="A621" i="3" s="1"/>
  <c r="C620" i="3"/>
  <c r="B620" i="3"/>
  <c r="C621" i="3" l="1"/>
  <c r="F621" i="3"/>
  <c r="A622" i="3" s="1"/>
  <c r="D621" i="3"/>
  <c r="B621" i="3"/>
  <c r="H621" i="3"/>
  <c r="G621" i="3"/>
  <c r="G622" i="3" l="1"/>
  <c r="D622" i="3"/>
  <c r="B622" i="3"/>
  <c r="F622" i="3"/>
  <c r="A623" i="3" s="1"/>
  <c r="H622" i="3"/>
  <c r="C622" i="3"/>
  <c r="H623" i="3" l="1"/>
  <c r="F623" i="3"/>
  <c r="A624" i="3" s="1"/>
  <c r="D623" i="3"/>
  <c r="C623" i="3"/>
  <c r="G623" i="3"/>
  <c r="B623" i="3"/>
  <c r="H624" i="3" l="1"/>
  <c r="G624" i="3"/>
  <c r="C624" i="3"/>
  <c r="B624" i="3"/>
  <c r="F624" i="3"/>
  <c r="A625" i="3" s="1"/>
  <c r="D624" i="3"/>
  <c r="D625" i="3" l="1"/>
  <c r="H625" i="3"/>
  <c r="F625" i="3"/>
  <c r="A626" i="3" s="1"/>
  <c r="G625" i="3"/>
  <c r="C625" i="3"/>
  <c r="B625" i="3"/>
  <c r="B626" i="3" l="1"/>
  <c r="C626" i="3"/>
  <c r="G626" i="3"/>
  <c r="D626" i="3"/>
  <c r="H626" i="3"/>
  <c r="F626" i="3"/>
  <c r="A627" i="3" s="1"/>
  <c r="C627" i="3" l="1"/>
  <c r="D627" i="3"/>
  <c r="F627" i="3"/>
  <c r="A628" i="3" s="1"/>
  <c r="H627" i="3"/>
  <c r="B627" i="3"/>
  <c r="G627" i="3"/>
  <c r="H628" i="3" l="1"/>
  <c r="G628" i="3"/>
  <c r="F628" i="3"/>
  <c r="A629" i="3" s="1"/>
  <c r="C628" i="3"/>
  <c r="D628" i="3"/>
  <c r="B628" i="3"/>
  <c r="D629" i="3" l="1"/>
  <c r="F629" i="3"/>
  <c r="A630" i="3" s="1"/>
  <c r="G629" i="3"/>
  <c r="H629" i="3"/>
  <c r="C629" i="3"/>
  <c r="B629" i="3"/>
  <c r="G630" i="3" l="1"/>
  <c r="H630" i="3"/>
  <c r="F630" i="3"/>
  <c r="A631" i="3" s="1"/>
  <c r="C630" i="3"/>
  <c r="D630" i="3"/>
  <c r="B630" i="3"/>
  <c r="B631" i="3" l="1"/>
  <c r="G631" i="3"/>
  <c r="C631" i="3"/>
  <c r="D631" i="3"/>
  <c r="F631" i="3"/>
  <c r="A632" i="3" s="1"/>
  <c r="H631" i="3"/>
  <c r="H632" i="3" l="1"/>
  <c r="F632" i="3"/>
  <c r="A633" i="3" s="1"/>
  <c r="B632" i="3"/>
  <c r="G632" i="3"/>
  <c r="D632" i="3"/>
  <c r="C632" i="3"/>
  <c r="D633" i="3" l="1"/>
  <c r="F633" i="3"/>
  <c r="A634" i="3" s="1"/>
  <c r="H633" i="3"/>
  <c r="G633" i="3"/>
  <c r="C633" i="3"/>
  <c r="B633" i="3"/>
  <c r="G634" i="3" l="1"/>
  <c r="F634" i="3"/>
  <c r="A635" i="3" s="1"/>
  <c r="C634" i="3"/>
  <c r="H634" i="3"/>
  <c r="D634" i="3"/>
  <c r="B634" i="3"/>
  <c r="C635" i="3" l="1"/>
  <c r="D635" i="3"/>
  <c r="F635" i="3"/>
  <c r="A636" i="3" s="1"/>
  <c r="H635" i="3"/>
  <c r="G635" i="3"/>
  <c r="B635" i="3"/>
  <c r="B636" i="3" l="1"/>
  <c r="F636" i="3"/>
  <c r="A637" i="3" s="1"/>
  <c r="D636" i="3"/>
  <c r="H636" i="3"/>
  <c r="C636" i="3"/>
  <c r="G636" i="3"/>
  <c r="H637" i="3" l="1"/>
  <c r="G637" i="3"/>
  <c r="F637" i="3"/>
  <c r="A638" i="3" s="1"/>
  <c r="C637" i="3"/>
  <c r="D637" i="3"/>
  <c r="B637" i="3"/>
  <c r="D638" i="3" l="1"/>
  <c r="F638" i="3"/>
  <c r="A639" i="3" s="1"/>
  <c r="B638" i="3"/>
  <c r="C638" i="3"/>
  <c r="H638" i="3"/>
  <c r="G638" i="3"/>
  <c r="F639" i="3" l="1"/>
  <c r="A640" i="3" s="1"/>
  <c r="H639" i="3"/>
  <c r="B639" i="3"/>
  <c r="C639" i="3"/>
  <c r="D639" i="3"/>
  <c r="G639" i="3"/>
  <c r="H640" i="3" l="1"/>
  <c r="D640" i="3"/>
  <c r="F640" i="3"/>
  <c r="A641" i="3" s="1"/>
  <c r="C640" i="3"/>
  <c r="G640" i="3"/>
  <c r="B640" i="3"/>
  <c r="H641" i="3" l="1"/>
  <c r="G641" i="3"/>
  <c r="C641" i="3"/>
  <c r="B641" i="3"/>
  <c r="D641" i="3"/>
  <c r="F641" i="3"/>
  <c r="A642" i="3" s="1"/>
  <c r="D642" i="3" l="1"/>
  <c r="C642" i="3"/>
  <c r="B642" i="3"/>
  <c r="H642" i="3"/>
  <c r="G642" i="3"/>
  <c r="F642" i="3"/>
  <c r="A643" i="3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F33" i="1"/>
  <c r="G33" i="1" s="1"/>
  <c r="H33" i="1" s="1"/>
  <c r="I33" i="1" s="1"/>
  <c r="J33" i="1" s="1"/>
  <c r="K33" i="1" s="1"/>
  <c r="L33" i="1" s="1"/>
  <c r="M33" i="1" s="1"/>
  <c r="N33" i="1" s="1"/>
  <c r="O33" i="1" s="1"/>
  <c r="H643" i="3" l="1"/>
  <c r="B643" i="3"/>
  <c r="D643" i="3"/>
  <c r="C643" i="3"/>
  <c r="G643" i="3"/>
  <c r="F643" i="3"/>
  <c r="A644" i="3" s="1"/>
  <c r="E35" i="1"/>
  <c r="D644" i="3" l="1"/>
  <c r="H644" i="3"/>
  <c r="B644" i="3"/>
  <c r="C644" i="3"/>
  <c r="F644" i="3"/>
  <c r="A645" i="3" s="1"/>
  <c r="G644" i="3"/>
  <c r="C51" i="1"/>
  <c r="B47" i="1"/>
  <c r="B46" i="1"/>
  <c r="B45" i="1"/>
  <c r="B44" i="1"/>
  <c r="B43" i="1"/>
  <c r="B42" i="1"/>
  <c r="C35" i="1"/>
  <c r="C64" i="1" s="1"/>
  <c r="C1" i="1"/>
  <c r="B1" i="1"/>
  <c r="H645" i="3" l="1"/>
  <c r="D645" i="3"/>
  <c r="F645" i="3"/>
  <c r="A646" i="3" s="1"/>
  <c r="C645" i="3"/>
  <c r="B645" i="3"/>
  <c r="G645" i="3"/>
  <c r="C37" i="1"/>
  <c r="C39" i="1" s="1"/>
  <c r="G646" i="3" l="1"/>
  <c r="B646" i="3"/>
  <c r="H646" i="3"/>
  <c r="D646" i="3"/>
  <c r="F646" i="3"/>
  <c r="A647" i="3" s="1"/>
  <c r="C646" i="3"/>
  <c r="C47" i="1"/>
  <c r="C46" i="1"/>
  <c r="C45" i="1"/>
  <c r="C44" i="1"/>
  <c r="C43" i="1"/>
  <c r="C42" i="1"/>
  <c r="C73" i="1"/>
  <c r="C65" i="1"/>
  <c r="C70" i="1" s="1"/>
  <c r="E64" i="1"/>
  <c r="D97" i="1" s="1"/>
  <c r="E46" i="1"/>
  <c r="E37" i="1"/>
  <c r="F35" i="1"/>
  <c r="F64" i="1" s="1"/>
  <c r="E97" i="1" s="1"/>
  <c r="F647" i="3" l="1"/>
  <c r="A648" i="3" s="1"/>
  <c r="G647" i="3"/>
  <c r="D647" i="3"/>
  <c r="H647" i="3"/>
  <c r="B647" i="3"/>
  <c r="C647" i="3"/>
  <c r="C48" i="1"/>
  <c r="C52" i="1" s="1"/>
  <c r="C53" i="1" s="1"/>
  <c r="C74" i="1" s="1"/>
  <c r="F46" i="1"/>
  <c r="F37" i="1"/>
  <c r="G35" i="1"/>
  <c r="G64" i="1" s="1"/>
  <c r="F97" i="1" s="1"/>
  <c r="E73" i="1"/>
  <c r="D107" i="1" s="1"/>
  <c r="E65" i="1"/>
  <c r="E39" i="1"/>
  <c r="D648" i="3" l="1"/>
  <c r="B648" i="3"/>
  <c r="G648" i="3"/>
  <c r="H648" i="3"/>
  <c r="C648" i="3"/>
  <c r="F648" i="3"/>
  <c r="A649" i="3" s="1"/>
  <c r="F73" i="1"/>
  <c r="E107" i="1" s="1"/>
  <c r="F65" i="1"/>
  <c r="E70" i="1"/>
  <c r="E47" i="1"/>
  <c r="E45" i="1"/>
  <c r="E44" i="1"/>
  <c r="E43" i="1"/>
  <c r="E42" i="1"/>
  <c r="G46" i="1"/>
  <c r="G37" i="1"/>
  <c r="H35" i="1"/>
  <c r="H64" i="1" s="1"/>
  <c r="G97" i="1" s="1"/>
  <c r="F39" i="1"/>
  <c r="C54" i="1"/>
  <c r="C79" i="1" s="1"/>
  <c r="C649" i="3" l="1"/>
  <c r="F649" i="3"/>
  <c r="A650" i="3" s="1"/>
  <c r="G649" i="3"/>
  <c r="D649" i="3"/>
  <c r="B649" i="3"/>
  <c r="H649" i="3"/>
  <c r="F70" i="1"/>
  <c r="E98" i="1"/>
  <c r="E48" i="1"/>
  <c r="E52" i="1" s="1"/>
  <c r="E89" i="1"/>
  <c r="E91" i="1" s="1"/>
  <c r="E92" i="1" s="1"/>
  <c r="E93" i="1" s="1"/>
  <c r="G73" i="1"/>
  <c r="F107" i="1" s="1"/>
  <c r="G65" i="1"/>
  <c r="C81" i="1"/>
  <c r="C83" i="1" s="1"/>
  <c r="F47" i="1"/>
  <c r="F45" i="1"/>
  <c r="F44" i="1"/>
  <c r="F43" i="1"/>
  <c r="F42" i="1"/>
  <c r="H46" i="1"/>
  <c r="H37" i="1"/>
  <c r="I35" i="1"/>
  <c r="I64" i="1" s="1"/>
  <c r="H97" i="1" s="1"/>
  <c r="G39" i="1"/>
  <c r="B650" i="3" l="1"/>
  <c r="G650" i="3"/>
  <c r="F650" i="3"/>
  <c r="A651" i="3" s="1"/>
  <c r="H650" i="3"/>
  <c r="C650" i="3"/>
  <c r="D650" i="3"/>
  <c r="G70" i="1"/>
  <c r="F98" i="1"/>
  <c r="H65" i="1"/>
  <c r="H73" i="1"/>
  <c r="G107" i="1" s="1"/>
  <c r="E53" i="1"/>
  <c r="E74" i="1" s="1"/>
  <c r="D108" i="1" s="1"/>
  <c r="G47" i="1"/>
  <c r="G45" i="1"/>
  <c r="G44" i="1"/>
  <c r="G43" i="1"/>
  <c r="G42" i="1"/>
  <c r="I46" i="1"/>
  <c r="I37" i="1"/>
  <c r="J35" i="1"/>
  <c r="J64" i="1" s="1"/>
  <c r="I97" i="1" s="1"/>
  <c r="H39" i="1"/>
  <c r="F48" i="1"/>
  <c r="H651" i="3" l="1"/>
  <c r="D651" i="3"/>
  <c r="C651" i="3"/>
  <c r="G651" i="3"/>
  <c r="F651" i="3"/>
  <c r="A652" i="3" s="1"/>
  <c r="B651" i="3"/>
  <c r="H70" i="1"/>
  <c r="G98" i="1"/>
  <c r="I65" i="1"/>
  <c r="I73" i="1"/>
  <c r="H107" i="1" s="1"/>
  <c r="F89" i="1"/>
  <c r="F52" i="1"/>
  <c r="F53" i="1" s="1"/>
  <c r="F74" i="1" s="1"/>
  <c r="E108" i="1" s="1"/>
  <c r="H47" i="1"/>
  <c r="H45" i="1"/>
  <c r="H44" i="1"/>
  <c r="H43" i="1"/>
  <c r="H42" i="1"/>
  <c r="J46" i="1"/>
  <c r="J37" i="1"/>
  <c r="K35" i="1"/>
  <c r="K64" i="1" s="1"/>
  <c r="J97" i="1" s="1"/>
  <c r="I39" i="1"/>
  <c r="G48" i="1"/>
  <c r="E54" i="1"/>
  <c r="E79" i="1" s="1"/>
  <c r="C652" i="3" l="1"/>
  <c r="B652" i="3"/>
  <c r="F652" i="3"/>
  <c r="A653" i="3" s="1"/>
  <c r="G652" i="3"/>
  <c r="D652" i="3"/>
  <c r="H652" i="3"/>
  <c r="I70" i="1"/>
  <c r="H98" i="1"/>
  <c r="J65" i="1"/>
  <c r="J73" i="1"/>
  <c r="I107" i="1" s="1"/>
  <c r="G89" i="1"/>
  <c r="G52" i="1"/>
  <c r="G53" i="1" s="1"/>
  <c r="G74" i="1" s="1"/>
  <c r="F108" i="1" s="1"/>
  <c r="F91" i="1"/>
  <c r="F92" i="1" s="1"/>
  <c r="F93" i="1" s="1"/>
  <c r="F113" i="1" s="1"/>
  <c r="E81" i="1"/>
  <c r="E83" i="1" s="1"/>
  <c r="I47" i="1"/>
  <c r="I45" i="1"/>
  <c r="I44" i="1"/>
  <c r="I43" i="1"/>
  <c r="I42" i="1"/>
  <c r="K46" i="1"/>
  <c r="K37" i="1"/>
  <c r="L35" i="1"/>
  <c r="L64" i="1" s="1"/>
  <c r="K97" i="1" s="1"/>
  <c r="J39" i="1"/>
  <c r="H48" i="1"/>
  <c r="F54" i="1"/>
  <c r="F79" i="1" s="1"/>
  <c r="F653" i="3" l="1"/>
  <c r="A654" i="3" s="1"/>
  <c r="G653" i="3"/>
  <c r="C653" i="3"/>
  <c r="B653" i="3"/>
  <c r="D653" i="3"/>
  <c r="H653" i="3"/>
  <c r="J70" i="1"/>
  <c r="I98" i="1"/>
  <c r="K73" i="1"/>
  <c r="J107" i="1" s="1"/>
  <c r="K65" i="1"/>
  <c r="H89" i="1"/>
  <c r="H52" i="1"/>
  <c r="H53" i="1" s="1"/>
  <c r="H74" i="1" s="1"/>
  <c r="G108" i="1" s="1"/>
  <c r="G91" i="1"/>
  <c r="G92" i="1" s="1"/>
  <c r="G93" i="1" s="1"/>
  <c r="F81" i="1"/>
  <c r="F83" i="1" s="1"/>
  <c r="J47" i="1"/>
  <c r="J45" i="1"/>
  <c r="J44" i="1"/>
  <c r="J43" i="1"/>
  <c r="J42" i="1"/>
  <c r="L46" i="1"/>
  <c r="L37" i="1"/>
  <c r="M35" i="1"/>
  <c r="M64" i="1" s="1"/>
  <c r="L97" i="1" s="1"/>
  <c r="K39" i="1"/>
  <c r="I48" i="1"/>
  <c r="G54" i="1"/>
  <c r="G79" i="1" s="1"/>
  <c r="G654" i="3" l="1"/>
  <c r="B654" i="3"/>
  <c r="F654" i="3"/>
  <c r="A655" i="3" s="1"/>
  <c r="C654" i="3"/>
  <c r="H654" i="3"/>
  <c r="D654" i="3"/>
  <c r="K70" i="1"/>
  <c r="J98" i="1"/>
  <c r="G113" i="1"/>
  <c r="L65" i="1"/>
  <c r="L73" i="1"/>
  <c r="K107" i="1" s="1"/>
  <c r="I89" i="1"/>
  <c r="I52" i="1"/>
  <c r="I53" i="1" s="1"/>
  <c r="I74" i="1" s="1"/>
  <c r="H108" i="1" s="1"/>
  <c r="H91" i="1"/>
  <c r="H92" i="1" s="1"/>
  <c r="H93" i="1" s="1"/>
  <c r="G81" i="1"/>
  <c r="G83" i="1" s="1"/>
  <c r="K47" i="1"/>
  <c r="K45" i="1"/>
  <c r="K44" i="1"/>
  <c r="K43" i="1"/>
  <c r="K42" i="1"/>
  <c r="M46" i="1"/>
  <c r="M37" i="1"/>
  <c r="N35" i="1"/>
  <c r="N64" i="1" s="1"/>
  <c r="M97" i="1" s="1"/>
  <c r="L39" i="1"/>
  <c r="J48" i="1"/>
  <c r="H54" i="1"/>
  <c r="H79" i="1" s="1"/>
  <c r="B655" i="3" l="1"/>
  <c r="H655" i="3"/>
  <c r="C655" i="3"/>
  <c r="D655" i="3"/>
  <c r="G655" i="3"/>
  <c r="F655" i="3"/>
  <c r="A656" i="3" s="1"/>
  <c r="H113" i="1"/>
  <c r="L70" i="1"/>
  <c r="K98" i="1"/>
  <c r="M73" i="1"/>
  <c r="L107" i="1" s="1"/>
  <c r="M65" i="1"/>
  <c r="I91" i="1"/>
  <c r="I92" i="1" s="1"/>
  <c r="I93" i="1" s="1"/>
  <c r="J89" i="1"/>
  <c r="J52" i="1"/>
  <c r="J53" i="1" s="1"/>
  <c r="J74" i="1" s="1"/>
  <c r="I108" i="1" s="1"/>
  <c r="H81" i="1"/>
  <c r="H83" i="1" s="1"/>
  <c r="L47" i="1"/>
  <c r="L45" i="1"/>
  <c r="L44" i="1"/>
  <c r="L43" i="1"/>
  <c r="L42" i="1"/>
  <c r="N46" i="1"/>
  <c r="N37" i="1"/>
  <c r="O35" i="1"/>
  <c r="O64" i="1" s="1"/>
  <c r="M39" i="1"/>
  <c r="K48" i="1"/>
  <c r="I54" i="1"/>
  <c r="I79" i="1" s="1"/>
  <c r="C656" i="3" l="1"/>
  <c r="D656" i="3"/>
  <c r="G656" i="3"/>
  <c r="F656" i="3"/>
  <c r="A657" i="3" s="1"/>
  <c r="H656" i="3"/>
  <c r="B656" i="3"/>
  <c r="I113" i="1"/>
  <c r="N97" i="1"/>
  <c r="O97" i="1"/>
  <c r="M70" i="1"/>
  <c r="L98" i="1"/>
  <c r="N65" i="1"/>
  <c r="N73" i="1"/>
  <c r="M107" i="1" s="1"/>
  <c r="K89" i="1"/>
  <c r="K52" i="1"/>
  <c r="K53" i="1" s="1"/>
  <c r="K74" i="1" s="1"/>
  <c r="J108" i="1" s="1"/>
  <c r="J91" i="1"/>
  <c r="J92" i="1" s="1"/>
  <c r="J93" i="1" s="1"/>
  <c r="I81" i="1"/>
  <c r="I83" i="1" s="1"/>
  <c r="M47" i="1"/>
  <c r="M45" i="1"/>
  <c r="M44" i="1"/>
  <c r="M43" i="1"/>
  <c r="M42" i="1"/>
  <c r="O46" i="1"/>
  <c r="O37" i="1"/>
  <c r="N39" i="1"/>
  <c r="L48" i="1"/>
  <c r="J54" i="1"/>
  <c r="J79" i="1" s="1"/>
  <c r="D657" i="3" l="1"/>
  <c r="C657" i="3"/>
  <c r="G657" i="3"/>
  <c r="F657" i="3"/>
  <c r="A658" i="3" s="1"/>
  <c r="B657" i="3"/>
  <c r="H657" i="3"/>
  <c r="J113" i="1"/>
  <c r="N70" i="1"/>
  <c r="M98" i="1"/>
  <c r="O73" i="1"/>
  <c r="O65" i="1"/>
  <c r="K91" i="1"/>
  <c r="K92" i="1" s="1"/>
  <c r="K93" i="1" s="1"/>
  <c r="L89" i="1"/>
  <c r="L52" i="1"/>
  <c r="L53" i="1" s="1"/>
  <c r="L74" i="1" s="1"/>
  <c r="K108" i="1" s="1"/>
  <c r="J81" i="1"/>
  <c r="J83" i="1" s="1"/>
  <c r="N47" i="1"/>
  <c r="N45" i="1"/>
  <c r="N44" i="1"/>
  <c r="N43" i="1"/>
  <c r="N42" i="1"/>
  <c r="O39" i="1"/>
  <c r="M48" i="1"/>
  <c r="K54" i="1"/>
  <c r="K79" i="1" s="1"/>
  <c r="D658" i="3" l="1"/>
  <c r="F658" i="3"/>
  <c r="A659" i="3" s="1"/>
  <c r="B658" i="3"/>
  <c r="C658" i="3"/>
  <c r="H658" i="3"/>
  <c r="G658" i="3"/>
  <c r="N107" i="1"/>
  <c r="O107" i="1"/>
  <c r="K113" i="1"/>
  <c r="O70" i="1"/>
  <c r="O98" i="1"/>
  <c r="N98" i="1"/>
  <c r="L91" i="1"/>
  <c r="L92" i="1" s="1"/>
  <c r="L93" i="1" s="1"/>
  <c r="M89" i="1"/>
  <c r="M52" i="1"/>
  <c r="M53" i="1" s="1"/>
  <c r="M74" i="1" s="1"/>
  <c r="L108" i="1" s="1"/>
  <c r="K81" i="1"/>
  <c r="K83" i="1" s="1"/>
  <c r="O47" i="1"/>
  <c r="O45" i="1"/>
  <c r="O44" i="1"/>
  <c r="O43" i="1"/>
  <c r="O42" i="1"/>
  <c r="N48" i="1"/>
  <c r="L54" i="1"/>
  <c r="L79" i="1" s="1"/>
  <c r="C659" i="3" l="1"/>
  <c r="G659" i="3"/>
  <c r="B659" i="3"/>
  <c r="F659" i="3"/>
  <c r="A660" i="3" s="1"/>
  <c r="H659" i="3"/>
  <c r="D659" i="3"/>
  <c r="L113" i="1"/>
  <c r="M91" i="1"/>
  <c r="M92" i="1" s="1"/>
  <c r="M93" i="1" s="1"/>
  <c r="N89" i="1"/>
  <c r="N52" i="1"/>
  <c r="N53" i="1" s="1"/>
  <c r="N74" i="1" s="1"/>
  <c r="M108" i="1" s="1"/>
  <c r="L81" i="1"/>
  <c r="O48" i="1"/>
  <c r="M54" i="1"/>
  <c r="M79" i="1" s="1"/>
  <c r="G660" i="3" l="1"/>
  <c r="H660" i="3"/>
  <c r="D660" i="3"/>
  <c r="C660" i="3"/>
  <c r="F660" i="3"/>
  <c r="A661" i="3" s="1"/>
  <c r="B660" i="3"/>
  <c r="M113" i="1"/>
  <c r="O89" i="1"/>
  <c r="O52" i="1"/>
  <c r="O53" i="1" s="1"/>
  <c r="O74" i="1" s="1"/>
  <c r="N91" i="1"/>
  <c r="N92" i="1" s="1"/>
  <c r="N93" i="1" s="1"/>
  <c r="L83" i="1"/>
  <c r="M81" i="1"/>
  <c r="M83" i="1" s="1"/>
  <c r="N54" i="1"/>
  <c r="N79" i="1" s="1"/>
  <c r="F661" i="3" l="1"/>
  <c r="A662" i="3" s="1"/>
  <c r="B661" i="3"/>
  <c r="C661" i="3"/>
  <c r="D661" i="3"/>
  <c r="H661" i="3"/>
  <c r="G661" i="3"/>
  <c r="N108" i="1"/>
  <c r="N113" i="1" s="1"/>
  <c r="O108" i="1"/>
  <c r="O91" i="1"/>
  <c r="O92" i="1" s="1"/>
  <c r="O93" i="1" s="1"/>
  <c r="N81" i="1"/>
  <c r="N83" i="1" s="1"/>
  <c r="O54" i="1"/>
  <c r="O79" i="1" s="1"/>
  <c r="F662" i="3" l="1"/>
  <c r="A663" i="3" s="1"/>
  <c r="G662" i="3"/>
  <c r="D662" i="3"/>
  <c r="H662" i="3"/>
  <c r="B662" i="3"/>
  <c r="C662" i="3"/>
  <c r="O113" i="1"/>
  <c r="C114" i="1" s="1"/>
  <c r="O81" i="1"/>
  <c r="O83" i="1" s="1"/>
  <c r="Q82" i="1"/>
  <c r="H663" i="3" l="1"/>
  <c r="C663" i="3"/>
  <c r="G663" i="3"/>
  <c r="F663" i="3"/>
  <c r="A664" i="3" s="1"/>
  <c r="B663" i="3"/>
  <c r="D663" i="3"/>
  <c r="Q84" i="1"/>
  <c r="R81" i="1" s="1"/>
  <c r="R63" i="1" s="1"/>
  <c r="H664" i="3" l="1"/>
  <c r="C664" i="3"/>
  <c r="B664" i="3"/>
  <c r="G664" i="3"/>
  <c r="F664" i="3"/>
  <c r="A665" i="3" s="1"/>
  <c r="D664" i="3"/>
  <c r="R78" i="1"/>
  <c r="R79" i="1"/>
  <c r="U79" i="1" s="1"/>
  <c r="D665" i="3" l="1"/>
  <c r="C665" i="3"/>
  <c r="H665" i="3"/>
  <c r="G665" i="3"/>
  <c r="B665" i="3"/>
  <c r="F665" i="3"/>
  <c r="A666" i="3" s="1"/>
  <c r="R62" i="1"/>
  <c r="R84" i="1"/>
  <c r="U78" i="1"/>
  <c r="R68" i="1"/>
  <c r="R74" i="1" s="1"/>
  <c r="X81" i="1" s="1"/>
  <c r="Y81" i="1" s="1"/>
  <c r="Z81" i="1" s="1"/>
  <c r="Z84" i="1" s="1"/>
  <c r="C116" i="1" s="1"/>
  <c r="R73" i="1"/>
  <c r="S81" i="1" s="1"/>
  <c r="T81" i="1" s="1"/>
  <c r="U81" i="1" s="1"/>
  <c r="F666" i="3" l="1"/>
  <c r="A667" i="3" s="1"/>
  <c r="G666" i="3"/>
  <c r="B666" i="3"/>
  <c r="D666" i="3"/>
  <c r="H666" i="3"/>
  <c r="C666" i="3"/>
  <c r="U84" i="1"/>
  <c r="D667" i="3" l="1"/>
  <c r="C667" i="3"/>
  <c r="F667" i="3"/>
  <c r="A668" i="3" s="1"/>
  <c r="H667" i="3"/>
  <c r="B667" i="3"/>
  <c r="G667" i="3"/>
  <c r="C117" i="1"/>
  <c r="D668" i="3" l="1"/>
  <c r="G668" i="3"/>
  <c r="F668" i="3"/>
  <c r="A669" i="3" s="1"/>
  <c r="C668" i="3"/>
  <c r="H668" i="3"/>
  <c r="B668" i="3"/>
  <c r="G669" i="3" l="1"/>
  <c r="D669" i="3"/>
  <c r="F669" i="3"/>
  <c r="A670" i="3" s="1"/>
  <c r="C669" i="3"/>
  <c r="H669" i="3"/>
  <c r="B669" i="3"/>
  <c r="C670" i="3" l="1"/>
  <c r="G670" i="3"/>
  <c r="F670" i="3"/>
  <c r="A671" i="3" s="1"/>
  <c r="B670" i="3"/>
  <c r="H670" i="3"/>
  <c r="D670" i="3"/>
  <c r="D671" i="3" l="1"/>
  <c r="G671" i="3"/>
  <c r="C671" i="3"/>
  <c r="B671" i="3"/>
  <c r="H671" i="3"/>
  <c r="F671" i="3"/>
  <c r="A672" i="3" s="1"/>
  <c r="C672" i="3" l="1"/>
  <c r="D672" i="3"/>
  <c r="F672" i="3"/>
  <c r="A673" i="3" s="1"/>
  <c r="B672" i="3"/>
  <c r="H672" i="3"/>
  <c r="G672" i="3"/>
  <c r="F673" i="3" l="1"/>
  <c r="A674" i="3" s="1"/>
  <c r="C673" i="3"/>
  <c r="D673" i="3"/>
  <c r="B673" i="3"/>
  <c r="H673" i="3"/>
  <c r="G673" i="3"/>
  <c r="C674" i="3" l="1"/>
  <c r="H674" i="3"/>
  <c r="D674" i="3"/>
  <c r="G674" i="3"/>
  <c r="B674" i="3"/>
  <c r="F674" i="3"/>
  <c r="A675" i="3" s="1"/>
  <c r="F675" i="3" l="1"/>
  <c r="A676" i="3" s="1"/>
  <c r="H675" i="3"/>
  <c r="C675" i="3"/>
  <c r="B675" i="3"/>
  <c r="G675" i="3"/>
  <c r="D675" i="3"/>
  <c r="D676" i="3" l="1"/>
  <c r="H676" i="3"/>
  <c r="B676" i="3"/>
  <c r="G676" i="3"/>
  <c r="C676" i="3"/>
  <c r="F676" i="3"/>
  <c r="A677" i="3" s="1"/>
  <c r="D677" i="3" l="1"/>
  <c r="G677" i="3"/>
  <c r="B677" i="3"/>
  <c r="F677" i="3"/>
  <c r="A678" i="3" s="1"/>
  <c r="C677" i="3"/>
  <c r="H677" i="3"/>
  <c r="B678" i="3" l="1"/>
  <c r="C678" i="3"/>
  <c r="D678" i="3"/>
  <c r="G678" i="3"/>
  <c r="H678" i="3"/>
  <c r="F678" i="3"/>
  <c r="A679" i="3" s="1"/>
  <c r="D679" i="3" l="1"/>
  <c r="B679" i="3"/>
  <c r="C679" i="3"/>
  <c r="F679" i="3"/>
  <c r="A680" i="3" s="1"/>
  <c r="G679" i="3"/>
  <c r="H679" i="3"/>
  <c r="D680" i="3" l="1"/>
  <c r="F680" i="3"/>
  <c r="A681" i="3" s="1"/>
  <c r="G680" i="3"/>
  <c r="B680" i="3"/>
  <c r="C680" i="3"/>
  <c r="H680" i="3"/>
  <c r="H681" i="3" l="1"/>
  <c r="F681" i="3"/>
  <c r="A682" i="3" s="1"/>
  <c r="G681" i="3"/>
  <c r="C681" i="3"/>
  <c r="B681" i="3"/>
  <c r="D681" i="3"/>
  <c r="G682" i="3" l="1"/>
  <c r="F682" i="3"/>
  <c r="A683" i="3" s="1"/>
  <c r="B682" i="3"/>
  <c r="D682" i="3"/>
  <c r="H682" i="3"/>
  <c r="C682" i="3"/>
  <c r="D683" i="3" l="1"/>
  <c r="F683" i="3"/>
  <c r="A684" i="3" s="1"/>
  <c r="H683" i="3"/>
  <c r="G683" i="3"/>
  <c r="B683" i="3"/>
  <c r="C683" i="3"/>
  <c r="C684" i="3" l="1"/>
  <c r="D684" i="3"/>
  <c r="F684" i="3"/>
  <c r="A685" i="3" s="1"/>
  <c r="B684" i="3"/>
  <c r="G684" i="3"/>
  <c r="H684" i="3"/>
  <c r="B685" i="3" l="1"/>
  <c r="C685" i="3"/>
  <c r="G685" i="3"/>
  <c r="H685" i="3"/>
  <c r="D685" i="3"/>
  <c r="F685" i="3"/>
  <c r="A686" i="3" s="1"/>
  <c r="G686" i="3" l="1"/>
  <c r="F686" i="3"/>
  <c r="A687" i="3" s="1"/>
  <c r="C686" i="3"/>
  <c r="D686" i="3"/>
  <c r="H686" i="3"/>
  <c r="B686" i="3"/>
  <c r="G687" i="3" l="1"/>
  <c r="H687" i="3"/>
  <c r="C687" i="3"/>
  <c r="D687" i="3"/>
  <c r="B687" i="3"/>
  <c r="F687" i="3"/>
  <c r="A688" i="3" s="1"/>
  <c r="B688" i="3" l="1"/>
  <c r="C688" i="3"/>
  <c r="F688" i="3"/>
  <c r="A689" i="3" s="1"/>
  <c r="H688" i="3"/>
  <c r="D688" i="3"/>
  <c r="G688" i="3"/>
  <c r="D689" i="3" l="1"/>
  <c r="B689" i="3"/>
  <c r="G689" i="3"/>
  <c r="C689" i="3"/>
  <c r="H689" i="3"/>
  <c r="F689" i="3"/>
  <c r="A690" i="3" s="1"/>
  <c r="F690" i="3" l="1"/>
  <c r="A691" i="3" s="1"/>
  <c r="C690" i="3"/>
  <c r="D690" i="3"/>
  <c r="G690" i="3"/>
  <c r="B690" i="3"/>
  <c r="H690" i="3"/>
  <c r="C691" i="3" l="1"/>
  <c r="G691" i="3"/>
  <c r="D691" i="3"/>
  <c r="B691" i="3"/>
  <c r="H691" i="3"/>
  <c r="F691" i="3"/>
  <c r="A692" i="3" s="1"/>
  <c r="C692" i="3" l="1"/>
  <c r="F692" i="3"/>
  <c r="A693" i="3" s="1"/>
  <c r="G692" i="3"/>
  <c r="D692" i="3"/>
  <c r="H692" i="3"/>
  <c r="B692" i="3"/>
  <c r="B693" i="3" l="1"/>
  <c r="G693" i="3"/>
  <c r="C693" i="3"/>
  <c r="H693" i="3"/>
  <c r="F693" i="3"/>
  <c r="A694" i="3" s="1"/>
  <c r="D693" i="3"/>
  <c r="F694" i="3" l="1"/>
  <c r="A695" i="3" s="1"/>
  <c r="G694" i="3"/>
  <c r="H694" i="3"/>
  <c r="C694" i="3"/>
  <c r="D694" i="3"/>
  <c r="B694" i="3"/>
  <c r="G695" i="3" l="1"/>
  <c r="F695" i="3"/>
  <c r="A696" i="3" s="1"/>
  <c r="H695" i="3"/>
  <c r="D695" i="3"/>
  <c r="B695" i="3"/>
  <c r="C695" i="3"/>
  <c r="F696" i="3" l="1"/>
  <c r="A697" i="3" s="1"/>
  <c r="H696" i="3"/>
  <c r="G696" i="3"/>
  <c r="D696" i="3"/>
  <c r="C696" i="3"/>
  <c r="B696" i="3"/>
  <c r="G697" i="3" l="1"/>
  <c r="B697" i="3"/>
  <c r="H697" i="3"/>
  <c r="C697" i="3"/>
  <c r="D697" i="3"/>
  <c r="F697" i="3"/>
  <c r="A698" i="3" s="1"/>
  <c r="H698" i="3" l="1"/>
  <c r="F698" i="3"/>
  <c r="A699" i="3" s="1"/>
  <c r="D698" i="3"/>
  <c r="C698" i="3"/>
  <c r="B698" i="3"/>
  <c r="G698" i="3"/>
  <c r="G699" i="3" l="1"/>
  <c r="B699" i="3"/>
  <c r="C699" i="3"/>
  <c r="D699" i="3"/>
  <c r="F699" i="3"/>
  <c r="A700" i="3" s="1"/>
  <c r="H699" i="3"/>
  <c r="F700" i="3" l="1"/>
  <c r="A701" i="3" s="1"/>
  <c r="D700" i="3"/>
  <c r="H700" i="3"/>
  <c r="B700" i="3"/>
  <c r="G700" i="3"/>
  <c r="C700" i="3"/>
  <c r="C701" i="3" l="1"/>
  <c r="D701" i="3"/>
  <c r="G701" i="3"/>
  <c r="F701" i="3"/>
  <c r="A702" i="3" s="1"/>
  <c r="H701" i="3"/>
  <c r="B701" i="3"/>
  <c r="D702" i="3" l="1"/>
  <c r="B702" i="3"/>
  <c r="G702" i="3"/>
  <c r="H702" i="3"/>
  <c r="F702" i="3"/>
  <c r="A703" i="3" s="1"/>
  <c r="C702" i="3"/>
  <c r="H703" i="3" l="1"/>
  <c r="G703" i="3"/>
  <c r="D703" i="3"/>
  <c r="F703" i="3"/>
  <c r="A704" i="3" s="1"/>
  <c r="B703" i="3"/>
  <c r="C703" i="3"/>
  <c r="H704" i="3" l="1"/>
  <c r="F704" i="3"/>
  <c r="A705" i="3" s="1"/>
  <c r="D704" i="3"/>
  <c r="G704" i="3"/>
  <c r="C704" i="3"/>
  <c r="B704" i="3"/>
  <c r="D705" i="3" l="1"/>
  <c r="F705" i="3"/>
  <c r="A706" i="3" s="1"/>
  <c r="B705" i="3"/>
  <c r="H705" i="3"/>
  <c r="G705" i="3"/>
  <c r="C705" i="3"/>
  <c r="G706" i="3" l="1"/>
  <c r="H706" i="3"/>
  <c r="D706" i="3"/>
  <c r="F706" i="3"/>
  <c r="A707" i="3" s="1"/>
  <c r="B706" i="3"/>
  <c r="C706" i="3"/>
  <c r="C707" i="3" l="1"/>
  <c r="H707" i="3"/>
  <c r="G707" i="3"/>
  <c r="B707" i="3"/>
  <c r="D707" i="3"/>
  <c r="F707" i="3"/>
  <c r="A708" i="3" s="1"/>
  <c r="H708" i="3" l="1"/>
  <c r="C708" i="3"/>
  <c r="D708" i="3"/>
  <c r="G708" i="3"/>
  <c r="B708" i="3"/>
  <c r="F708" i="3"/>
  <c r="A709" i="3" s="1"/>
  <c r="H709" i="3" l="1"/>
  <c r="F709" i="3"/>
  <c r="A710" i="3" s="1"/>
  <c r="B709" i="3"/>
  <c r="C709" i="3"/>
  <c r="D709" i="3"/>
  <c r="G709" i="3"/>
  <c r="G710" i="3" l="1"/>
  <c r="B710" i="3"/>
  <c r="H710" i="3"/>
  <c r="F710" i="3"/>
  <c r="A711" i="3" s="1"/>
  <c r="C710" i="3"/>
  <c r="D710" i="3"/>
  <c r="G711" i="3" l="1"/>
  <c r="C711" i="3"/>
  <c r="F711" i="3"/>
  <c r="A712" i="3" s="1"/>
  <c r="B711" i="3"/>
  <c r="D711" i="3"/>
  <c r="H711" i="3"/>
  <c r="G712" i="3" l="1"/>
  <c r="C712" i="3"/>
  <c r="D712" i="3"/>
  <c r="H712" i="3"/>
  <c r="B712" i="3"/>
  <c r="F712" i="3"/>
  <c r="A713" i="3" s="1"/>
  <c r="C713" i="3" l="1"/>
  <c r="G713" i="3"/>
  <c r="B713" i="3"/>
  <c r="H713" i="3"/>
  <c r="F713" i="3"/>
  <c r="A714" i="3" s="1"/>
  <c r="D713" i="3"/>
  <c r="H714" i="3" l="1"/>
  <c r="B714" i="3"/>
  <c r="F714" i="3"/>
  <c r="A715" i="3" s="1"/>
  <c r="C714" i="3"/>
  <c r="G714" i="3"/>
  <c r="D714" i="3"/>
  <c r="H715" i="3" l="1"/>
  <c r="C715" i="3"/>
  <c r="G715" i="3"/>
  <c r="D715" i="3"/>
  <c r="B715" i="3"/>
  <c r="F715" i="3"/>
  <c r="A716" i="3" s="1"/>
  <c r="B716" i="3" l="1"/>
  <c r="D716" i="3"/>
  <c r="H716" i="3"/>
  <c r="G716" i="3"/>
  <c r="F716" i="3"/>
  <c r="A717" i="3" s="1"/>
  <c r="D717" i="3" s="1"/>
  <c r="C716" i="3"/>
</calcChain>
</file>

<file path=xl/sharedStrings.xml><?xml version="1.0" encoding="utf-8"?>
<sst xmlns="http://schemas.openxmlformats.org/spreadsheetml/2006/main" count="302" uniqueCount="146">
  <si>
    <t>Assumptions</t>
  </si>
  <si>
    <t>Total Proposed Purchase Price</t>
  </si>
  <si>
    <t>Unlevered Beta</t>
  </si>
  <si>
    <t>Accounts Receivable Days (Credit Card Delay)</t>
  </si>
  <si>
    <t>New Debt</t>
  </si>
  <si>
    <t>Accounts Payable Days (COGS)</t>
  </si>
  <si>
    <t>New Equity</t>
  </si>
  <si>
    <t>Inventory Days</t>
  </si>
  <si>
    <t>Relevered Beta</t>
  </si>
  <si>
    <t>Gross Income</t>
  </si>
  <si>
    <t>Markup of Sales (Sales Rev/COGS)</t>
  </si>
  <si>
    <t>T Bills</t>
  </si>
  <si>
    <t>Growth in Sales each Year</t>
  </si>
  <si>
    <t>S &amp; P</t>
  </si>
  <si>
    <t>Rent</t>
  </si>
  <si>
    <t>Rent Increase</t>
  </si>
  <si>
    <t>Extra Bank Loan Interest Rate</t>
  </si>
  <si>
    <t>Income Tax Rate</t>
  </si>
  <si>
    <t>Advertising</t>
  </si>
  <si>
    <t>General Admin (Dues, Legal, Lic)</t>
  </si>
  <si>
    <t>Labor</t>
  </si>
  <si>
    <t>Utilities</t>
  </si>
  <si>
    <t>Insurance</t>
  </si>
  <si>
    <t>Salary</t>
  </si>
  <si>
    <t>T bills</t>
  </si>
  <si>
    <t>S&amp;P</t>
  </si>
  <si>
    <t>Lont term debt rate</t>
  </si>
  <si>
    <t>Last Year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</si>
  <si>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</si>
  <si>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</si>
  <si>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</si>
  <si>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</si>
  <si>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</si>
  <si>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</si>
  <si>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</si>
  <si>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</si>
  <si>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</si>
  <si>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Income Statement</t>
  </si>
  <si>
    <t>Sales</t>
  </si>
  <si>
    <t>COGS</t>
  </si>
  <si>
    <t>Gross Profit</t>
  </si>
  <si>
    <t>Operations</t>
  </si>
  <si>
    <t>Operating Profit</t>
  </si>
  <si>
    <t>Extra Bank Loan Interest</t>
  </si>
  <si>
    <t>Taxable Income</t>
  </si>
  <si>
    <t>Taxes</t>
  </si>
  <si>
    <t>Net Income</t>
  </si>
  <si>
    <t>Balance Sheet</t>
  </si>
  <si>
    <t>Minimum Cash Balance</t>
  </si>
  <si>
    <t>New Debt %</t>
  </si>
  <si>
    <t>Extra Cash</t>
  </si>
  <si>
    <t>New Equity %</t>
  </si>
  <si>
    <t>Accounts Receivable</t>
  </si>
  <si>
    <t>Inventory</t>
  </si>
  <si>
    <t>T-Bills</t>
  </si>
  <si>
    <t>Total Assets</t>
  </si>
  <si>
    <t>S&amp;P 500</t>
  </si>
  <si>
    <t>Liabilities and Equity</t>
  </si>
  <si>
    <t>Accounts Payable</t>
  </si>
  <si>
    <t>Taxes Payable</t>
  </si>
  <si>
    <t>Average</t>
  </si>
  <si>
    <t>Proportion</t>
  </si>
  <si>
    <t>Rate</t>
  </si>
  <si>
    <t>Weighted</t>
  </si>
  <si>
    <t>Extra Bank Loan</t>
  </si>
  <si>
    <t>Common Stock</t>
  </si>
  <si>
    <t>Retained Earnings</t>
  </si>
  <si>
    <t>WACC</t>
  </si>
  <si>
    <t>Total Liabilities and Equity</t>
  </si>
  <si>
    <t>DFN</t>
  </si>
  <si>
    <t>FREE CASH FLOWS</t>
  </si>
  <si>
    <t>Cash from Operations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</si>
  <si>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</si>
  <si>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</si>
  <si>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</si>
  <si>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</si>
  <si>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</si>
  <si>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(-)</t>
  </si>
  <si>
    <t>(+)</t>
  </si>
  <si>
    <t>Taxes Payable (=Taxes on Operations)</t>
  </si>
  <si>
    <t>TOTAL FREE CASH FLOWS</t>
  </si>
  <si>
    <t>IRR</t>
  </si>
  <si>
    <t>WACC COMPUTED FROM FORECAST</t>
  </si>
  <si>
    <t>NPV USING COMPUTED WACC</t>
  </si>
  <si>
    <t>Units Sold</t>
  </si>
  <si>
    <t>Average Price</t>
  </si>
  <si>
    <t>Inflation</t>
  </si>
  <si>
    <t>Principal</t>
  </si>
  <si>
    <t>Mortgage Interest</t>
  </si>
  <si>
    <t>Interest Rate</t>
  </si>
  <si>
    <t>Years</t>
  </si>
  <si>
    <t>Payment Number</t>
  </si>
  <si>
    <t>Payment Amount</t>
  </si>
  <si>
    <t>Amount of Payment to Principal</t>
  </si>
  <si>
    <t>Amount of Payment to Interest</t>
  </si>
  <si>
    <t>Extra Payment Amount</t>
  </si>
  <si>
    <t>Total Principal Remaining</t>
  </si>
  <si>
    <t>Total Principal Paid</t>
  </si>
  <si>
    <t>Total Interest Paid</t>
  </si>
  <si>
    <t>Mortgage Payable</t>
  </si>
  <si>
    <t>Land</t>
  </si>
  <si>
    <t>Building</t>
  </si>
  <si>
    <t>Less: Accum. Deprecation</t>
  </si>
  <si>
    <t>Depreciation</t>
  </si>
  <si>
    <t>Equity Beta</t>
  </si>
  <si>
    <t>Current Debt %</t>
  </si>
  <si>
    <t>Current Equity %</t>
  </si>
  <si>
    <t>Current CAPM:</t>
  </si>
  <si>
    <t>New CAPM:</t>
  </si>
  <si>
    <t>CURRENT:</t>
  </si>
  <si>
    <t>NEW:</t>
  </si>
  <si>
    <t>After Tax</t>
  </si>
  <si>
    <t>Adjust</t>
  </si>
  <si>
    <t>Book</t>
  </si>
  <si>
    <t>Gain</t>
  </si>
  <si>
    <t>Tax</t>
  </si>
  <si>
    <t>NPV</t>
  </si>
  <si>
    <t>NPV + Cost</t>
  </si>
  <si>
    <t>Weight</t>
  </si>
  <si>
    <t>Total</t>
  </si>
  <si>
    <t xml:space="preserve">Positive </t>
  </si>
  <si>
    <t>Complete Failure</t>
  </si>
  <si>
    <t>%</t>
  </si>
  <si>
    <t>SECURED</t>
  </si>
  <si>
    <t>UNSECURED</t>
  </si>
  <si>
    <t>SUBTOTAL</t>
  </si>
  <si>
    <t>SECURED EXTRA</t>
  </si>
  <si>
    <t>ADMIN CLAIMS</t>
  </si>
  <si>
    <t>TOTAL</t>
  </si>
  <si>
    <t>PAID-SECURED</t>
  </si>
  <si>
    <t>REMAINING</t>
  </si>
  <si>
    <t>Prop</t>
  </si>
  <si>
    <t>PAID-UNSECURED</t>
  </si>
  <si>
    <t>TOTAL PAYOUT</t>
  </si>
  <si>
    <t>ON THE $</t>
  </si>
  <si>
    <t>Mortgage Loan Free Cash Flows</t>
  </si>
  <si>
    <t>Paid in Bankruptcy</t>
  </si>
  <si>
    <t>Interest Payments</t>
  </si>
  <si>
    <t>Total Free Cash Flows</t>
  </si>
  <si>
    <t>IRR in Bankruptcy</t>
  </si>
  <si>
    <t>IRR outside Bankruptcy</t>
  </si>
  <si>
    <t>Expected IRR</t>
  </si>
  <si>
    <t>Extra Bank Loan Free Cash Flows</t>
  </si>
  <si>
    <t>Loan as percent of land and builiding</t>
  </si>
  <si>
    <t>Negative</t>
  </si>
  <si>
    <t>Possible Good 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</si>
</sst>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&quot;$&quot;\-#,##0.00"/>
    <numFmt numFmtId="165" formatCode="&quot;$&quot;#,##0;&quot;$&quot;\(#,##0\)"/>
    <numFmt numFmtId="166" formatCode="&quot;$&quot;#,##0.00;&quot;$&quot;\(#,##0.00\)"/>
    <numFmt numFmtId="167" formatCode="&quot;$&quot;#,##0\ ;&quot;$&quot;\(#,##0\)"/>
    <numFmt numFmtId="168" formatCode="&quot;$&quot;#,##0.00"/>
    <numFmt numFmtId="169" formatCode="0.0%"/>
    <numFmt numFmtId="170" formatCode="_(\$* #,##0_);_(\$* \(#,##0\);_(\$* \-??_);_(@_)"/>
    <numFmt numFmtId="171" formatCode="_(&quot;$&quot;* #,##0.000_);_(&quot;$&quot;* \(#,##0.000\);_(&quot;$&quot;* &quot;-&quot;??_);_(@_)"/>
  </numFmts>
  <fonts count="30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u/>
      <sz val="10"/>
      <color theme="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06">
    <xf numFmtId="0" fontId="0" fillId="0" borderId="0" xfId="0" applyAlignment="1">
      <alignment wrapText="1"/>
    </xf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9" fontId="6" fillId="3" borderId="0" xfId="0" applyNumberFormat="1" applyFont="1" applyFill="1" applyAlignment="1">
      <alignment wrapText="1"/>
    </xf>
    <xf numFmtId="3" fontId="7" fillId="4" borderId="0" xfId="0" applyNumberFormat="1" applyFont="1" applyFill="1" applyAlignment="1">
      <alignment wrapText="1"/>
    </xf>
    <xf numFmtId="3" fontId="8" fillId="0" borderId="0" xfId="0" applyNumberFormat="1" applyFont="1" applyAlignment="1">
      <alignment wrapText="1"/>
    </xf>
    <xf numFmtId="165" fontId="11" fillId="0" borderId="0" xfId="0" applyNumberFormat="1" applyFont="1"/>
    <xf numFmtId="3" fontId="12" fillId="6" borderId="6" xfId="0" applyNumberFormat="1" applyFont="1" applyFill="1" applyBorder="1" applyAlignment="1">
      <alignment wrapText="1"/>
    </xf>
    <xf numFmtId="167" fontId="13" fillId="0" borderId="0" xfId="0" applyNumberFormat="1" applyFont="1"/>
    <xf numFmtId="10" fontId="14" fillId="0" borderId="0" xfId="0" applyNumberFormat="1" applyFont="1"/>
    <xf numFmtId="3" fontId="15" fillId="7" borderId="0" xfId="0" applyNumberFormat="1" applyFont="1" applyFill="1" applyAlignment="1">
      <alignment horizontal="center" wrapText="1"/>
    </xf>
    <xf numFmtId="0" fontId="16" fillId="0" borderId="0" xfId="0" applyFont="1" applyAlignment="1">
      <alignment wrapText="1"/>
    </xf>
    <xf numFmtId="10" fontId="17" fillId="8" borderId="0" xfId="0" applyNumberFormat="1" applyFont="1" applyFill="1" applyAlignment="1">
      <alignment wrapText="1"/>
    </xf>
    <xf numFmtId="4" fontId="18" fillId="9" borderId="0" xfId="0" applyNumberFormat="1" applyFont="1" applyFill="1" applyAlignment="1">
      <alignment wrapText="1"/>
    </xf>
    <xf numFmtId="0" fontId="20" fillId="11" borderId="0" xfId="0" applyFont="1" applyFill="1" applyAlignment="1">
      <alignment wrapText="1"/>
    </xf>
    <xf numFmtId="3" fontId="21" fillId="12" borderId="8" xfId="0" applyNumberFormat="1" applyFont="1" applyFill="1" applyBorder="1" applyAlignment="1">
      <alignment wrapText="1"/>
    </xf>
    <xf numFmtId="3" fontId="0" fillId="4" borderId="0" xfId="0" applyNumberFormat="1" applyFont="1" applyFill="1" applyAlignment="1">
      <alignment wrapText="1"/>
    </xf>
    <xf numFmtId="0" fontId="0" fillId="0" borderId="0" xfId="0"/>
    <xf numFmtId="0" fontId="0" fillId="15" borderId="0" xfId="0" applyFill="1"/>
    <xf numFmtId="8" fontId="0" fillId="0" borderId="0" xfId="0" applyNumberFormat="1"/>
    <xf numFmtId="168" fontId="0" fillId="0" borderId="0" xfId="2" applyNumberFormat="1" applyFont="1" applyAlignment="1">
      <alignment horizontal="right"/>
    </xf>
    <xf numFmtId="0" fontId="22" fillId="0" borderId="0" xfId="0" applyFont="1" applyAlignment="1">
      <alignment wrapText="1"/>
    </xf>
    <xf numFmtId="3" fontId="12" fillId="6" borderId="7" xfId="0" applyNumberFormat="1" applyFont="1" applyFill="1" applyBorder="1" applyAlignment="1">
      <alignment wrapText="1"/>
    </xf>
    <xf numFmtId="0" fontId="24" fillId="0" borderId="1" xfId="4" applyBorder="1"/>
    <xf numFmtId="0" fontId="24" fillId="0" borderId="9" xfId="4" applyBorder="1"/>
    <xf numFmtId="0" fontId="24" fillId="0" borderId="2" xfId="4" applyBorder="1"/>
    <xf numFmtId="0" fontId="24" fillId="0" borderId="3" xfId="4" applyBorder="1"/>
    <xf numFmtId="9" fontId="24" fillId="0" borderId="0" xfId="4" applyNumberFormat="1" applyBorder="1"/>
    <xf numFmtId="0" fontId="24" fillId="0" borderId="0" xfId="4" applyBorder="1"/>
    <xf numFmtId="0" fontId="24" fillId="0" borderId="7" xfId="4" applyBorder="1"/>
    <xf numFmtId="2" fontId="24" fillId="0" borderId="0" xfId="4" applyNumberFormat="1" applyBorder="1"/>
    <xf numFmtId="169" fontId="1" fillId="13" borderId="0" xfId="3" applyNumberFormat="1" applyFill="1" applyBorder="1"/>
    <xf numFmtId="169" fontId="1" fillId="0" borderId="0" xfId="3" applyNumberFormat="1" applyBorder="1"/>
    <xf numFmtId="0" fontId="25" fillId="0" borderId="3" xfId="4" applyFont="1" applyBorder="1"/>
    <xf numFmtId="0" fontId="25" fillId="0" borderId="0" xfId="4" applyFont="1" applyBorder="1"/>
    <xf numFmtId="170" fontId="24" fillId="0" borderId="3" xfId="4" applyNumberFormat="1" applyBorder="1"/>
    <xf numFmtId="9" fontId="1" fillId="0" borderId="0" xfId="3" applyBorder="1"/>
    <xf numFmtId="10" fontId="1" fillId="0" borderId="0" xfId="3" applyNumberFormat="1" applyBorder="1"/>
    <xf numFmtId="9" fontId="1" fillId="13" borderId="0" xfId="3" applyFill="1" applyBorder="1"/>
    <xf numFmtId="0" fontId="24" fillId="0" borderId="0" xfId="4"/>
    <xf numFmtId="170" fontId="24" fillId="0" borderId="5" xfId="4" applyNumberFormat="1" applyBorder="1"/>
    <xf numFmtId="9" fontId="1" fillId="0" borderId="8" xfId="3" applyBorder="1"/>
    <xf numFmtId="0" fontId="24" fillId="0" borderId="8" xfId="4" applyBorder="1"/>
    <xf numFmtId="10" fontId="25" fillId="0" borderId="8" xfId="3" applyNumberFormat="1" applyFont="1" applyBorder="1"/>
    <xf numFmtId="0" fontId="25" fillId="0" borderId="8" xfId="4" applyFont="1" applyBorder="1"/>
    <xf numFmtId="0" fontId="25" fillId="0" borderId="4" xfId="4" applyFont="1" applyBorder="1"/>
    <xf numFmtId="4" fontId="24" fillId="13" borderId="9" xfId="4" applyNumberFormat="1" applyFill="1" applyBorder="1"/>
    <xf numFmtId="0" fontId="0" fillId="0" borderId="0" xfId="0" applyFont="1"/>
    <xf numFmtId="170" fontId="24" fillId="0" borderId="0" xfId="4" applyNumberFormat="1"/>
    <xf numFmtId="9" fontId="7" fillId="4" borderId="0" xfId="3" applyFont="1" applyFill="1" applyAlignment="1">
      <alignment wrapText="1"/>
    </xf>
    <xf numFmtId="3" fontId="1" fillId="0" borderId="0" xfId="0" applyNumberFormat="1" applyFont="1" applyAlignment="1">
      <alignment wrapText="1"/>
    </xf>
    <xf numFmtId="3" fontId="1" fillId="12" borderId="0" xfId="0" applyNumberFormat="1" applyFont="1" applyFill="1" applyAlignment="1">
      <alignment wrapText="1"/>
    </xf>
    <xf numFmtId="3" fontId="1" fillId="12" borderId="0" xfId="0" applyNumberFormat="1" applyFont="1" applyFill="1" applyAlignment="1">
      <alignment horizontal="center" wrapText="1"/>
    </xf>
    <xf numFmtId="4" fontId="1" fillId="12" borderId="0" xfId="0" applyNumberFormat="1" applyFont="1" applyFill="1" applyAlignment="1">
      <alignment wrapText="1"/>
    </xf>
    <xf numFmtId="0" fontId="1" fillId="12" borderId="0" xfId="0" applyFont="1" applyFill="1" applyAlignment="1">
      <alignment wrapText="1"/>
    </xf>
    <xf numFmtId="10" fontId="1" fillId="12" borderId="0" xfId="0" applyNumberFormat="1" applyFont="1" applyFill="1" applyAlignment="1">
      <alignment wrapText="1"/>
    </xf>
    <xf numFmtId="9" fontId="1" fillId="12" borderId="0" xfId="0" applyNumberFormat="1" applyFont="1" applyFill="1" applyAlignment="1">
      <alignment wrapText="1"/>
    </xf>
    <xf numFmtId="3" fontId="0" fillId="12" borderId="0" xfId="0" applyNumberFormat="1" applyFont="1" applyFill="1" applyAlignment="1">
      <alignment wrapText="1"/>
    </xf>
    <xf numFmtId="49" fontId="1" fillId="12" borderId="0" xfId="0" applyNumberFormat="1" applyFont="1" applyFill="1" applyAlignment="1">
      <alignment horizontal="center" wrapText="1"/>
    </xf>
    <xf numFmtId="3" fontId="2" fillId="12" borderId="0" xfId="0" applyNumberFormat="1" applyFont="1" applyFill="1" applyAlignment="1">
      <alignment wrapText="1"/>
    </xf>
    <xf numFmtId="3" fontId="22" fillId="12" borderId="0" xfId="0" applyNumberFormat="1" applyFont="1" applyFill="1" applyAlignment="1">
      <alignment wrapText="1"/>
    </xf>
    <xf numFmtId="3" fontId="1" fillId="16" borderId="10" xfId="0" applyNumberFormat="1" applyFont="1" applyFill="1" applyBorder="1" applyAlignment="1">
      <alignment wrapText="1"/>
    </xf>
    <xf numFmtId="3" fontId="1" fillId="16" borderId="11" xfId="0" applyNumberFormat="1" applyFont="1" applyFill="1" applyBorder="1" applyAlignment="1">
      <alignment wrapText="1"/>
    </xf>
    <xf numFmtId="3" fontId="1" fillId="16" borderId="12" xfId="0" applyNumberFormat="1" applyFont="1" applyFill="1" applyBorder="1" applyAlignment="1">
      <alignment wrapText="1"/>
    </xf>
    <xf numFmtId="3" fontId="1" fillId="16" borderId="13" xfId="0" applyNumberFormat="1" applyFont="1" applyFill="1" applyBorder="1" applyAlignment="1">
      <alignment wrapText="1"/>
    </xf>
    <xf numFmtId="3" fontId="1" fillId="16" borderId="0" xfId="0" applyNumberFormat="1" applyFont="1" applyFill="1" applyBorder="1" applyAlignment="1">
      <alignment wrapText="1"/>
    </xf>
    <xf numFmtId="3" fontId="1" fillId="16" borderId="14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3" fontId="1" fillId="12" borderId="8" xfId="0" applyNumberFormat="1" applyFont="1" applyFill="1" applyBorder="1" applyAlignment="1">
      <alignment wrapText="1"/>
    </xf>
    <xf numFmtId="0" fontId="27" fillId="16" borderId="13" xfId="4" applyFont="1" applyFill="1" applyBorder="1"/>
    <xf numFmtId="0" fontId="27" fillId="16" borderId="0" xfId="4" applyFont="1" applyFill="1" applyBorder="1"/>
    <xf numFmtId="0" fontId="24" fillId="16" borderId="0" xfId="4" applyFill="1" applyBorder="1"/>
    <xf numFmtId="0" fontId="24" fillId="16" borderId="14" xfId="4" applyFill="1" applyBorder="1"/>
    <xf numFmtId="3" fontId="1" fillId="12" borderId="7" xfId="0" applyNumberFormat="1" applyFont="1" applyFill="1" applyBorder="1" applyAlignment="1">
      <alignment wrapText="1"/>
    </xf>
    <xf numFmtId="3" fontId="1" fillId="12" borderId="0" xfId="0" applyNumberFormat="1" applyFont="1" applyFill="1" applyAlignment="1">
      <alignment horizontal="left" wrapText="1"/>
    </xf>
    <xf numFmtId="9" fontId="27" fillId="16" borderId="13" xfId="4" applyNumberFormat="1" applyFont="1" applyFill="1" applyBorder="1"/>
    <xf numFmtId="170" fontId="27" fillId="16" borderId="15" xfId="4" applyNumberFormat="1" applyFont="1" applyFill="1" applyBorder="1"/>
    <xf numFmtId="3" fontId="22" fillId="12" borderId="0" xfId="0" applyNumberFormat="1" applyFont="1" applyFill="1" applyAlignment="1">
      <alignment horizontal="left" wrapText="1"/>
    </xf>
    <xf numFmtId="169" fontId="27" fillId="16" borderId="0" xfId="4" applyNumberFormat="1" applyFont="1" applyFill="1" applyBorder="1"/>
    <xf numFmtId="169" fontId="27" fillId="16" borderId="0" xfId="3" applyNumberFormat="1" applyFont="1" applyFill="1" applyBorder="1"/>
    <xf numFmtId="170" fontId="27" fillId="16" borderId="0" xfId="4" applyNumberFormat="1" applyFont="1" applyFill="1" applyBorder="1"/>
    <xf numFmtId="0" fontId="24" fillId="16" borderId="13" xfId="4" applyFill="1" applyBorder="1"/>
    <xf numFmtId="170" fontId="1" fillId="16" borderId="0" xfId="2" applyNumberFormat="1" applyFill="1" applyBorder="1"/>
    <xf numFmtId="170" fontId="27" fillId="16" borderId="13" xfId="4" applyNumberFormat="1" applyFont="1" applyFill="1" applyBorder="1"/>
    <xf numFmtId="0" fontId="25" fillId="16" borderId="0" xfId="4" applyFont="1" applyFill="1" applyBorder="1"/>
    <xf numFmtId="170" fontId="1" fillId="16" borderId="15" xfId="2" applyNumberFormat="1" applyFill="1" applyBorder="1"/>
    <xf numFmtId="43" fontId="1" fillId="16" borderId="0" xfId="2" applyNumberFormat="1" applyFill="1" applyBorder="1"/>
    <xf numFmtId="9" fontId="1" fillId="16" borderId="0" xfId="3" applyNumberFormat="1" applyFill="1" applyBorder="1"/>
    <xf numFmtId="44" fontId="1" fillId="16" borderId="15" xfId="2" applyFill="1" applyBorder="1"/>
    <xf numFmtId="170" fontId="25" fillId="16" borderId="0" xfId="2" applyNumberFormat="1" applyFont="1" applyFill="1" applyBorder="1"/>
    <xf numFmtId="44" fontId="1" fillId="16" borderId="14" xfId="2" applyFill="1" applyBorder="1"/>
    <xf numFmtId="171" fontId="1" fillId="16" borderId="14" xfId="2" applyNumberFormat="1" applyFill="1" applyBorder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70" fontId="27" fillId="16" borderId="16" xfId="4" applyNumberFormat="1" applyFont="1" applyFill="1" applyBorder="1"/>
    <xf numFmtId="170" fontId="1" fillId="16" borderId="17" xfId="2" applyNumberFormat="1" applyFill="1" applyBorder="1"/>
    <xf numFmtId="43" fontId="27" fillId="16" borderId="17" xfId="4" applyNumberFormat="1" applyFont="1" applyFill="1" applyBorder="1"/>
    <xf numFmtId="10" fontId="24" fillId="16" borderId="17" xfId="4" applyNumberFormat="1" applyFill="1" applyBorder="1"/>
    <xf numFmtId="10" fontId="1" fillId="16" borderId="17" xfId="3" applyNumberFormat="1" applyFill="1" applyBorder="1"/>
    <xf numFmtId="0" fontId="24" fillId="16" borderId="17" xfId="4" applyFill="1" applyBorder="1"/>
    <xf numFmtId="0" fontId="24" fillId="16" borderId="18" xfId="4" applyFill="1" applyBorder="1"/>
    <xf numFmtId="165" fontId="1" fillId="0" borderId="0" xfId="0" applyNumberFormat="1" applyFont="1"/>
    <xf numFmtId="166" fontId="1" fillId="0" borderId="0" xfId="0" applyNumberFormat="1" applyFont="1"/>
    <xf numFmtId="9" fontId="1" fillId="12" borderId="0" xfId="3" applyFont="1" applyFill="1" applyAlignment="1">
      <alignment wrapText="1"/>
    </xf>
    <xf numFmtId="165" fontId="1" fillId="0" borderId="0" xfId="0" applyNumberFormat="1" applyFont="1" applyAlignment="1">
      <alignment wrapText="1"/>
    </xf>
    <xf numFmtId="43" fontId="1" fillId="0" borderId="0" xfId="0" applyNumberFormat="1" applyFont="1" applyAlignment="1">
      <alignment wrapText="1"/>
    </xf>
    <xf numFmtId="9" fontId="1" fillId="0" borderId="0" xfId="0" applyNumberFormat="1" applyFont="1"/>
    <xf numFmtId="10" fontId="1" fillId="0" borderId="0" xfId="0" applyNumberFormat="1" applyFont="1"/>
    <xf numFmtId="8" fontId="1" fillId="0" borderId="0" xfId="0" applyNumberFormat="1" applyFont="1"/>
    <xf numFmtId="167" fontId="1" fillId="0" borderId="0" xfId="0" applyNumberFormat="1" applyFont="1"/>
    <xf numFmtId="0" fontId="28" fillId="0" borderId="0" xfId="4" applyFont="1"/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170" fontId="26" fillId="0" borderId="0" xfId="0" applyNumberFormat="1" applyFont="1" applyAlignment="1">
      <alignment wrapText="1"/>
    </xf>
    <xf numFmtId="9" fontId="26" fillId="0" borderId="0" xfId="0" applyNumberFormat="1" applyFont="1" applyAlignment="1">
      <alignment wrapText="1"/>
    </xf>
    <xf numFmtId="44" fontId="26" fillId="0" borderId="0" xfId="0" applyNumberFormat="1" applyFont="1" applyAlignment="1">
      <alignment wrapText="1"/>
    </xf>
    <xf numFmtId="3" fontId="7" fillId="4" borderId="3" xfId="0" applyNumberFormat="1" applyFont="1" applyFill="1" applyBorder="1" applyAlignment="1">
      <alignment wrapText="1"/>
    </xf>
    <xf numFmtId="3" fontId="7" fillId="4" borderId="7" xfId="0" applyNumberFormat="1" applyFont="1" applyFill="1" applyBorder="1" applyAlignment="1">
      <alignment wrapText="1"/>
    </xf>
    <xf numFmtId="3" fontId="0" fillId="4" borderId="3" xfId="0" applyNumberFormat="1" applyFont="1" applyFill="1" applyBorder="1" applyAlignment="1">
      <alignment wrapText="1"/>
    </xf>
    <xf numFmtId="3" fontId="0" fillId="4" borderId="5" xfId="0" applyNumberFormat="1" applyFont="1" applyFill="1" applyBorder="1" applyAlignment="1">
      <alignment wrapText="1"/>
    </xf>
    <xf numFmtId="3" fontId="29" fillId="4" borderId="0" xfId="0" applyNumberFormat="1" applyFont="1" applyFill="1" applyAlignment="1">
      <alignment wrapText="1"/>
    </xf>
    <xf numFmtId="3" fontId="0" fillId="4" borderId="0" xfId="0" applyNumberFormat="1" applyFont="1" applyFill="1" applyBorder="1" applyAlignment="1">
      <alignment wrapText="1"/>
    </xf>
    <xf numFmtId="9" fontId="6" fillId="3" borderId="0" xfId="0" applyNumberFormat="1" applyFont="1" applyFill="1" applyBorder="1" applyAlignment="1">
      <alignment wrapText="1"/>
    </xf>
    <xf numFmtId="0" fontId="0" fillId="17" borderId="0" xfId="0" applyFill="1" applyAlignment="1"/>
    <xf numFmtId="3" fontId="7" fillId="4" borderId="9" xfId="0" applyNumberFormat="1" applyFont="1" applyFill="1" applyBorder="1" applyAlignment="1">
      <alignment wrapText="1"/>
    </xf>
    <xf numFmtId="3" fontId="7" fillId="4" borderId="2" xfId="0" applyNumberFormat="1" applyFont="1" applyFill="1" applyBorder="1" applyAlignment="1">
      <alignment wrapText="1"/>
    </xf>
    <xf numFmtId="3" fontId="7" fillId="4" borderId="0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3" fontId="7" fillId="4" borderId="5" xfId="0" applyNumberFormat="1" applyFont="1" applyFill="1" applyBorder="1" applyAlignment="1">
      <alignment wrapText="1"/>
    </xf>
    <xf numFmtId="3" fontId="7" fillId="4" borderId="8" xfId="0" applyNumberFormat="1" applyFont="1" applyFill="1" applyBorder="1" applyAlignment="1">
      <alignment wrapText="1"/>
    </xf>
    <xf numFmtId="3" fontId="7" fillId="4" borderId="4" xfId="0" applyNumberFormat="1" applyFont="1" applyFill="1" applyBorder="1" applyAlignment="1">
      <alignment wrapText="1"/>
    </xf>
    <xf numFmtId="3" fontId="15" fillId="7" borderId="19" xfId="0" applyNumberFormat="1" applyFont="1" applyFill="1" applyBorder="1" applyAlignment="1">
      <alignment horizontal="center" wrapText="1"/>
    </xf>
    <xf numFmtId="3" fontId="15" fillId="7" borderId="21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3" fontId="15" fillId="7" borderId="20" xfId="0" applyNumberFormat="1" applyFont="1" applyFill="1" applyBorder="1" applyAlignment="1">
      <alignment horizontal="center" wrapText="1"/>
    </xf>
    <xf numFmtId="3" fontId="7" fillId="4" borderId="23" xfId="0" applyNumberFormat="1" applyFont="1" applyFill="1" applyBorder="1" applyAlignment="1">
      <alignment wrapText="1"/>
    </xf>
    <xf numFmtId="3" fontId="0" fillId="4" borderId="23" xfId="0" applyNumberFormat="1" applyFont="1" applyFill="1" applyBorder="1" applyAlignment="1">
      <alignment wrapText="1"/>
    </xf>
    <xf numFmtId="3" fontId="2" fillId="2" borderId="23" xfId="0" applyNumberFormat="1" applyFont="1" applyFill="1" applyBorder="1" applyAlignment="1">
      <alignment wrapText="1"/>
    </xf>
    <xf numFmtId="3" fontId="22" fillId="4" borderId="23" xfId="0" applyNumberFormat="1" applyFont="1" applyFill="1" applyBorder="1" applyAlignment="1">
      <alignment wrapText="1"/>
    </xf>
    <xf numFmtId="3" fontId="7" fillId="4" borderId="24" xfId="0" applyNumberFormat="1" applyFont="1" applyFill="1" applyBorder="1" applyAlignment="1">
      <alignment wrapText="1"/>
    </xf>
    <xf numFmtId="3" fontId="26" fillId="4" borderId="15" xfId="0" applyNumberFormat="1" applyFont="1" applyFill="1" applyBorder="1" applyAlignment="1">
      <alignment wrapText="1"/>
    </xf>
    <xf numFmtId="3" fontId="19" fillId="10" borderId="3" xfId="0" applyNumberFormat="1" applyFont="1" applyFill="1" applyBorder="1" applyAlignment="1">
      <alignment horizontal="left" wrapText="1"/>
    </xf>
    <xf numFmtId="3" fontId="22" fillId="10" borderId="3" xfId="0" applyNumberFormat="1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22" fillId="0" borderId="3" xfId="0" applyFont="1" applyBorder="1" applyAlignment="1">
      <alignment wrapText="1"/>
    </xf>
    <xf numFmtId="3" fontId="8" fillId="0" borderId="8" xfId="0" applyNumberFormat="1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2" fillId="2" borderId="0" xfId="0" applyNumberFormat="1" applyFont="1" applyFill="1" applyBorder="1" applyAlignment="1">
      <alignment vertical="center" wrapText="1"/>
    </xf>
    <xf numFmtId="3" fontId="26" fillId="2" borderId="15" xfId="0" applyNumberFormat="1" applyFont="1" applyFill="1" applyBorder="1" applyAlignment="1">
      <alignment vertical="center" wrapText="1"/>
    </xf>
    <xf numFmtId="0" fontId="3" fillId="0" borderId="22" xfId="0" applyFont="1" applyBorder="1"/>
    <xf numFmtId="0" fontId="5" fillId="0" borderId="1" xfId="0" applyFont="1" applyBorder="1"/>
    <xf numFmtId="0" fontId="5" fillId="0" borderId="9" xfId="0" applyFont="1" applyBorder="1"/>
    <xf numFmtId="164" fontId="4" fillId="0" borderId="9" xfId="0" applyNumberFormat="1" applyFont="1" applyBorder="1"/>
    <xf numFmtId="0" fontId="5" fillId="0" borderId="3" xfId="0" applyFont="1" applyBorder="1"/>
    <xf numFmtId="0" fontId="5" fillId="0" borderId="0" xfId="0" applyFont="1" applyBorder="1"/>
    <xf numFmtId="165" fontId="11" fillId="0" borderId="0" xfId="0" applyNumberFormat="1" applyFont="1" applyBorder="1"/>
    <xf numFmtId="165" fontId="11" fillId="0" borderId="7" xfId="0" applyNumberFormat="1" applyFont="1" applyBorder="1"/>
    <xf numFmtId="166" fontId="10" fillId="0" borderId="0" xfId="0" applyNumberFormat="1" applyFont="1" applyBorder="1"/>
    <xf numFmtId="166" fontId="10" fillId="0" borderId="7" xfId="0" applyNumberFormat="1" applyFont="1" applyBorder="1"/>
    <xf numFmtId="164" fontId="4" fillId="0" borderId="0" xfId="0" applyNumberFormat="1" applyFont="1" applyBorder="1"/>
    <xf numFmtId="0" fontId="5" fillId="0" borderId="7" xfId="0" applyFont="1" applyBorder="1"/>
    <xf numFmtId="165" fontId="16" fillId="0" borderId="7" xfId="0" applyNumberFormat="1" applyFont="1" applyBorder="1" applyAlignment="1">
      <alignment wrapText="1"/>
    </xf>
    <xf numFmtId="43" fontId="16" fillId="0" borderId="7" xfId="0" applyNumberFormat="1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/>
    <xf numFmtId="165" fontId="11" fillId="0" borderId="8" xfId="0" applyNumberFormat="1" applyFont="1" applyBorder="1"/>
    <xf numFmtId="165" fontId="11" fillId="0" borderId="4" xfId="0" applyNumberFormat="1" applyFont="1" applyBorder="1"/>
    <xf numFmtId="0" fontId="5" fillId="0" borderId="2" xfId="0" applyFont="1" applyBorder="1"/>
    <xf numFmtId="0" fontId="0" fillId="0" borderId="7" xfId="0" applyFont="1" applyBorder="1"/>
    <xf numFmtId="0" fontId="5" fillId="0" borderId="4" xfId="0" applyFont="1" applyBorder="1"/>
    <xf numFmtId="0" fontId="3" fillId="0" borderId="19" xfId="0" applyFont="1" applyBorder="1"/>
    <xf numFmtId="0" fontId="3" fillId="0" borderId="1" xfId="0" applyFont="1" applyBorder="1"/>
    <xf numFmtId="10" fontId="5" fillId="0" borderId="2" xfId="0" applyNumberFormat="1" applyFont="1" applyBorder="1"/>
    <xf numFmtId="8" fontId="5" fillId="0" borderId="4" xfId="0" applyNumberFormat="1" applyFont="1" applyBorder="1"/>
    <xf numFmtId="0" fontId="0" fillId="17" borderId="0" xfId="0" applyFill="1" applyBorder="1" applyAlignment="1"/>
    <xf numFmtId="8" fontId="0" fillId="17" borderId="0" xfId="0" applyNumberFormat="1" applyFill="1" applyBorder="1" applyAlignment="1"/>
    <xf numFmtId="9" fontId="0" fillId="17" borderId="7" xfId="0" applyNumberFormat="1" applyFill="1" applyBorder="1" applyAlignment="1"/>
    <xf numFmtId="0" fontId="0" fillId="17" borderId="7" xfId="0" applyFill="1" applyBorder="1" applyAlignment="1"/>
    <xf numFmtId="3" fontId="0" fillId="17" borderId="0" xfId="0" applyNumberFormat="1" applyFill="1" applyBorder="1" applyAlignment="1"/>
    <xf numFmtId="0" fontId="0" fillId="17" borderId="8" xfId="0" applyFill="1" applyBorder="1" applyAlignment="1"/>
    <xf numFmtId="0" fontId="26" fillId="17" borderId="8" xfId="0" applyFont="1" applyFill="1" applyBorder="1" applyAlignment="1"/>
    <xf numFmtId="8" fontId="26" fillId="17" borderId="8" xfId="0" applyNumberFormat="1" applyFont="1" applyFill="1" applyBorder="1" applyAlignment="1"/>
    <xf numFmtId="0" fontId="0" fillId="17" borderId="4" xfId="0" applyFill="1" applyBorder="1" applyAlignment="1"/>
    <xf numFmtId="0" fontId="0" fillId="17" borderId="22" xfId="0" applyFill="1" applyBorder="1" applyAlignment="1"/>
    <xf numFmtId="0" fontId="0" fillId="17" borderId="23" xfId="0" applyFill="1" applyBorder="1" applyAlignment="1"/>
    <xf numFmtId="9" fontId="0" fillId="17" borderId="23" xfId="0" applyNumberFormat="1" applyFill="1" applyBorder="1" applyAlignment="1"/>
    <xf numFmtId="0" fontId="0" fillId="17" borderId="24" xfId="0" applyFill="1" applyBorder="1" applyAlignment="1"/>
    <xf numFmtId="0" fontId="0" fillId="17" borderId="19" xfId="0" applyFill="1" applyBorder="1" applyAlignment="1"/>
    <xf numFmtId="0" fontId="0" fillId="17" borderId="15" xfId="0" applyFill="1" applyBorder="1" applyAlignment="1">
      <alignment horizontal="center"/>
    </xf>
    <xf numFmtId="0" fontId="26" fillId="17" borderId="15" xfId="0" applyFont="1" applyFill="1" applyBorder="1" applyAlignment="1">
      <alignment horizontal="center"/>
    </xf>
    <xf numFmtId="10" fontId="0" fillId="17" borderId="20" xfId="0" applyNumberFormat="1" applyFill="1" applyBorder="1" applyAlignment="1"/>
    <xf numFmtId="3" fontId="8" fillId="0" borderId="22" xfId="0" applyNumberFormat="1" applyFont="1" applyBorder="1" applyAlignment="1">
      <alignment wrapText="1"/>
    </xf>
    <xf numFmtId="10" fontId="17" fillId="8" borderId="23" xfId="0" applyNumberFormat="1" applyFont="1" applyFill="1" applyBorder="1" applyAlignment="1">
      <alignment wrapText="1"/>
    </xf>
    <xf numFmtId="4" fontId="18" fillId="9" borderId="23" xfId="0" applyNumberFormat="1" applyFont="1" applyFill="1" applyBorder="1" applyAlignment="1">
      <alignment wrapText="1"/>
    </xf>
    <xf numFmtId="9" fontId="6" fillId="3" borderId="23" xfId="0" applyNumberFormat="1" applyFont="1" applyFill="1" applyBorder="1" applyAlignment="1">
      <alignment wrapText="1"/>
    </xf>
    <xf numFmtId="9" fontId="6" fillId="3" borderId="24" xfId="0" applyNumberFormat="1" applyFont="1" applyFill="1" applyBorder="1" applyAlignment="1">
      <alignment wrapText="1"/>
    </xf>
    <xf numFmtId="10" fontId="5" fillId="0" borderId="20" xfId="0" applyNumberFormat="1" applyFont="1" applyBorder="1"/>
    <xf numFmtId="3" fontId="26" fillId="7" borderId="19" xfId="0" applyNumberFormat="1" applyFont="1" applyFill="1" applyBorder="1" applyAlignment="1">
      <alignment horizontal="center" wrapText="1"/>
    </xf>
    <xf numFmtId="3" fontId="26" fillId="7" borderId="20" xfId="0" applyNumberFormat="1" applyFont="1" applyFill="1" applyBorder="1" applyAlignment="1">
      <alignment horizontal="center" wrapText="1"/>
    </xf>
    <xf numFmtId="0" fontId="0" fillId="14" borderId="0" xfId="1" applyNumberFormat="1" applyFont="1" applyFill="1" applyAlignment="1">
      <alignment horizontal="center"/>
    </xf>
    <xf numFmtId="0" fontId="23" fillId="14" borderId="0" xfId="0" applyFont="1" applyFill="1" applyAlignment="1">
      <alignment horizontal="center"/>
    </xf>
    <xf numFmtId="168" fontId="0" fillId="14" borderId="0" xfId="1" applyNumberFormat="1" applyFont="1" applyFill="1" applyAlignment="1">
      <alignment horizontal="center"/>
    </xf>
    <xf numFmtId="9" fontId="0" fillId="14" borderId="0" xfId="3" applyFont="1" applyFill="1" applyAlignment="1">
      <alignment horizontal="center"/>
    </xf>
    <xf numFmtId="0" fontId="23" fillId="14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133350</xdr:rowOff>
    </xdr:from>
    <xdr:to>
      <xdr:col>12</xdr:col>
      <xdr:colOff>371475</xdr:colOff>
      <xdr:row>23</xdr:row>
      <xdr:rowOff>152400</xdr:rowOff>
    </xdr:to>
    <xdr:sp macro="" textlink="">
      <xdr:nvSpPr>
        <xdr:cNvPr id="2" name="TextBox 1"/>
        <xdr:cNvSpPr txBox="1"/>
      </xdr:nvSpPr>
      <xdr:spPr>
        <a:xfrm>
          <a:off x="2571750" y="2076450"/>
          <a:ext cx="7534275" cy="180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Phase</a:t>
          </a:r>
          <a:r>
            <a:rPr lang="en-US" sz="1100" baseline="0"/>
            <a:t> I is buy building and business and very thing goes well (70%)</a:t>
          </a:r>
        </a:p>
        <a:p>
          <a:r>
            <a:rPr lang="en-US" sz="1100" baseline="0"/>
            <a:t>If Phase I goes well, there is a 50/50 chance that every thing.  If it is successful then we will buy a second store and gain money.  If not we will lose money.</a:t>
          </a:r>
        </a:p>
        <a:p>
          <a:r>
            <a:rPr lang="en-US" sz="1100" baseline="0"/>
            <a:t>There is a  10% chance that it will all fail.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vor/Downloads/1%20Dollar%20Jewlery%20Op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vor/Downloads/1%20Dollar%20Jewlery%20Failure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ailure"/>
      <sheetName val="Sheet3"/>
    </sheetNames>
    <sheetDataSet>
      <sheetData sheetId="0">
        <row r="111">
          <cell r="C111">
            <v>8.5389495541572158E-2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>
        <row r="4">
          <cell r="A4">
            <v>0.05</v>
          </cell>
        </row>
        <row r="6">
          <cell r="A6">
            <v>30</v>
          </cell>
        </row>
        <row r="9">
          <cell r="D9">
            <v>2083.333333333333</v>
          </cell>
        </row>
        <row r="10">
          <cell r="D10">
            <v>2080.8301050761361</v>
          </cell>
        </row>
        <row r="11">
          <cell r="D11">
            <v>2078.3164467012002</v>
          </cell>
        </row>
        <row r="12">
          <cell r="D12">
            <v>2075.7923147497022</v>
          </cell>
        </row>
        <row r="13">
          <cell r="D13">
            <v>2073.2576655817402</v>
          </cell>
        </row>
        <row r="14">
          <cell r="D14">
            <v>2070.7124553755775</v>
          </cell>
        </row>
        <row r="15">
          <cell r="D15">
            <v>2068.1566401268897</v>
          </cell>
        </row>
        <row r="16">
          <cell r="D16">
            <v>2065.5901756479989</v>
          </cell>
        </row>
        <row r="17">
          <cell r="D17">
            <v>2063.0130175671125</v>
          </cell>
        </row>
        <row r="18">
          <cell r="D18">
            <v>2060.4251213275561</v>
          </cell>
        </row>
        <row r="19">
          <cell r="D19">
            <v>2057.8264421870012</v>
          </cell>
        </row>
        <row r="20">
          <cell r="D20">
            <v>2055.2169352166943</v>
          </cell>
          <cell r="F20">
            <v>492623.17327216262</v>
          </cell>
        </row>
        <row r="21">
          <cell r="D21">
            <v>2052.5965553006777</v>
          </cell>
        </row>
        <row r="22">
          <cell r="D22">
            <v>2049.9652571350107</v>
          </cell>
        </row>
        <row r="23">
          <cell r="D23">
            <v>2047.3229952269871</v>
          </cell>
        </row>
        <row r="24">
          <cell r="D24">
            <v>2044.6697238943466</v>
          </cell>
        </row>
        <row r="25">
          <cell r="D25">
            <v>2042.0053972644869</v>
          </cell>
        </row>
        <row r="26">
          <cell r="D26">
            <v>2039.3299692736693</v>
          </cell>
        </row>
        <row r="27">
          <cell r="D27">
            <v>2036.6433936662233</v>
          </cell>
        </row>
        <row r="28">
          <cell r="D28">
            <v>2033.9456239937465</v>
          </cell>
        </row>
        <row r="29">
          <cell r="D29">
            <v>2031.2366136143007</v>
          </cell>
        </row>
        <row r="30">
          <cell r="D30">
            <v>2028.5163156916074</v>
          </cell>
        </row>
        <row r="31">
          <cell r="D31">
            <v>2025.7846831942363</v>
          </cell>
        </row>
        <row r="32">
          <cell r="D32">
            <v>2023.0416688947926</v>
          </cell>
          <cell r="F32">
            <v>484868.93408858433</v>
          </cell>
        </row>
        <row r="33">
          <cell r="D33">
            <v>2020.2872253691014</v>
          </cell>
        </row>
        <row r="34">
          <cell r="D34">
            <v>2017.5213049953863</v>
          </cell>
        </row>
        <row r="35">
          <cell r="D35">
            <v>2014.7438599534476</v>
          </cell>
        </row>
        <row r="36">
          <cell r="D36">
            <v>2011.954842223834</v>
          </cell>
        </row>
        <row r="37">
          <cell r="D37">
            <v>2009.1542035870136</v>
          </cell>
        </row>
        <row r="38">
          <cell r="D38">
            <v>2006.3418956225401</v>
          </cell>
        </row>
        <row r="39">
          <cell r="D39">
            <v>2003.5178697082144</v>
          </cell>
        </row>
        <row r="40">
          <cell r="D40">
            <v>2000.6820770192458</v>
          </cell>
        </row>
        <row r="41">
          <cell r="D41">
            <v>1997.8344685274062</v>
          </cell>
        </row>
        <row r="42">
          <cell r="D42">
            <v>1994.974995000184</v>
          </cell>
        </row>
        <row r="43">
          <cell r="D43">
            <v>1992.103606999932</v>
          </cell>
        </row>
        <row r="44">
          <cell r="D44">
            <v>1989.2202548830121</v>
          </cell>
          <cell r="F44">
            <v>476717.97331174527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showGridLines="0" tabSelected="1" topLeftCell="A87" zoomScale="80" zoomScaleNormal="80" workbookViewId="0">
      <selection activeCell="D115" sqref="D115"/>
    </sheetView>
  </sheetViews>
  <sheetFormatPr defaultColWidth="17.140625" defaultRowHeight="12.75" customHeight="1" x14ac:dyDescent="0.2"/>
  <cols>
    <col min="1" max="1" width="2.28515625" customWidth="1"/>
    <col min="2" max="2" width="38.85546875" customWidth="1"/>
    <col min="3" max="3" width="35.42578125" customWidth="1"/>
    <col min="4" max="4" width="12.7109375" customWidth="1"/>
  </cols>
  <sheetData>
    <row r="1" spans="1:22" ht="12.75" customHeight="1" x14ac:dyDescent="0.2">
      <c r="A1" s="6"/>
      <c r="B1" s="122" t="str">
        <f>HYPERLINK("http://www.onedollarjewelrygalore.com/Home.html","Website")</f>
        <v>Website</v>
      </c>
      <c r="C1" s="122" t="str">
        <f>HYPERLINK("http://www.bizbuysell.com/Business-Opportunity/Jewelry-Galore/1058797/?d=/wEFWiUyZmFwcGFyZWwtYW5kLWFjY2Vzc29yaWVzLWJ1c2luZXNzZXMtZm9yLXNhbGUlMmYlM2ZxJTNkJTJmd0VGRDJseVBURW1jM0JwWkQweEpuYzljUSUzZCUzZA==","Sale Site")</f>
        <v>Sale Site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2.75" customHeight="1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2.75" customHeight="1" x14ac:dyDescent="0.2">
      <c r="A3" s="6"/>
      <c r="B3" s="199" t="s">
        <v>0</v>
      </c>
      <c r="C3" s="200"/>
      <c r="D3" s="1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2.75" customHeight="1" x14ac:dyDescent="0.2">
      <c r="A4" s="6"/>
      <c r="B4" s="118"/>
      <c r="C4" s="193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2.75" customHeight="1" x14ac:dyDescent="0.2">
      <c r="A5" s="6"/>
      <c r="B5" s="118" t="s">
        <v>1</v>
      </c>
      <c r="C5" s="137">
        <v>125000</v>
      </c>
      <c r="D5" s="5"/>
      <c r="E5" s="5"/>
      <c r="F5" s="5" t="s">
        <v>2</v>
      </c>
      <c r="G5" s="14">
        <v>0.73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2.75" customHeight="1" x14ac:dyDescent="0.2">
      <c r="A6" s="6"/>
      <c r="B6" s="118" t="s">
        <v>3</v>
      </c>
      <c r="C6" s="137">
        <v>15</v>
      </c>
      <c r="D6" s="5"/>
      <c r="E6" s="5"/>
      <c r="F6" s="5" t="s">
        <v>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2.75" customHeight="1" x14ac:dyDescent="0.2">
      <c r="A7" s="6"/>
      <c r="B7" s="118" t="s">
        <v>5</v>
      </c>
      <c r="C7" s="137">
        <v>30</v>
      </c>
      <c r="D7" s="5"/>
      <c r="E7" s="5"/>
      <c r="F7" s="5" t="s">
        <v>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2.75" customHeight="1" x14ac:dyDescent="0.2">
      <c r="A8" s="6"/>
      <c r="B8" s="118" t="s">
        <v>7</v>
      </c>
      <c r="C8" s="137">
        <v>60</v>
      </c>
      <c r="D8" s="5"/>
      <c r="E8" s="5"/>
      <c r="F8" s="5" t="s">
        <v>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6"/>
      <c r="B9" s="118" t="s">
        <v>9</v>
      </c>
      <c r="C9" s="137">
        <v>502000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2.75" customHeight="1" x14ac:dyDescent="0.2">
      <c r="A10" s="6"/>
      <c r="B10" s="118" t="s">
        <v>10</v>
      </c>
      <c r="C10" s="137">
        <v>5</v>
      </c>
      <c r="D10" s="5"/>
      <c r="E10" s="5"/>
      <c r="F10" s="5" t="s">
        <v>11</v>
      </c>
      <c r="G10" s="15">
        <v>0.03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2.75" customHeight="1" x14ac:dyDescent="0.2">
      <c r="A11" s="6"/>
      <c r="B11" s="118" t="s">
        <v>12</v>
      </c>
      <c r="C11" s="194">
        <v>5.0000000000000001E-3</v>
      </c>
      <c r="D11" s="13"/>
      <c r="E11" s="5"/>
      <c r="F11" s="5" t="s">
        <v>13</v>
      </c>
      <c r="G11" s="15">
        <v>0.15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2.75" customHeight="1" x14ac:dyDescent="0.2">
      <c r="A12" s="6"/>
      <c r="B12" s="118" t="s">
        <v>14</v>
      </c>
      <c r="C12" s="137">
        <v>60000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2.75" customHeight="1" x14ac:dyDescent="0.2">
      <c r="A13" s="6"/>
      <c r="B13" s="118" t="s">
        <v>15</v>
      </c>
      <c r="C13" s="194">
        <v>0.03</v>
      </c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2.75" customHeight="1" x14ac:dyDescent="0.2">
      <c r="A14" s="6"/>
      <c r="B14" s="118" t="s">
        <v>16</v>
      </c>
      <c r="C14" s="194">
        <v>0.14000000000000001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2.75" customHeight="1" x14ac:dyDescent="0.2">
      <c r="A15" s="6"/>
      <c r="B15" s="118" t="s">
        <v>17</v>
      </c>
      <c r="C15" s="194">
        <v>0.3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2.75" customHeight="1" x14ac:dyDescent="0.2">
      <c r="A16" s="6"/>
      <c r="B16" s="118" t="s">
        <v>18</v>
      </c>
      <c r="C16" s="194">
        <v>0.01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2.75" customHeight="1" x14ac:dyDescent="0.2">
      <c r="A17" s="6"/>
      <c r="B17" s="118" t="s">
        <v>19</v>
      </c>
      <c r="C17" s="194">
        <v>0.04</v>
      </c>
      <c r="D17" s="1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2.75" customHeight="1" x14ac:dyDescent="0.2">
      <c r="A18" s="6"/>
      <c r="B18" s="118" t="s">
        <v>20</v>
      </c>
      <c r="C18" s="194">
        <v>0.04</v>
      </c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2.75" customHeight="1" x14ac:dyDescent="0.2">
      <c r="A19" s="6"/>
      <c r="B19" s="118" t="s">
        <v>21</v>
      </c>
      <c r="C19" s="194">
        <v>0.04</v>
      </c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2.75" customHeight="1" x14ac:dyDescent="0.2">
      <c r="A20" s="6"/>
      <c r="B20" s="118" t="s">
        <v>22</v>
      </c>
      <c r="C20" s="194">
        <v>0.02</v>
      </c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2.75" customHeight="1" x14ac:dyDescent="0.2">
      <c r="A21" s="6"/>
      <c r="B21" s="118" t="s">
        <v>23</v>
      </c>
      <c r="C21" s="194">
        <v>0.3</v>
      </c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2.75" customHeight="1" x14ac:dyDescent="0.2">
      <c r="A22" s="6"/>
      <c r="B22" s="118" t="s">
        <v>2</v>
      </c>
      <c r="C22" s="195">
        <v>0.73</v>
      </c>
      <c r="D22" s="1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2.75" customHeight="1" x14ac:dyDescent="0.2">
      <c r="A23" s="6"/>
      <c r="B23" s="118" t="s">
        <v>24</v>
      </c>
      <c r="C23" s="196">
        <v>0.03</v>
      </c>
      <c r="D23" s="4"/>
      <c r="E23" s="5"/>
      <c r="F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2.75" customHeight="1" x14ac:dyDescent="0.2">
      <c r="A24" s="6"/>
      <c r="B24" s="118" t="s">
        <v>25</v>
      </c>
      <c r="C24" s="196">
        <v>0.15</v>
      </c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2.75" customHeight="1" x14ac:dyDescent="0.2">
      <c r="A25" s="6"/>
      <c r="B25" s="120" t="s">
        <v>143</v>
      </c>
      <c r="C25" s="196">
        <v>0.8</v>
      </c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2.75" customHeight="1" x14ac:dyDescent="0.2">
      <c r="A26" s="6"/>
      <c r="B26" s="118" t="s">
        <v>26</v>
      </c>
      <c r="C26" s="196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2.75" customHeight="1" x14ac:dyDescent="0.2">
      <c r="A27" s="6"/>
      <c r="B27" s="121" t="s">
        <v>86</v>
      </c>
      <c r="C27" s="197">
        <v>0.03</v>
      </c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2.75" customHeight="1" x14ac:dyDescent="0.2">
      <c r="A28" s="6"/>
      <c r="B28" s="123"/>
      <c r="C28" s="124"/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2.75" customHeight="1" x14ac:dyDescent="0.2">
      <c r="A29" s="6"/>
      <c r="B29" s="123"/>
      <c r="C29" s="12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2.75" customHeight="1" x14ac:dyDescent="0.2">
      <c r="A30" s="6"/>
      <c r="B30" s="5"/>
      <c r="C30" s="133" t="s">
        <v>27</v>
      </c>
      <c r="D30" s="134"/>
      <c r="E30" s="135" t="s">
        <v>28</v>
      </c>
      <c r="F30" s="135" t="s">
        <v>29</v>
      </c>
      <c r="G30" s="135" t="s">
        <v>30</v>
      </c>
      <c r="H30" s="135" t="s">
        <v>31</v>
      </c>
      <c r="I30" s="135" t="s">
        <v>32</v>
      </c>
      <c r="J30" s="135" t="s">
        <v>33</v>
      </c>
      <c r="K30" s="135" t="s">
        <v>34</v>
      </c>
      <c r="L30" s="135" t="s">
        <v>35</v>
      </c>
      <c r="M30" s="135" t="s">
        <v>36</v>
      </c>
      <c r="N30" s="134">
        <v>2023</v>
      </c>
      <c r="O30" s="136">
        <v>2024</v>
      </c>
      <c r="P30" s="5"/>
      <c r="Q30" s="5"/>
      <c r="R30" s="5"/>
      <c r="S30" s="5"/>
      <c r="T30" s="5"/>
      <c r="U30" s="5"/>
      <c r="V30" s="5"/>
    </row>
    <row r="31" spans="1:22" ht="12.75" customHeight="1" x14ac:dyDescent="0.2">
      <c r="A31" s="6"/>
      <c r="B31" s="142" t="s">
        <v>37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  <c r="P31" s="5"/>
      <c r="Q31" s="5"/>
      <c r="R31" s="5"/>
      <c r="S31" s="5"/>
      <c r="T31" s="5"/>
      <c r="U31" s="5"/>
      <c r="V31" s="5"/>
    </row>
    <row r="32" spans="1:22" ht="12.75" customHeight="1" x14ac:dyDescent="0.2">
      <c r="A32" s="6"/>
      <c r="B32" s="13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19"/>
      <c r="P32" s="5"/>
      <c r="Q32" s="5"/>
      <c r="R32" s="5"/>
      <c r="S32" s="5"/>
      <c r="T32" s="5"/>
      <c r="U32" s="5"/>
      <c r="V32" s="5"/>
    </row>
    <row r="33" spans="1:22" ht="12.75" customHeight="1" x14ac:dyDescent="0.2">
      <c r="A33" s="6"/>
      <c r="B33" s="138" t="s">
        <v>84</v>
      </c>
      <c r="C33" s="128"/>
      <c r="D33" s="128"/>
      <c r="E33" s="128">
        <v>102000</v>
      </c>
      <c r="F33" s="128">
        <f>E33*(1+$C$11)</f>
        <v>102509.99999999999</v>
      </c>
      <c r="G33" s="128">
        <f t="shared" ref="G33:O33" si="0">F33*(1+$C$11)</f>
        <v>103022.54999999997</v>
      </c>
      <c r="H33" s="128">
        <f t="shared" si="0"/>
        <v>103537.66274999996</v>
      </c>
      <c r="I33" s="128">
        <f t="shared" si="0"/>
        <v>104055.35106374994</v>
      </c>
      <c r="J33" s="128">
        <f t="shared" si="0"/>
        <v>104575.62781906869</v>
      </c>
      <c r="K33" s="128">
        <f t="shared" si="0"/>
        <v>105098.50595816402</v>
      </c>
      <c r="L33" s="128">
        <f t="shared" si="0"/>
        <v>105623.99848795483</v>
      </c>
      <c r="M33" s="128">
        <f t="shared" si="0"/>
        <v>106152.11848039459</v>
      </c>
      <c r="N33" s="128">
        <f t="shared" si="0"/>
        <v>106682.87907279655</v>
      </c>
      <c r="O33" s="119">
        <f t="shared" si="0"/>
        <v>107216.29346816053</v>
      </c>
      <c r="P33" s="5"/>
      <c r="Q33" s="5"/>
      <c r="R33" s="5"/>
      <c r="S33" s="5"/>
      <c r="T33" s="5"/>
      <c r="U33" s="5"/>
      <c r="V33" s="5"/>
    </row>
    <row r="34" spans="1:22" ht="12.75" customHeight="1" x14ac:dyDescent="0.2">
      <c r="A34" s="6"/>
      <c r="B34" s="138" t="s">
        <v>85</v>
      </c>
      <c r="C34" s="128"/>
      <c r="D34" s="128"/>
      <c r="E34" s="128">
        <v>5</v>
      </c>
      <c r="F34" s="128">
        <f>E34*(1+$C$27)</f>
        <v>5.15</v>
      </c>
      <c r="G34" s="128">
        <f t="shared" ref="G34:O34" si="1">F34*(1+$C$27)</f>
        <v>5.3045000000000009</v>
      </c>
      <c r="H34" s="128">
        <f t="shared" si="1"/>
        <v>5.4636350000000009</v>
      </c>
      <c r="I34" s="128">
        <f t="shared" si="1"/>
        <v>5.6275440500000009</v>
      </c>
      <c r="J34" s="128">
        <f t="shared" si="1"/>
        <v>5.796370371500001</v>
      </c>
      <c r="K34" s="128">
        <f t="shared" si="1"/>
        <v>5.9702614826450011</v>
      </c>
      <c r="L34" s="128">
        <f t="shared" si="1"/>
        <v>6.1493693271243517</v>
      </c>
      <c r="M34" s="128">
        <f t="shared" si="1"/>
        <v>6.3338504069380823</v>
      </c>
      <c r="N34" s="128">
        <f t="shared" si="1"/>
        <v>6.5238659191462247</v>
      </c>
      <c r="O34" s="119">
        <f t="shared" si="1"/>
        <v>6.7195818967206113</v>
      </c>
      <c r="P34" s="5"/>
      <c r="Q34" s="5"/>
      <c r="R34" s="5"/>
      <c r="S34" s="5"/>
      <c r="T34" s="5"/>
      <c r="U34" s="5"/>
      <c r="V34" s="5"/>
    </row>
    <row r="35" spans="1:22" ht="12.75" customHeight="1" x14ac:dyDescent="0.2">
      <c r="A35" s="6"/>
      <c r="B35" s="137" t="s">
        <v>38</v>
      </c>
      <c r="C35" s="128">
        <f>C9</f>
        <v>502000</v>
      </c>
      <c r="D35" s="128"/>
      <c r="E35" s="128">
        <f>E33*E34</f>
        <v>510000</v>
      </c>
      <c r="F35" s="128">
        <f t="shared" ref="F35:O35" si="2">E35*(1+($C$11))</f>
        <v>512549.99999999994</v>
      </c>
      <c r="G35" s="128">
        <f t="shared" si="2"/>
        <v>515112.74999999988</v>
      </c>
      <c r="H35" s="128">
        <f t="shared" si="2"/>
        <v>517688.31374999986</v>
      </c>
      <c r="I35" s="128">
        <f t="shared" si="2"/>
        <v>520276.75531874981</v>
      </c>
      <c r="J35" s="128">
        <f t="shared" si="2"/>
        <v>522878.13909534353</v>
      </c>
      <c r="K35" s="128">
        <f t="shared" si="2"/>
        <v>525492.5297908202</v>
      </c>
      <c r="L35" s="128">
        <f t="shared" si="2"/>
        <v>528119.99243977421</v>
      </c>
      <c r="M35" s="128">
        <f t="shared" si="2"/>
        <v>530760.59240197297</v>
      </c>
      <c r="N35" s="128">
        <f t="shared" si="2"/>
        <v>533414.39536398277</v>
      </c>
      <c r="O35" s="119">
        <f t="shared" si="2"/>
        <v>536081.46734080266</v>
      </c>
      <c r="P35" s="5"/>
      <c r="Q35" s="5"/>
      <c r="R35" s="5"/>
      <c r="S35" s="5"/>
      <c r="T35" s="5"/>
      <c r="U35" s="5"/>
      <c r="V35" s="5"/>
    </row>
    <row r="36" spans="1:22" ht="12.75" customHeight="1" x14ac:dyDescent="0.2">
      <c r="A36" s="6"/>
      <c r="B36" s="13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19"/>
      <c r="P36" s="5"/>
      <c r="Q36" s="5"/>
      <c r="R36" s="5"/>
      <c r="S36" s="5"/>
      <c r="T36" s="5"/>
      <c r="U36" s="5"/>
      <c r="V36" s="5"/>
    </row>
    <row r="37" spans="1:22" ht="12.75" customHeight="1" x14ac:dyDescent="0.2">
      <c r="A37" s="6"/>
      <c r="B37" s="137" t="s">
        <v>39</v>
      </c>
      <c r="C37" s="128">
        <f t="shared" ref="C37:O37" si="3">C35/$C$10</f>
        <v>100400</v>
      </c>
      <c r="D37" s="128"/>
      <c r="E37" s="128">
        <f t="shared" si="3"/>
        <v>102000</v>
      </c>
      <c r="F37" s="128">
        <f t="shared" si="3"/>
        <v>102509.99999999999</v>
      </c>
      <c r="G37" s="128">
        <f t="shared" si="3"/>
        <v>103022.54999999997</v>
      </c>
      <c r="H37" s="128">
        <f t="shared" si="3"/>
        <v>103537.66274999997</v>
      </c>
      <c r="I37" s="128">
        <f t="shared" si="3"/>
        <v>104055.35106374996</v>
      </c>
      <c r="J37" s="128">
        <f t="shared" si="3"/>
        <v>104575.6278190687</v>
      </c>
      <c r="K37" s="128">
        <f t="shared" si="3"/>
        <v>105098.50595816404</v>
      </c>
      <c r="L37" s="128">
        <f t="shared" si="3"/>
        <v>105623.99848795484</v>
      </c>
      <c r="M37" s="128">
        <f t="shared" si="3"/>
        <v>106152.11848039459</v>
      </c>
      <c r="N37" s="128">
        <f t="shared" si="3"/>
        <v>106682.87907279655</v>
      </c>
      <c r="O37" s="119">
        <f t="shared" si="3"/>
        <v>107216.29346816053</v>
      </c>
      <c r="P37" s="5"/>
      <c r="Q37" s="5"/>
      <c r="R37" s="5"/>
      <c r="S37" s="5"/>
      <c r="T37" s="5"/>
      <c r="U37" s="5"/>
      <c r="V37" s="5"/>
    </row>
    <row r="38" spans="1:22" ht="12.75" customHeight="1" x14ac:dyDescent="0.2">
      <c r="A38" s="6"/>
      <c r="B38" s="13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19"/>
      <c r="P38" s="5"/>
      <c r="Q38" s="5"/>
      <c r="R38" s="5"/>
      <c r="S38" s="5"/>
      <c r="T38" s="5"/>
      <c r="U38" s="5"/>
      <c r="V38" s="5"/>
    </row>
    <row r="39" spans="1:22" ht="12.75" customHeight="1" x14ac:dyDescent="0.2">
      <c r="A39" s="6"/>
      <c r="B39" s="137" t="s">
        <v>40</v>
      </c>
      <c r="C39" s="128">
        <f t="shared" ref="C39:O39" si="4">C35-C37</f>
        <v>401600</v>
      </c>
      <c r="D39" s="128"/>
      <c r="E39" s="128">
        <f t="shared" si="4"/>
        <v>408000</v>
      </c>
      <c r="F39" s="128">
        <f t="shared" si="4"/>
        <v>410039.99999999994</v>
      </c>
      <c r="G39" s="128">
        <f t="shared" si="4"/>
        <v>412090.1999999999</v>
      </c>
      <c r="H39" s="128">
        <f t="shared" si="4"/>
        <v>414150.6509999999</v>
      </c>
      <c r="I39" s="128">
        <f t="shared" si="4"/>
        <v>416221.40425499983</v>
      </c>
      <c r="J39" s="128">
        <f t="shared" si="4"/>
        <v>418302.5112762748</v>
      </c>
      <c r="K39" s="128">
        <f t="shared" si="4"/>
        <v>420394.02383265615</v>
      </c>
      <c r="L39" s="128">
        <f t="shared" si="4"/>
        <v>422495.99395181937</v>
      </c>
      <c r="M39" s="128">
        <f t="shared" si="4"/>
        <v>424608.47392157838</v>
      </c>
      <c r="N39" s="128">
        <f t="shared" si="4"/>
        <v>426731.51629118621</v>
      </c>
      <c r="O39" s="119">
        <f t="shared" si="4"/>
        <v>428865.1738726421</v>
      </c>
      <c r="P39" s="5"/>
      <c r="Q39" s="5"/>
      <c r="R39" s="5"/>
      <c r="S39" s="5"/>
      <c r="T39" s="5"/>
      <c r="U39" s="5"/>
      <c r="V39" s="5"/>
    </row>
    <row r="40" spans="1:22" ht="12.75" customHeight="1" x14ac:dyDescent="0.2">
      <c r="A40" s="6"/>
      <c r="B40" s="13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19"/>
      <c r="P40" s="5"/>
      <c r="Q40" s="5"/>
      <c r="R40" s="5"/>
      <c r="S40" s="5"/>
      <c r="T40" s="5"/>
      <c r="U40" s="5"/>
      <c r="V40" s="5"/>
    </row>
    <row r="41" spans="1:22" ht="12.75" customHeight="1" x14ac:dyDescent="0.2">
      <c r="A41" s="6"/>
      <c r="B41" s="139" t="s">
        <v>41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19"/>
      <c r="P41" s="5"/>
      <c r="Q41" s="5"/>
      <c r="R41" s="5"/>
      <c r="S41" s="5"/>
      <c r="T41" s="5"/>
      <c r="U41" s="5"/>
      <c r="V41" s="5"/>
    </row>
    <row r="42" spans="1:22" ht="12.75" customHeight="1" x14ac:dyDescent="0.2">
      <c r="A42" s="6"/>
      <c r="B42" s="137" t="str">
        <f t="shared" ref="B42:B47" si="5">B16</f>
        <v>Advertising</v>
      </c>
      <c r="C42" s="128">
        <f t="shared" ref="C42:O42" si="6">C39*$C$16</f>
        <v>4016</v>
      </c>
      <c r="D42" s="128"/>
      <c r="E42" s="128">
        <f t="shared" si="6"/>
        <v>4080</v>
      </c>
      <c r="F42" s="128">
        <f t="shared" si="6"/>
        <v>4100.3999999999996</v>
      </c>
      <c r="G42" s="128">
        <f t="shared" si="6"/>
        <v>4120.9019999999991</v>
      </c>
      <c r="H42" s="128">
        <f t="shared" si="6"/>
        <v>4141.5065099999993</v>
      </c>
      <c r="I42" s="128">
        <f t="shared" si="6"/>
        <v>4162.2140425499983</v>
      </c>
      <c r="J42" s="128">
        <f t="shared" si="6"/>
        <v>4183.025112762748</v>
      </c>
      <c r="K42" s="128">
        <f t="shared" si="6"/>
        <v>4203.9402383265615</v>
      </c>
      <c r="L42" s="128">
        <f t="shared" si="6"/>
        <v>4224.959939518194</v>
      </c>
      <c r="M42" s="128">
        <f t="shared" si="6"/>
        <v>4246.0847392157839</v>
      </c>
      <c r="N42" s="128">
        <f t="shared" si="6"/>
        <v>4267.315162911862</v>
      </c>
      <c r="O42" s="119">
        <f t="shared" si="6"/>
        <v>4288.6517387264212</v>
      </c>
      <c r="P42" s="5"/>
      <c r="Q42" s="5"/>
      <c r="R42" s="5"/>
      <c r="S42" s="5"/>
      <c r="T42" s="5"/>
      <c r="U42" s="5"/>
      <c r="V42" s="5"/>
    </row>
    <row r="43" spans="1:22" ht="12.75" customHeight="1" x14ac:dyDescent="0.2">
      <c r="A43" s="6"/>
      <c r="B43" s="137" t="str">
        <f t="shared" si="5"/>
        <v>General Admin (Dues, Legal, Lic)</v>
      </c>
      <c r="C43" s="128">
        <f t="shared" ref="C43:O43" si="7">$C$17*C39</f>
        <v>16064</v>
      </c>
      <c r="D43" s="128"/>
      <c r="E43" s="128">
        <f t="shared" si="7"/>
        <v>16320</v>
      </c>
      <c r="F43" s="128">
        <f t="shared" si="7"/>
        <v>16401.599999999999</v>
      </c>
      <c r="G43" s="128">
        <f t="shared" si="7"/>
        <v>16483.607999999997</v>
      </c>
      <c r="H43" s="128">
        <f t="shared" si="7"/>
        <v>16566.026039999997</v>
      </c>
      <c r="I43" s="128">
        <f t="shared" si="7"/>
        <v>16648.856170199993</v>
      </c>
      <c r="J43" s="128">
        <f t="shared" si="7"/>
        <v>16732.100451050992</v>
      </c>
      <c r="K43" s="128">
        <f t="shared" si="7"/>
        <v>16815.760953306246</v>
      </c>
      <c r="L43" s="128">
        <f t="shared" si="7"/>
        <v>16899.839758072776</v>
      </c>
      <c r="M43" s="128">
        <f t="shared" si="7"/>
        <v>16984.338956863136</v>
      </c>
      <c r="N43" s="128">
        <f t="shared" si="7"/>
        <v>17069.260651647448</v>
      </c>
      <c r="O43" s="119">
        <f t="shared" si="7"/>
        <v>17154.606954905685</v>
      </c>
      <c r="P43" s="5"/>
      <c r="Q43" s="5"/>
      <c r="R43" s="5"/>
      <c r="S43" s="5"/>
      <c r="T43" s="5"/>
      <c r="U43" s="5"/>
      <c r="V43" s="5"/>
    </row>
    <row r="44" spans="1:22" ht="12.75" customHeight="1" x14ac:dyDescent="0.2">
      <c r="A44" s="6"/>
      <c r="B44" s="137" t="str">
        <f t="shared" si="5"/>
        <v>Labor</v>
      </c>
      <c r="C44" s="128">
        <f t="shared" ref="C44:O44" si="8">C39*$C$18</f>
        <v>16064</v>
      </c>
      <c r="D44" s="128"/>
      <c r="E44" s="128">
        <f t="shared" si="8"/>
        <v>16320</v>
      </c>
      <c r="F44" s="128">
        <f t="shared" si="8"/>
        <v>16401.599999999999</v>
      </c>
      <c r="G44" s="128">
        <f t="shared" si="8"/>
        <v>16483.607999999997</v>
      </c>
      <c r="H44" s="128">
        <f t="shared" si="8"/>
        <v>16566.026039999997</v>
      </c>
      <c r="I44" s="128">
        <f t="shared" si="8"/>
        <v>16648.856170199993</v>
      </c>
      <c r="J44" s="128">
        <f t="shared" si="8"/>
        <v>16732.100451050992</v>
      </c>
      <c r="K44" s="128">
        <f t="shared" si="8"/>
        <v>16815.760953306246</v>
      </c>
      <c r="L44" s="128">
        <f t="shared" si="8"/>
        <v>16899.839758072776</v>
      </c>
      <c r="M44" s="128">
        <f t="shared" si="8"/>
        <v>16984.338956863136</v>
      </c>
      <c r="N44" s="128">
        <f t="shared" si="8"/>
        <v>17069.260651647448</v>
      </c>
      <c r="O44" s="119">
        <f t="shared" si="8"/>
        <v>17154.606954905685</v>
      </c>
      <c r="P44" s="5"/>
      <c r="Q44" s="5"/>
      <c r="R44" s="5"/>
      <c r="S44" s="5"/>
      <c r="T44" s="5"/>
      <c r="U44" s="5"/>
      <c r="V44" s="5"/>
    </row>
    <row r="45" spans="1:22" ht="12.75" customHeight="1" x14ac:dyDescent="0.2">
      <c r="A45" s="6"/>
      <c r="B45" s="137" t="str">
        <f t="shared" si="5"/>
        <v>Utilities</v>
      </c>
      <c r="C45" s="128">
        <f t="shared" ref="C45:O45" si="9">C39*$C$19</f>
        <v>16064</v>
      </c>
      <c r="D45" s="128"/>
      <c r="E45" s="128">
        <f t="shared" si="9"/>
        <v>16320</v>
      </c>
      <c r="F45" s="128">
        <f t="shared" si="9"/>
        <v>16401.599999999999</v>
      </c>
      <c r="G45" s="128">
        <f t="shared" si="9"/>
        <v>16483.607999999997</v>
      </c>
      <c r="H45" s="128">
        <f t="shared" si="9"/>
        <v>16566.026039999997</v>
      </c>
      <c r="I45" s="128">
        <f t="shared" si="9"/>
        <v>16648.856170199993</v>
      </c>
      <c r="J45" s="128">
        <f t="shared" si="9"/>
        <v>16732.100451050992</v>
      </c>
      <c r="K45" s="128">
        <f t="shared" si="9"/>
        <v>16815.760953306246</v>
      </c>
      <c r="L45" s="128">
        <f t="shared" si="9"/>
        <v>16899.839758072776</v>
      </c>
      <c r="M45" s="128">
        <f t="shared" si="9"/>
        <v>16984.338956863136</v>
      </c>
      <c r="N45" s="128">
        <f t="shared" si="9"/>
        <v>17069.260651647448</v>
      </c>
      <c r="O45" s="119">
        <f t="shared" si="9"/>
        <v>17154.606954905685</v>
      </c>
      <c r="P45" s="5"/>
      <c r="Q45" s="5"/>
      <c r="R45" s="5"/>
      <c r="S45" s="5"/>
      <c r="T45" s="5"/>
      <c r="U45" s="5"/>
      <c r="V45" s="5"/>
    </row>
    <row r="46" spans="1:22" ht="12.75" customHeight="1" x14ac:dyDescent="0.2">
      <c r="A46" s="6"/>
      <c r="B46" s="137" t="str">
        <f t="shared" si="5"/>
        <v>Insurance</v>
      </c>
      <c r="C46" s="128">
        <f>C39*$C$20</f>
        <v>8032</v>
      </c>
      <c r="D46" s="128"/>
      <c r="E46" s="128">
        <f t="shared" ref="E46:O46" si="10">E35*$C$20</f>
        <v>10200</v>
      </c>
      <c r="F46" s="128">
        <f t="shared" si="10"/>
        <v>10250.999999999998</v>
      </c>
      <c r="G46" s="128">
        <f t="shared" si="10"/>
        <v>10302.254999999997</v>
      </c>
      <c r="H46" s="128">
        <f t="shared" si="10"/>
        <v>10353.766274999998</v>
      </c>
      <c r="I46" s="128">
        <f t="shared" si="10"/>
        <v>10405.535106374997</v>
      </c>
      <c r="J46" s="128">
        <f t="shared" si="10"/>
        <v>10457.56278190687</v>
      </c>
      <c r="K46" s="128">
        <f t="shared" si="10"/>
        <v>10509.850595816404</v>
      </c>
      <c r="L46" s="128">
        <f t="shared" si="10"/>
        <v>10562.399848795485</v>
      </c>
      <c r="M46" s="128">
        <f t="shared" si="10"/>
        <v>10615.21184803946</v>
      </c>
      <c r="N46" s="128">
        <f t="shared" si="10"/>
        <v>10668.287907279655</v>
      </c>
      <c r="O46" s="119">
        <f t="shared" si="10"/>
        <v>10721.629346816053</v>
      </c>
      <c r="P46" s="5"/>
      <c r="Q46" s="5"/>
      <c r="R46" s="5"/>
      <c r="S46" s="5"/>
      <c r="T46" s="5"/>
      <c r="U46" s="5"/>
      <c r="V46" s="5"/>
    </row>
    <row r="47" spans="1:22" ht="12.75" customHeight="1" x14ac:dyDescent="0.2">
      <c r="A47" s="6"/>
      <c r="B47" s="137" t="str">
        <f t="shared" si="5"/>
        <v>Salary</v>
      </c>
      <c r="C47" s="128">
        <f>$C$21*C39</f>
        <v>120480</v>
      </c>
      <c r="D47" s="128"/>
      <c r="E47" s="128">
        <f t="shared" ref="E47:O47" si="11">$C$21*E39</f>
        <v>122400</v>
      </c>
      <c r="F47" s="128">
        <f t="shared" si="11"/>
        <v>123011.99999999997</v>
      </c>
      <c r="G47" s="128">
        <f t="shared" si="11"/>
        <v>123627.05999999997</v>
      </c>
      <c r="H47" s="128">
        <f t="shared" si="11"/>
        <v>124245.19529999996</v>
      </c>
      <c r="I47" s="128">
        <f t="shared" si="11"/>
        <v>124866.42127649994</v>
      </c>
      <c r="J47" s="128">
        <f t="shared" si="11"/>
        <v>125490.75338288244</v>
      </c>
      <c r="K47" s="128">
        <f t="shared" si="11"/>
        <v>126118.20714979684</v>
      </c>
      <c r="L47" s="128">
        <f t="shared" si="11"/>
        <v>126748.79818554581</v>
      </c>
      <c r="M47" s="128">
        <f t="shared" si="11"/>
        <v>127382.54217647351</v>
      </c>
      <c r="N47" s="128">
        <f t="shared" si="11"/>
        <v>128019.45488735585</v>
      </c>
      <c r="O47" s="119">
        <f t="shared" si="11"/>
        <v>128659.55216179263</v>
      </c>
      <c r="P47" s="5"/>
      <c r="Q47" s="5"/>
      <c r="R47" s="5"/>
      <c r="S47" s="5"/>
      <c r="T47" s="5"/>
      <c r="U47" s="5"/>
      <c r="V47" s="5"/>
    </row>
    <row r="48" spans="1:22" ht="12.75" customHeight="1" x14ac:dyDescent="0.2">
      <c r="A48" s="6"/>
      <c r="B48" s="137" t="s">
        <v>42</v>
      </c>
      <c r="C48" s="128">
        <f>C39-SUM(C42:C47)</f>
        <v>220880</v>
      </c>
      <c r="D48" s="128"/>
      <c r="E48" s="128">
        <f t="shared" ref="E48:O48" si="12">E39-SUM(E42:E47)</f>
        <v>222360</v>
      </c>
      <c r="F48" s="128">
        <f t="shared" si="12"/>
        <v>223471.8</v>
      </c>
      <c r="G48" s="128">
        <f t="shared" si="12"/>
        <v>224589.15899999996</v>
      </c>
      <c r="H48" s="128">
        <f t="shared" si="12"/>
        <v>225712.10479499993</v>
      </c>
      <c r="I48" s="128">
        <f t="shared" si="12"/>
        <v>226840.6653189749</v>
      </c>
      <c r="J48" s="128">
        <f t="shared" si="12"/>
        <v>227974.86864556978</v>
      </c>
      <c r="K48" s="128">
        <f t="shared" si="12"/>
        <v>229114.7429887976</v>
      </c>
      <c r="L48" s="128">
        <f t="shared" si="12"/>
        <v>230260.31670374156</v>
      </c>
      <c r="M48" s="128">
        <f t="shared" si="12"/>
        <v>231411.61828726024</v>
      </c>
      <c r="N48" s="128">
        <f t="shared" si="12"/>
        <v>232568.67637869652</v>
      </c>
      <c r="O48" s="119">
        <f t="shared" si="12"/>
        <v>233731.51976058993</v>
      </c>
      <c r="P48" s="5"/>
      <c r="Q48" s="5"/>
      <c r="R48" s="5"/>
      <c r="S48" s="5"/>
      <c r="T48" s="5"/>
      <c r="U48" s="5"/>
      <c r="V48" s="5"/>
    </row>
    <row r="49" spans="1:27" ht="12.75" customHeight="1" x14ac:dyDescent="0.2">
      <c r="A49" s="6"/>
      <c r="B49" s="140" t="s">
        <v>103</v>
      </c>
      <c r="C49" s="128"/>
      <c r="D49" s="128"/>
      <c r="E49" s="128">
        <f t="shared" ref="E49:O49" si="13">$Q$85</f>
        <v>15000</v>
      </c>
      <c r="F49" s="128">
        <f t="shared" si="13"/>
        <v>15000</v>
      </c>
      <c r="G49" s="128">
        <f t="shared" si="13"/>
        <v>15000</v>
      </c>
      <c r="H49" s="128">
        <f t="shared" si="13"/>
        <v>15000</v>
      </c>
      <c r="I49" s="128">
        <f t="shared" si="13"/>
        <v>15000</v>
      </c>
      <c r="J49" s="128">
        <f t="shared" si="13"/>
        <v>15000</v>
      </c>
      <c r="K49" s="128">
        <f t="shared" si="13"/>
        <v>15000</v>
      </c>
      <c r="L49" s="128">
        <f t="shared" si="13"/>
        <v>15000</v>
      </c>
      <c r="M49" s="128">
        <f t="shared" si="13"/>
        <v>15000</v>
      </c>
      <c r="N49" s="128">
        <f t="shared" si="13"/>
        <v>15000</v>
      </c>
      <c r="O49" s="119">
        <f t="shared" si="13"/>
        <v>15000</v>
      </c>
      <c r="P49" s="5"/>
      <c r="Q49" s="5"/>
      <c r="R49" s="5"/>
      <c r="S49" s="5"/>
      <c r="T49" s="5"/>
      <c r="U49" s="5"/>
      <c r="V49" s="5"/>
    </row>
    <row r="50" spans="1:27" ht="12.75" customHeight="1" x14ac:dyDescent="0.2">
      <c r="A50" s="6"/>
      <c r="B50" s="140" t="s">
        <v>88</v>
      </c>
      <c r="C50" s="128"/>
      <c r="D50" s="128"/>
      <c r="E50" s="128">
        <f>SUM(Mortgage!D9:D20)</f>
        <v>19865.976522312754</v>
      </c>
      <c r="F50" s="128">
        <f>SUM(Mortgage!D21:D32)</f>
        <v>19564.046557720063</v>
      </c>
      <c r="G50" s="128">
        <f>SUM(Mortgage!D33:D44)</f>
        <v>19246.669283111445</v>
      </c>
      <c r="H50" s="128">
        <f>SUM(Mortgage!D45:D56)</f>
        <v>18913.054384789317</v>
      </c>
      <c r="I50" s="128">
        <f>SUM(Mortgage!D57:D68)</f>
        <v>18562.371115107417</v>
      </c>
      <c r="J50" s="128">
        <f>SUM(Mortgage!D69:D80)</f>
        <v>18193.74622379322</v>
      </c>
      <c r="K50" s="128">
        <f>SUM(Mortgage!D81:D92)</f>
        <v>17806.261783432939</v>
      </c>
      <c r="L50" s="128">
        <f>SUM(Mortgage!D93:D104)</f>
        <v>17398.952903704183</v>
      </c>
      <c r="M50" s="128">
        <f>SUM(Mortgage!D105:D116)</f>
        <v>16970.805328664421</v>
      </c>
      <c r="N50" s="128">
        <f>SUM(Mortgage!D117:D128)</f>
        <v>16520.752911112169</v>
      </c>
      <c r="O50" s="119">
        <f>SUM(Mortgage!D129:D140)</f>
        <v>16047.674957731677</v>
      </c>
      <c r="P50" s="5"/>
      <c r="Q50" s="5"/>
      <c r="R50" s="5"/>
      <c r="S50" s="5"/>
      <c r="T50" s="5"/>
      <c r="U50" s="5"/>
      <c r="V50" s="5"/>
    </row>
    <row r="51" spans="1:27" ht="12.75" customHeight="1" x14ac:dyDescent="0.2">
      <c r="A51" s="6"/>
      <c r="B51" s="137" t="s">
        <v>43</v>
      </c>
      <c r="C51" s="128">
        <f t="shared" ref="C51" si="14">$C$14*C76</f>
        <v>0</v>
      </c>
      <c r="D51" s="128"/>
      <c r="E51" s="128">
        <f>$C$14*E77</f>
        <v>0</v>
      </c>
      <c r="F51" s="128">
        <f t="shared" ref="F51:O51" si="15">$C$14*F77</f>
        <v>0</v>
      </c>
      <c r="G51" s="128">
        <f t="shared" si="15"/>
        <v>0</v>
      </c>
      <c r="H51" s="128">
        <f t="shared" si="15"/>
        <v>0</v>
      </c>
      <c r="I51" s="128">
        <f t="shared" si="15"/>
        <v>0</v>
      </c>
      <c r="J51" s="128">
        <f t="shared" si="15"/>
        <v>0</v>
      </c>
      <c r="K51" s="128">
        <f t="shared" si="15"/>
        <v>0</v>
      </c>
      <c r="L51" s="128">
        <f t="shared" si="15"/>
        <v>0</v>
      </c>
      <c r="M51" s="128">
        <f t="shared" si="15"/>
        <v>0</v>
      </c>
      <c r="N51" s="128">
        <f t="shared" si="15"/>
        <v>0</v>
      </c>
      <c r="O51" s="119">
        <f t="shared" si="15"/>
        <v>0</v>
      </c>
      <c r="P51" s="5"/>
      <c r="Q51" s="5"/>
      <c r="R51" s="5"/>
      <c r="S51" s="5"/>
      <c r="T51" s="5"/>
      <c r="U51" s="5"/>
      <c r="V51" s="5"/>
    </row>
    <row r="52" spans="1:27" ht="12.75" customHeight="1" x14ac:dyDescent="0.2">
      <c r="A52" s="6"/>
      <c r="B52" s="137" t="s">
        <v>44</v>
      </c>
      <c r="C52" s="128">
        <f>C48-C51</f>
        <v>220880</v>
      </c>
      <c r="D52" s="128"/>
      <c r="E52" s="128">
        <f>E48-E51-E49-E50</f>
        <v>187494.02347768724</v>
      </c>
      <c r="F52" s="128">
        <f t="shared" ref="F52:O52" si="16">F48-F51-F49-F50</f>
        <v>188907.75344227994</v>
      </c>
      <c r="G52" s="128">
        <f t="shared" si="16"/>
        <v>190342.48971688852</v>
      </c>
      <c r="H52" s="128">
        <f t="shared" si="16"/>
        <v>191799.05041021062</v>
      </c>
      <c r="I52" s="128">
        <f t="shared" si="16"/>
        <v>193278.2942038675</v>
      </c>
      <c r="J52" s="128">
        <f t="shared" si="16"/>
        <v>194781.12242177656</v>
      </c>
      <c r="K52" s="128">
        <f t="shared" si="16"/>
        <v>196308.48120536466</v>
      </c>
      <c r="L52" s="128">
        <f t="shared" si="16"/>
        <v>197861.36380003736</v>
      </c>
      <c r="M52" s="128">
        <f t="shared" si="16"/>
        <v>199440.81295859581</v>
      </c>
      <c r="N52" s="128">
        <f t="shared" si="16"/>
        <v>201047.92346758436</v>
      </c>
      <c r="O52" s="119">
        <f t="shared" si="16"/>
        <v>202683.84480285825</v>
      </c>
      <c r="P52" s="5"/>
      <c r="Q52" s="5"/>
      <c r="R52" s="5"/>
      <c r="S52" s="5"/>
      <c r="T52" s="5"/>
      <c r="U52" s="5"/>
      <c r="V52" s="5"/>
    </row>
    <row r="53" spans="1:27" ht="12.75" customHeight="1" x14ac:dyDescent="0.2">
      <c r="A53" s="6"/>
      <c r="B53" s="137" t="s">
        <v>45</v>
      </c>
      <c r="C53" s="128">
        <f t="shared" ref="C53:O53" si="17">C52*$C$15</f>
        <v>66264</v>
      </c>
      <c r="D53" s="128"/>
      <c r="E53" s="128">
        <f t="shared" si="17"/>
        <v>56248.207043306167</v>
      </c>
      <c r="F53" s="128">
        <f t="shared" si="17"/>
        <v>56672.326032683981</v>
      </c>
      <c r="G53" s="128">
        <f t="shared" si="17"/>
        <v>57102.746915066557</v>
      </c>
      <c r="H53" s="128">
        <f t="shared" si="17"/>
        <v>57539.715123063186</v>
      </c>
      <c r="I53" s="128">
        <f t="shared" si="17"/>
        <v>57983.488261160244</v>
      </c>
      <c r="J53" s="128">
        <f t="shared" si="17"/>
        <v>58434.336726532965</v>
      </c>
      <c r="K53" s="128">
        <f t="shared" si="17"/>
        <v>58892.544361609398</v>
      </c>
      <c r="L53" s="128">
        <f t="shared" si="17"/>
        <v>59358.409140011208</v>
      </c>
      <c r="M53" s="128">
        <f t="shared" si="17"/>
        <v>59832.243887578741</v>
      </c>
      <c r="N53" s="128">
        <f t="shared" si="17"/>
        <v>60314.377040275307</v>
      </c>
      <c r="O53" s="119">
        <f t="shared" si="17"/>
        <v>60805.153440857473</v>
      </c>
      <c r="P53" s="5"/>
      <c r="Q53" s="5"/>
      <c r="R53" s="5"/>
      <c r="S53" s="5"/>
      <c r="T53" s="5"/>
      <c r="U53" s="5"/>
      <c r="V53" s="5"/>
    </row>
    <row r="54" spans="1:27" ht="12.75" customHeight="1" x14ac:dyDescent="0.2">
      <c r="A54" s="6"/>
      <c r="B54" s="141" t="s">
        <v>46</v>
      </c>
      <c r="C54" s="131">
        <f t="shared" ref="C54:O54" si="18">C52-C53</f>
        <v>154616</v>
      </c>
      <c r="D54" s="131"/>
      <c r="E54" s="131">
        <f t="shared" si="18"/>
        <v>131245.81643438106</v>
      </c>
      <c r="F54" s="131">
        <f t="shared" si="18"/>
        <v>132235.42740959596</v>
      </c>
      <c r="G54" s="131">
        <f t="shared" si="18"/>
        <v>133239.74280182197</v>
      </c>
      <c r="H54" s="131">
        <f t="shared" si="18"/>
        <v>134259.33528714743</v>
      </c>
      <c r="I54" s="131">
        <f t="shared" si="18"/>
        <v>135294.80594270726</v>
      </c>
      <c r="J54" s="131">
        <f t="shared" si="18"/>
        <v>136346.7856952436</v>
      </c>
      <c r="K54" s="131">
        <f t="shared" si="18"/>
        <v>137415.93684375525</v>
      </c>
      <c r="L54" s="131">
        <f t="shared" si="18"/>
        <v>138502.95466002615</v>
      </c>
      <c r="M54" s="131">
        <f t="shared" si="18"/>
        <v>139608.56907101706</v>
      </c>
      <c r="N54" s="131">
        <f t="shared" si="18"/>
        <v>140733.54642730905</v>
      </c>
      <c r="O54" s="132">
        <f t="shared" si="18"/>
        <v>141878.69136200077</v>
      </c>
      <c r="P54" s="5"/>
      <c r="Q54" s="5"/>
      <c r="R54" s="5"/>
      <c r="S54" s="5"/>
      <c r="T54" s="5"/>
      <c r="U54" s="5"/>
      <c r="V54" s="5"/>
    </row>
    <row r="55" spans="1:27" ht="12.75" customHeight="1" x14ac:dyDescent="0.2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7" ht="12.75" customHeight="1" x14ac:dyDescent="0.2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7" ht="12.75" customHeight="1" x14ac:dyDescent="0.2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7" ht="12.75" customHeight="1" x14ac:dyDescent="0.2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7" ht="12.75" customHeight="1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7" ht="12.75" customHeight="1" x14ac:dyDescent="0.2">
      <c r="A60" s="12"/>
      <c r="B60" s="149"/>
      <c r="C60" s="12"/>
      <c r="D60" s="1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6"/>
      <c r="R60" s="16"/>
      <c r="S60" s="16"/>
      <c r="T60" s="16"/>
      <c r="U60" s="16"/>
      <c r="V60" s="16"/>
    </row>
    <row r="61" spans="1:27" ht="12.75" customHeight="1" x14ac:dyDescent="0.25">
      <c r="A61" s="5"/>
      <c r="B61" s="150" t="s">
        <v>47</v>
      </c>
      <c r="C61" s="12"/>
      <c r="D61" s="1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"/>
      <c r="Q61" s="24" t="s">
        <v>104</v>
      </c>
      <c r="R61" s="47"/>
      <c r="S61" s="25"/>
      <c r="T61" s="25"/>
      <c r="U61" s="25"/>
      <c r="V61" s="25"/>
      <c r="W61" s="25"/>
      <c r="X61" s="25"/>
      <c r="Y61" s="25"/>
      <c r="Z61" s="25"/>
      <c r="AA61" s="26"/>
    </row>
    <row r="62" spans="1:27" ht="12.75" customHeight="1" x14ac:dyDescent="0.25">
      <c r="A62" s="5"/>
      <c r="B62" s="143" t="s">
        <v>48</v>
      </c>
      <c r="C62" s="126">
        <v>5000</v>
      </c>
      <c r="D62" s="126"/>
      <c r="E62" s="126">
        <v>5000</v>
      </c>
      <c r="F62" s="126">
        <v>5000</v>
      </c>
      <c r="G62" s="126">
        <v>5000</v>
      </c>
      <c r="H62" s="126">
        <v>5000</v>
      </c>
      <c r="I62" s="126">
        <v>5000</v>
      </c>
      <c r="J62" s="126">
        <v>5000</v>
      </c>
      <c r="K62" s="126">
        <v>5000</v>
      </c>
      <c r="L62" s="126">
        <v>5000</v>
      </c>
      <c r="M62" s="126">
        <v>5000</v>
      </c>
      <c r="N62" s="126">
        <v>5000</v>
      </c>
      <c r="O62" s="127">
        <v>5000</v>
      </c>
      <c r="P62" s="8"/>
      <c r="Q62" s="27" t="s">
        <v>105</v>
      </c>
      <c r="R62" s="28">
        <f>R78+R79</f>
        <v>0.25733656351602974</v>
      </c>
      <c r="S62" s="29"/>
      <c r="T62" s="29"/>
      <c r="U62" s="29"/>
      <c r="V62" s="29"/>
      <c r="W62" s="29"/>
      <c r="X62" s="29"/>
      <c r="Y62" s="29"/>
      <c r="Z62" s="29"/>
      <c r="AA62" s="30"/>
    </row>
    <row r="63" spans="1:27" ht="12.75" customHeight="1" x14ac:dyDescent="0.25">
      <c r="A63" s="5"/>
      <c r="B63" s="143" t="s">
        <v>50</v>
      </c>
      <c r="C63" s="128">
        <v>256997.80821917808</v>
      </c>
      <c r="D63" s="128"/>
      <c r="E63" s="128">
        <v>286866.09634199244</v>
      </c>
      <c r="F63" s="128">
        <v>428175.53906533646</v>
      </c>
      <c r="G63" s="128">
        <v>570177.48823765875</v>
      </c>
      <c r="H63" s="128">
        <v>712871.2250931462</v>
      </c>
      <c r="I63" s="128">
        <v>856255.81334901322</v>
      </c>
      <c r="J63" s="128">
        <v>1000330.0871732003</v>
      </c>
      <c r="K63" s="128">
        <v>1145092.6385319645</v>
      </c>
      <c r="L63" s="128">
        <v>1290541.8038856015</v>
      </c>
      <c r="M63" s="128">
        <v>1436675.650198936</v>
      </c>
      <c r="N63" s="128">
        <v>1583491.9602314923</v>
      </c>
      <c r="O63" s="119">
        <v>1730988.2170704759</v>
      </c>
      <c r="P63" s="8"/>
      <c r="Q63" s="27" t="s">
        <v>106</v>
      </c>
      <c r="R63" s="28">
        <f>R81</f>
        <v>0.74266343648397015</v>
      </c>
      <c r="S63" s="29"/>
      <c r="T63" s="29"/>
      <c r="U63" s="29"/>
      <c r="V63" s="29"/>
      <c r="W63" s="29"/>
      <c r="X63" s="29"/>
      <c r="Y63" s="29"/>
      <c r="Z63" s="29"/>
      <c r="AA63" s="30"/>
    </row>
    <row r="64" spans="1:27" ht="12.75" customHeight="1" x14ac:dyDescent="0.25">
      <c r="A64" s="5"/>
      <c r="B64" s="143" t="s">
        <v>52</v>
      </c>
      <c r="C64" s="128">
        <f>(C35/365)*$C$6</f>
        <v>20630.136986301372</v>
      </c>
      <c r="D64" s="128"/>
      <c r="E64" s="128">
        <f t="shared" ref="E64:O64" si="19">(E35/365)*$C$6</f>
        <v>20958.904109589042</v>
      </c>
      <c r="F64" s="128">
        <f t="shared" si="19"/>
        <v>21063.698630136983</v>
      </c>
      <c r="G64" s="128">
        <f t="shared" si="19"/>
        <v>21169.017123287667</v>
      </c>
      <c r="H64" s="128">
        <f t="shared" si="19"/>
        <v>21274.862208904102</v>
      </c>
      <c r="I64" s="128">
        <f t="shared" si="19"/>
        <v>21381.236519948623</v>
      </c>
      <c r="J64" s="128">
        <f t="shared" si="19"/>
        <v>21488.142702548364</v>
      </c>
      <c r="K64" s="128">
        <f t="shared" si="19"/>
        <v>21595.583416061105</v>
      </c>
      <c r="L64" s="128">
        <f t="shared" si="19"/>
        <v>21703.561333141406</v>
      </c>
      <c r="M64" s="128">
        <f t="shared" si="19"/>
        <v>21812.079139807109</v>
      </c>
      <c r="N64" s="128">
        <f t="shared" si="19"/>
        <v>21921.139535506143</v>
      </c>
      <c r="O64" s="119">
        <f t="shared" si="19"/>
        <v>22030.745233183672</v>
      </c>
      <c r="P64" s="8"/>
      <c r="Q64" s="27" t="s">
        <v>2</v>
      </c>
      <c r="R64" s="31">
        <v>0.73</v>
      </c>
      <c r="S64" s="29"/>
      <c r="T64" s="29"/>
      <c r="U64" s="29"/>
      <c r="V64" s="29"/>
      <c r="W64" s="29"/>
      <c r="X64" s="29"/>
      <c r="Y64" s="29"/>
      <c r="Z64" s="29"/>
      <c r="AA64" s="30"/>
    </row>
    <row r="65" spans="1:27" ht="12.75" customHeight="1" x14ac:dyDescent="0.25">
      <c r="A65" s="5"/>
      <c r="B65" s="143" t="s">
        <v>53</v>
      </c>
      <c r="C65" s="128">
        <f>(C37/365)*$C$8</f>
        <v>16504.109589041098</v>
      </c>
      <c r="D65" s="128"/>
      <c r="E65" s="128">
        <f t="shared" ref="E65:O65" si="20">(E37/365)*$C$8</f>
        <v>16767.123287671235</v>
      </c>
      <c r="F65" s="128">
        <f t="shared" si="20"/>
        <v>16850.958904109586</v>
      </c>
      <c r="G65" s="128">
        <f t="shared" si="20"/>
        <v>16935.213698630134</v>
      </c>
      <c r="H65" s="128">
        <f t="shared" si="20"/>
        <v>17019.889767123284</v>
      </c>
      <c r="I65" s="128">
        <f t="shared" si="20"/>
        <v>17104.989215958896</v>
      </c>
      <c r="J65" s="128">
        <f t="shared" si="20"/>
        <v>17190.514162038689</v>
      </c>
      <c r="K65" s="128">
        <f t="shared" si="20"/>
        <v>17276.466732848883</v>
      </c>
      <c r="L65" s="128">
        <f t="shared" si="20"/>
        <v>17362.849066513125</v>
      </c>
      <c r="M65" s="128">
        <f t="shared" si="20"/>
        <v>17449.663311845685</v>
      </c>
      <c r="N65" s="128">
        <f t="shared" si="20"/>
        <v>17536.911628404916</v>
      </c>
      <c r="O65" s="119">
        <f t="shared" si="20"/>
        <v>17624.596186546936</v>
      </c>
      <c r="P65" s="8"/>
      <c r="Q65" s="27"/>
      <c r="R65" s="29"/>
      <c r="S65" s="29"/>
      <c r="T65" s="29"/>
      <c r="U65" s="29"/>
      <c r="V65" s="29"/>
      <c r="W65" s="29"/>
      <c r="X65" s="29"/>
      <c r="Y65" s="29"/>
      <c r="Z65" s="29"/>
      <c r="AA65" s="30"/>
    </row>
    <row r="66" spans="1:27" ht="12.75" customHeight="1" x14ac:dyDescent="0.25">
      <c r="A66" s="5"/>
      <c r="B66" s="144" t="s">
        <v>100</v>
      </c>
      <c r="C66" s="128">
        <v>50000</v>
      </c>
      <c r="D66" s="128"/>
      <c r="E66" s="128">
        <f>C66</f>
        <v>50000</v>
      </c>
      <c r="F66" s="128">
        <f t="shared" ref="F66:O66" si="21">E66</f>
        <v>50000</v>
      </c>
      <c r="G66" s="128">
        <f t="shared" si="21"/>
        <v>50000</v>
      </c>
      <c r="H66" s="128">
        <f t="shared" si="21"/>
        <v>50000</v>
      </c>
      <c r="I66" s="128">
        <f t="shared" si="21"/>
        <v>50000</v>
      </c>
      <c r="J66" s="128">
        <f t="shared" si="21"/>
        <v>50000</v>
      </c>
      <c r="K66" s="128">
        <f t="shared" si="21"/>
        <v>50000</v>
      </c>
      <c r="L66" s="128">
        <f t="shared" si="21"/>
        <v>50000</v>
      </c>
      <c r="M66" s="128">
        <f t="shared" si="21"/>
        <v>50000</v>
      </c>
      <c r="N66" s="128">
        <f t="shared" si="21"/>
        <v>50000</v>
      </c>
      <c r="O66" s="119">
        <f t="shared" si="21"/>
        <v>50000</v>
      </c>
      <c r="P66" s="23"/>
      <c r="Q66" s="27" t="s">
        <v>49</v>
      </c>
      <c r="R66" s="28">
        <f>W78+W79</f>
        <v>0.2</v>
      </c>
      <c r="S66" s="29"/>
      <c r="T66" s="29"/>
      <c r="U66" s="29"/>
      <c r="V66" s="29"/>
      <c r="W66" s="29"/>
      <c r="X66" s="29"/>
      <c r="Y66" s="29"/>
      <c r="Z66" s="29"/>
      <c r="AA66" s="30"/>
    </row>
    <row r="67" spans="1:27" ht="12.75" customHeight="1" x14ac:dyDescent="0.25">
      <c r="A67" s="5"/>
      <c r="B67" s="144" t="s">
        <v>101</v>
      </c>
      <c r="C67" s="128">
        <v>450000</v>
      </c>
      <c r="D67" s="128"/>
      <c r="E67" s="128">
        <f>C67</f>
        <v>450000</v>
      </c>
      <c r="F67" s="128">
        <f t="shared" ref="F67:O67" si="22">E67</f>
        <v>450000</v>
      </c>
      <c r="G67" s="128">
        <f t="shared" si="22"/>
        <v>450000</v>
      </c>
      <c r="H67" s="128">
        <f t="shared" si="22"/>
        <v>450000</v>
      </c>
      <c r="I67" s="128">
        <f t="shared" si="22"/>
        <v>450000</v>
      </c>
      <c r="J67" s="128">
        <f t="shared" si="22"/>
        <v>450000</v>
      </c>
      <c r="K67" s="128">
        <f t="shared" si="22"/>
        <v>450000</v>
      </c>
      <c r="L67" s="128">
        <f t="shared" si="22"/>
        <v>450000</v>
      </c>
      <c r="M67" s="128">
        <f t="shared" si="22"/>
        <v>450000</v>
      </c>
      <c r="N67" s="128">
        <f t="shared" si="22"/>
        <v>450000</v>
      </c>
      <c r="O67" s="119">
        <f t="shared" si="22"/>
        <v>450000</v>
      </c>
      <c r="Q67" s="27" t="s">
        <v>51</v>
      </c>
      <c r="R67" s="28">
        <f>W81</f>
        <v>0.8</v>
      </c>
      <c r="S67" s="29"/>
      <c r="T67" s="29"/>
      <c r="U67" s="29"/>
      <c r="V67" s="29"/>
      <c r="W67" s="29"/>
      <c r="X67" s="29"/>
      <c r="Y67" s="29"/>
      <c r="Z67" s="29"/>
      <c r="AA67" s="30"/>
    </row>
    <row r="68" spans="1:27" ht="12.75" customHeight="1" x14ac:dyDescent="0.25">
      <c r="A68" s="5"/>
      <c r="B68" s="144" t="s">
        <v>102</v>
      </c>
      <c r="C68" s="128"/>
      <c r="D68" s="128"/>
      <c r="E68" s="128">
        <f>E49</f>
        <v>15000</v>
      </c>
      <c r="F68" s="128">
        <f>E68+F49</f>
        <v>30000</v>
      </c>
      <c r="G68" s="128">
        <f t="shared" ref="G68:O68" si="23">F68+G49</f>
        <v>45000</v>
      </c>
      <c r="H68" s="128">
        <f t="shared" si="23"/>
        <v>60000</v>
      </c>
      <c r="I68" s="128">
        <f t="shared" si="23"/>
        <v>75000</v>
      </c>
      <c r="J68" s="128">
        <f t="shared" si="23"/>
        <v>90000</v>
      </c>
      <c r="K68" s="128">
        <f t="shared" si="23"/>
        <v>105000</v>
      </c>
      <c r="L68" s="128">
        <f t="shared" si="23"/>
        <v>120000</v>
      </c>
      <c r="M68" s="128">
        <f t="shared" si="23"/>
        <v>135000</v>
      </c>
      <c r="N68" s="128">
        <f t="shared" si="23"/>
        <v>150000</v>
      </c>
      <c r="O68" s="119">
        <f t="shared" si="23"/>
        <v>165000</v>
      </c>
      <c r="P68" s="23"/>
      <c r="Q68" s="27" t="s">
        <v>8</v>
      </c>
      <c r="R68" s="31">
        <f>R64*(1+(1-Q55)*(R66/R67))</f>
        <v>0.91249999999999998</v>
      </c>
      <c r="S68" s="29"/>
      <c r="T68" s="29"/>
      <c r="U68" s="29"/>
      <c r="V68" s="29"/>
      <c r="W68" s="29"/>
      <c r="X68" s="29"/>
      <c r="Y68" s="29"/>
      <c r="Z68" s="29"/>
      <c r="AA68" s="30"/>
    </row>
    <row r="69" spans="1:27" ht="12.75" customHeight="1" x14ac:dyDescent="0.25">
      <c r="A69" s="5"/>
      <c r="B69" s="11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19"/>
      <c r="P69" s="8"/>
      <c r="Q69" s="27"/>
      <c r="R69" s="29"/>
      <c r="S69" s="29"/>
      <c r="T69" s="29"/>
      <c r="U69" s="29"/>
      <c r="V69" s="29"/>
      <c r="W69" s="29"/>
      <c r="X69" s="29"/>
      <c r="Y69" s="29"/>
      <c r="Z69" s="29"/>
      <c r="AA69" s="30"/>
    </row>
    <row r="70" spans="1:27" ht="12.75" customHeight="1" x14ac:dyDescent="0.25">
      <c r="A70" s="12"/>
      <c r="B70" s="118" t="s">
        <v>55</v>
      </c>
      <c r="C70" s="128">
        <f t="shared" ref="C70" si="24">SUM(C62:C65)</f>
        <v>299132.05479452055</v>
      </c>
      <c r="D70" s="128"/>
      <c r="E70" s="128">
        <f>SUM(E62:E67)-E68</f>
        <v>814592.1237392528</v>
      </c>
      <c r="F70" s="128">
        <f t="shared" ref="F70:O70" si="25">SUM(F62:F67)-F68</f>
        <v>941090.19659958303</v>
      </c>
      <c r="G70" s="128">
        <f t="shared" si="25"/>
        <v>1068281.7190595765</v>
      </c>
      <c r="H70" s="128">
        <f t="shared" si="25"/>
        <v>1196165.9770691735</v>
      </c>
      <c r="I70" s="128">
        <f t="shared" si="25"/>
        <v>1324742.0390849207</v>
      </c>
      <c r="J70" s="128">
        <f t="shared" si="25"/>
        <v>1454008.7440377874</v>
      </c>
      <c r="K70" s="128">
        <f t="shared" si="25"/>
        <v>1583964.6886808744</v>
      </c>
      <c r="L70" s="128">
        <f t="shared" si="25"/>
        <v>1714608.2142852559</v>
      </c>
      <c r="M70" s="128">
        <f t="shared" si="25"/>
        <v>1845937.3926505886</v>
      </c>
      <c r="N70" s="128">
        <f t="shared" si="25"/>
        <v>1977950.0113954032</v>
      </c>
      <c r="O70" s="119">
        <f t="shared" si="25"/>
        <v>2110643.5584902065</v>
      </c>
      <c r="P70" s="8"/>
      <c r="Q70" s="27" t="s">
        <v>54</v>
      </c>
      <c r="R70" s="32">
        <f>C23</f>
        <v>0.03</v>
      </c>
      <c r="S70" s="29"/>
      <c r="T70" s="29"/>
      <c r="U70" s="29"/>
      <c r="V70" s="29"/>
      <c r="W70" s="29"/>
      <c r="X70" s="29"/>
      <c r="Y70" s="29"/>
      <c r="Z70" s="29"/>
      <c r="AA70" s="30"/>
    </row>
    <row r="71" spans="1:27" ht="12.75" customHeight="1" x14ac:dyDescent="0.25">
      <c r="A71" s="5"/>
      <c r="B71" s="118"/>
      <c r="C71" s="145"/>
      <c r="D71" s="145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19"/>
      <c r="P71" s="8"/>
      <c r="Q71" s="27" t="s">
        <v>56</v>
      </c>
      <c r="R71" s="32">
        <f>C24</f>
        <v>0.15</v>
      </c>
      <c r="S71" s="29"/>
      <c r="T71" s="29"/>
      <c r="U71" s="29"/>
      <c r="V71" s="29"/>
      <c r="W71" s="29"/>
      <c r="X71" s="29"/>
      <c r="Y71" s="29"/>
      <c r="Z71" s="29"/>
      <c r="AA71" s="30"/>
    </row>
    <row r="72" spans="1:27" ht="12.75" customHeight="1" x14ac:dyDescent="0.25">
      <c r="A72" s="12"/>
      <c r="B72" s="129" t="s">
        <v>57</v>
      </c>
      <c r="C72" s="145"/>
      <c r="D72" s="145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19"/>
      <c r="P72" s="8"/>
      <c r="Q72" s="27"/>
      <c r="R72" s="33"/>
      <c r="S72" s="29"/>
      <c r="T72" s="29"/>
      <c r="U72" s="29"/>
      <c r="V72" s="29"/>
      <c r="W72" s="29"/>
      <c r="X72" s="29"/>
      <c r="Y72" s="29"/>
      <c r="Z72" s="29"/>
      <c r="AA72" s="30"/>
    </row>
    <row r="73" spans="1:27" ht="12.75" customHeight="1" x14ac:dyDescent="0.25">
      <c r="A73" s="5"/>
      <c r="B73" s="118" t="s">
        <v>58</v>
      </c>
      <c r="C73" s="128">
        <f>(C37*$C$7)/365</f>
        <v>8252.0547945205471</v>
      </c>
      <c r="D73" s="128"/>
      <c r="E73" s="128">
        <f t="shared" ref="E73:O73" si="26">(E37*$C$7)/365</f>
        <v>8383.5616438356155</v>
      </c>
      <c r="F73" s="128">
        <f t="shared" si="26"/>
        <v>8425.479452054793</v>
      </c>
      <c r="G73" s="128">
        <f t="shared" si="26"/>
        <v>8467.6068493150651</v>
      </c>
      <c r="H73" s="128">
        <f t="shared" si="26"/>
        <v>8509.9448835616422</v>
      </c>
      <c r="I73" s="128">
        <f t="shared" si="26"/>
        <v>8552.4946079794481</v>
      </c>
      <c r="J73" s="128">
        <f t="shared" si="26"/>
        <v>8595.2570810193447</v>
      </c>
      <c r="K73" s="128">
        <f t="shared" si="26"/>
        <v>8638.2333664244416</v>
      </c>
      <c r="L73" s="128">
        <f t="shared" si="26"/>
        <v>8681.4245332565624</v>
      </c>
      <c r="M73" s="128">
        <f t="shared" si="26"/>
        <v>8724.8316559228442</v>
      </c>
      <c r="N73" s="128">
        <f t="shared" si="26"/>
        <v>8768.4558142024562</v>
      </c>
      <c r="O73" s="119">
        <f t="shared" si="26"/>
        <v>8812.2980932734681</v>
      </c>
      <c r="P73" s="8"/>
      <c r="Q73" s="27" t="s">
        <v>107</v>
      </c>
      <c r="R73" s="33">
        <f>R70+R61*(R71-R70)</f>
        <v>0.03</v>
      </c>
      <c r="S73" s="29"/>
      <c r="T73" s="29"/>
      <c r="U73" s="29"/>
      <c r="V73" s="29"/>
      <c r="W73" s="29"/>
      <c r="X73" s="29"/>
      <c r="Y73" s="29"/>
      <c r="Z73" s="29"/>
      <c r="AA73" s="30"/>
    </row>
    <row r="74" spans="1:27" ht="12.75" customHeight="1" x14ac:dyDescent="0.25">
      <c r="A74" s="5"/>
      <c r="B74" s="118" t="s">
        <v>59</v>
      </c>
      <c r="C74" s="128">
        <f t="shared" ref="C74:O74" si="27">C53</f>
        <v>66264</v>
      </c>
      <c r="D74" s="128"/>
      <c r="E74" s="128">
        <f t="shared" si="27"/>
        <v>56248.207043306167</v>
      </c>
      <c r="F74" s="128">
        <f t="shared" si="27"/>
        <v>56672.326032683981</v>
      </c>
      <c r="G74" s="128">
        <f t="shared" si="27"/>
        <v>57102.746915066557</v>
      </c>
      <c r="H74" s="128">
        <f t="shared" si="27"/>
        <v>57539.715123063186</v>
      </c>
      <c r="I74" s="128">
        <f t="shared" si="27"/>
        <v>57983.488261160244</v>
      </c>
      <c r="J74" s="128">
        <f t="shared" si="27"/>
        <v>58434.336726532965</v>
      </c>
      <c r="K74" s="128">
        <f t="shared" si="27"/>
        <v>58892.544361609398</v>
      </c>
      <c r="L74" s="128">
        <f t="shared" si="27"/>
        <v>59358.409140011208</v>
      </c>
      <c r="M74" s="128">
        <f t="shared" si="27"/>
        <v>59832.243887578741</v>
      </c>
      <c r="N74" s="128">
        <f t="shared" si="27"/>
        <v>60314.377040275307</v>
      </c>
      <c r="O74" s="119">
        <f t="shared" si="27"/>
        <v>60805.153440857473</v>
      </c>
      <c r="P74" s="8"/>
      <c r="Q74" s="27" t="s">
        <v>108</v>
      </c>
      <c r="R74" s="33">
        <f>R70+R68*(R71-R70)</f>
        <v>0.13950000000000001</v>
      </c>
      <c r="S74" s="29"/>
      <c r="T74" s="29"/>
      <c r="U74" s="29"/>
      <c r="V74" s="29"/>
      <c r="W74" s="29"/>
      <c r="X74" s="29"/>
      <c r="Y74" s="29"/>
      <c r="Z74" s="29"/>
      <c r="AA74" s="30"/>
    </row>
    <row r="75" spans="1:27" ht="12.75" customHeight="1" x14ac:dyDescent="0.25">
      <c r="A75" s="5"/>
      <c r="B75" s="11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19"/>
      <c r="P75" s="8"/>
      <c r="Q75" s="27"/>
      <c r="R75" s="29"/>
      <c r="S75" s="29"/>
      <c r="T75" s="29"/>
      <c r="U75" s="29"/>
      <c r="V75" s="29"/>
      <c r="W75" s="29"/>
      <c r="X75" s="29"/>
      <c r="Y75" s="29"/>
      <c r="Z75" s="29"/>
      <c r="AA75" s="30"/>
    </row>
    <row r="76" spans="1:27" ht="12.75" customHeight="1" x14ac:dyDescent="0.25">
      <c r="A76" s="12"/>
      <c r="B76" s="146" t="s">
        <v>99</v>
      </c>
      <c r="C76" s="128"/>
      <c r="D76" s="128"/>
      <c r="E76" s="128">
        <f>Mortgage!F20</f>
        <v>394098.53861772997</v>
      </c>
      <c r="F76" s="128">
        <f>Mortgage!F32</f>
        <v>387895.14727086725</v>
      </c>
      <c r="G76" s="128">
        <f>Mortgage!F44</f>
        <v>381374.37864939595</v>
      </c>
      <c r="H76" s="128">
        <f>Mortgage!F56</f>
        <v>374519.99512960261</v>
      </c>
      <c r="I76" s="128">
        <f>Mortgage!F68</f>
        <v>367314.9283401274</v>
      </c>
      <c r="J76" s="128">
        <f>Mortgage!F80</f>
        <v>359741.23665933794</v>
      </c>
      <c r="K76" s="128">
        <f>Mortgage!F92</f>
        <v>351780.06053818826</v>
      </c>
      <c r="L76" s="128">
        <f>Mortgage!F104</f>
        <v>343411.57553730975</v>
      </c>
      <c r="M76" s="128">
        <f>Mortgage!F116</f>
        <v>334614.94296139153</v>
      </c>
      <c r="N76" s="128">
        <f>Mortgage!F128</f>
        <v>325368.25796792115</v>
      </c>
      <c r="O76" s="119">
        <f>Mortgage!F140</f>
        <v>315648.49502107006</v>
      </c>
      <c r="P76" s="8"/>
      <c r="Q76" s="34" t="s">
        <v>109</v>
      </c>
      <c r="R76" s="29"/>
      <c r="S76" s="29"/>
      <c r="T76" s="29"/>
      <c r="U76" s="29"/>
      <c r="V76" s="29"/>
      <c r="W76" s="35" t="s">
        <v>110</v>
      </c>
      <c r="X76" s="29"/>
      <c r="Y76" s="29"/>
      <c r="Z76" s="29"/>
      <c r="AA76" s="30"/>
    </row>
    <row r="77" spans="1:27" ht="12.75" customHeight="1" x14ac:dyDescent="0.25">
      <c r="A77" s="5"/>
      <c r="B77" s="118" t="s">
        <v>64</v>
      </c>
      <c r="C77" s="128"/>
      <c r="D77" s="128"/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19">
        <v>0</v>
      </c>
      <c r="P77" s="8"/>
      <c r="Q77" s="27" t="s">
        <v>60</v>
      </c>
      <c r="R77" s="29" t="s">
        <v>61</v>
      </c>
      <c r="S77" s="29" t="s">
        <v>62</v>
      </c>
      <c r="T77" s="29" t="s">
        <v>111</v>
      </c>
      <c r="U77" s="29" t="s">
        <v>63</v>
      </c>
      <c r="V77" s="29"/>
      <c r="W77" s="29" t="s">
        <v>61</v>
      </c>
      <c r="X77" s="29" t="s">
        <v>62</v>
      </c>
      <c r="Y77" s="29" t="s">
        <v>111</v>
      </c>
      <c r="Z77" s="29" t="s">
        <v>63</v>
      </c>
      <c r="AA77" s="30"/>
    </row>
    <row r="78" spans="1:27" ht="12.75" customHeight="1" x14ac:dyDescent="0.25">
      <c r="A78" s="12"/>
      <c r="B78" s="118" t="s">
        <v>65</v>
      </c>
      <c r="C78" s="128">
        <v>55000</v>
      </c>
      <c r="D78" s="128"/>
      <c r="E78" s="128">
        <v>55000</v>
      </c>
      <c r="F78" s="128">
        <v>55000</v>
      </c>
      <c r="G78" s="128">
        <v>55000</v>
      </c>
      <c r="H78" s="128">
        <v>55000</v>
      </c>
      <c r="I78" s="128">
        <v>55000</v>
      </c>
      <c r="J78" s="128">
        <v>55000</v>
      </c>
      <c r="K78" s="128">
        <v>55000</v>
      </c>
      <c r="L78" s="128">
        <v>55000</v>
      </c>
      <c r="M78" s="128">
        <v>55000</v>
      </c>
      <c r="N78" s="128">
        <v>55000</v>
      </c>
      <c r="O78" s="119">
        <v>55000</v>
      </c>
      <c r="P78" s="8"/>
      <c r="Q78" s="36">
        <f>AVERAGE(E76:O76)</f>
        <v>357797.05060844921</v>
      </c>
      <c r="R78" s="37">
        <f>Q78/Q84</f>
        <v>0.25733656351602974</v>
      </c>
      <c r="S78" s="38">
        <f>Mortgage!A4</f>
        <v>0.05</v>
      </c>
      <c r="T78" s="38">
        <f>S78*(1-C15)</f>
        <v>3.4999999999999996E-2</v>
      </c>
      <c r="U78" s="38">
        <f>R78*T78</f>
        <v>9.0067797230610393E-3</v>
      </c>
      <c r="V78" s="29"/>
      <c r="W78" s="39">
        <v>0.2</v>
      </c>
      <c r="X78" s="38">
        <f>S78</f>
        <v>0.05</v>
      </c>
      <c r="Y78" s="38">
        <f>X78*(1-C15)</f>
        <v>3.4999999999999996E-2</v>
      </c>
      <c r="Z78" s="38">
        <f>W78*Y78</f>
        <v>6.9999999999999993E-3</v>
      </c>
      <c r="AA78" s="30"/>
    </row>
    <row r="79" spans="1:27" ht="12.75" customHeight="1" x14ac:dyDescent="0.25">
      <c r="A79" s="12"/>
      <c r="B79" s="118" t="s">
        <v>66</v>
      </c>
      <c r="C79" s="128">
        <f>15000+C54</f>
        <v>169616</v>
      </c>
      <c r="D79" s="128"/>
      <c r="E79" s="128">
        <f>C79+E54</f>
        <v>300861.81643438106</v>
      </c>
      <c r="F79" s="128">
        <f t="shared" ref="F79:O79" si="28">E79+F54</f>
        <v>433097.24384397699</v>
      </c>
      <c r="G79" s="128">
        <f t="shared" si="28"/>
        <v>566336.9866457989</v>
      </c>
      <c r="H79" s="128">
        <f t="shared" si="28"/>
        <v>700596.32193294633</v>
      </c>
      <c r="I79" s="128">
        <f t="shared" si="28"/>
        <v>835891.12787565356</v>
      </c>
      <c r="J79" s="128">
        <f t="shared" si="28"/>
        <v>972237.91357089719</v>
      </c>
      <c r="K79" s="128">
        <f t="shared" si="28"/>
        <v>1109653.8504146524</v>
      </c>
      <c r="L79" s="128">
        <f t="shared" si="28"/>
        <v>1248156.8050746785</v>
      </c>
      <c r="M79" s="128">
        <f t="shared" si="28"/>
        <v>1387765.3741456955</v>
      </c>
      <c r="N79" s="128">
        <f t="shared" si="28"/>
        <v>1528498.9205730045</v>
      </c>
      <c r="O79" s="119">
        <f t="shared" si="28"/>
        <v>1670377.6119350053</v>
      </c>
      <c r="P79" s="8"/>
      <c r="Q79" s="36">
        <f>AVERAGE(E77:O77)</f>
        <v>0</v>
      </c>
      <c r="R79" s="37">
        <f>Q79/Q84</f>
        <v>0</v>
      </c>
      <c r="S79" s="38">
        <f>C14</f>
        <v>0.14000000000000001</v>
      </c>
      <c r="T79" s="38">
        <f>S79*(1-C15)</f>
        <v>9.8000000000000004E-2</v>
      </c>
      <c r="U79" s="38">
        <f>R79*T79</f>
        <v>0</v>
      </c>
      <c r="V79" s="29"/>
      <c r="W79" s="39">
        <v>0</v>
      </c>
      <c r="X79" s="38">
        <f>S79</f>
        <v>0.14000000000000001</v>
      </c>
      <c r="Y79" s="38">
        <f>X79*(1-C15)</f>
        <v>9.8000000000000004E-2</v>
      </c>
      <c r="Z79" s="38">
        <f>W79*Y79</f>
        <v>0</v>
      </c>
      <c r="AA79" s="30"/>
    </row>
    <row r="80" spans="1:27" ht="12.75" customHeight="1" x14ac:dyDescent="0.25">
      <c r="A80" s="5"/>
      <c r="B80" s="11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19"/>
      <c r="P80" s="8"/>
      <c r="Q80" s="27"/>
      <c r="R80" s="37"/>
      <c r="S80" s="29"/>
      <c r="T80" s="29"/>
      <c r="U80" s="29"/>
      <c r="V80" s="29"/>
      <c r="W80" s="39"/>
      <c r="X80" s="29"/>
      <c r="Y80" s="29"/>
      <c r="Z80" s="29"/>
      <c r="AA80" s="30"/>
    </row>
    <row r="81" spans="1:27" ht="12.75" customHeight="1" x14ac:dyDescent="0.25">
      <c r="A81" s="12"/>
      <c r="B81" s="118" t="s">
        <v>68</v>
      </c>
      <c r="C81" s="128">
        <f t="shared" ref="C81:O81" si="29">SUM(C73:C74,C76:C76,C78:C79)</f>
        <v>299132.05479452055</v>
      </c>
      <c r="D81" s="128"/>
      <c r="E81" s="128">
        <f>SUM(E73:E74,E76:E76,E78:E79,E77)</f>
        <v>814592.1237392528</v>
      </c>
      <c r="F81" s="128">
        <f t="shared" si="29"/>
        <v>941090.19659958303</v>
      </c>
      <c r="G81" s="128">
        <f t="shared" si="29"/>
        <v>1068281.7190595765</v>
      </c>
      <c r="H81" s="128">
        <f t="shared" si="29"/>
        <v>1196165.9770691737</v>
      </c>
      <c r="I81" s="128">
        <f t="shared" si="29"/>
        <v>1324742.0390849207</v>
      </c>
      <c r="J81" s="128">
        <f t="shared" si="29"/>
        <v>1454008.7440377874</v>
      </c>
      <c r="K81" s="128">
        <f t="shared" si="29"/>
        <v>1583964.6886808744</v>
      </c>
      <c r="L81" s="128">
        <f t="shared" si="29"/>
        <v>1714608.2142852559</v>
      </c>
      <c r="M81" s="128">
        <f t="shared" si="29"/>
        <v>1845937.3926505886</v>
      </c>
      <c r="N81" s="128">
        <f t="shared" si="29"/>
        <v>1977950.0113954034</v>
      </c>
      <c r="O81" s="119">
        <f t="shared" si="29"/>
        <v>2110643.5584902065</v>
      </c>
      <c r="P81" s="5"/>
      <c r="Q81" s="36">
        <f>AVERAGE(E78:O78)</f>
        <v>55000</v>
      </c>
      <c r="R81" s="37">
        <f>SUM(Q81:Q82)/Q84</f>
        <v>0.74266343648397015</v>
      </c>
      <c r="S81" s="38">
        <f>R73</f>
        <v>0.03</v>
      </c>
      <c r="T81" s="38">
        <f>S81</f>
        <v>0.03</v>
      </c>
      <c r="U81" s="38">
        <f>R81*T81</f>
        <v>2.2279903094519105E-2</v>
      </c>
      <c r="V81" s="29"/>
      <c r="W81" s="39">
        <v>0.8</v>
      </c>
      <c r="X81" s="38">
        <f>R74</f>
        <v>0.13950000000000001</v>
      </c>
      <c r="Y81" s="38">
        <f>X81</f>
        <v>0.13950000000000001</v>
      </c>
      <c r="Z81" s="38">
        <f>W81*Y81</f>
        <v>0.11160000000000002</v>
      </c>
      <c r="AA81" s="30"/>
    </row>
    <row r="82" spans="1:27" ht="15" x14ac:dyDescent="0.25">
      <c r="A82" s="5"/>
      <c r="B82" s="11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19"/>
      <c r="P82" s="5"/>
      <c r="Q82" s="36">
        <f>AVERAGE(E79:O79)</f>
        <v>977588.54294969921</v>
      </c>
      <c r="R82" s="37"/>
      <c r="S82" s="40"/>
      <c r="T82" s="40"/>
      <c r="U82" s="40"/>
      <c r="V82" s="29"/>
      <c r="W82" s="39"/>
      <c r="X82" s="40"/>
      <c r="Y82" s="40"/>
      <c r="Z82" s="40"/>
      <c r="AA82" s="30"/>
    </row>
    <row r="83" spans="1:27" ht="15" x14ac:dyDescent="0.25">
      <c r="A83" s="12"/>
      <c r="B83" s="130" t="s">
        <v>69</v>
      </c>
      <c r="C83" s="147">
        <f t="shared" ref="C83:O83" si="30">C70-C81</f>
        <v>0</v>
      </c>
      <c r="D83" s="147"/>
      <c r="E83" s="147">
        <f t="shared" si="30"/>
        <v>0</v>
      </c>
      <c r="F83" s="147">
        <f t="shared" si="30"/>
        <v>0</v>
      </c>
      <c r="G83" s="147">
        <f t="shared" si="30"/>
        <v>0</v>
      </c>
      <c r="H83" s="147">
        <f t="shared" si="30"/>
        <v>0</v>
      </c>
      <c r="I83" s="147">
        <f t="shared" si="30"/>
        <v>0</v>
      </c>
      <c r="J83" s="147">
        <f t="shared" si="30"/>
        <v>0</v>
      </c>
      <c r="K83" s="147">
        <f t="shared" si="30"/>
        <v>0</v>
      </c>
      <c r="L83" s="147">
        <f t="shared" si="30"/>
        <v>0</v>
      </c>
      <c r="M83" s="147">
        <f t="shared" si="30"/>
        <v>0</v>
      </c>
      <c r="N83" s="147">
        <f t="shared" si="30"/>
        <v>0</v>
      </c>
      <c r="O83" s="148">
        <f t="shared" si="30"/>
        <v>0</v>
      </c>
      <c r="P83" s="5"/>
      <c r="Q83" s="41"/>
      <c r="R83" s="42"/>
      <c r="S83" s="29"/>
      <c r="T83" s="29"/>
      <c r="U83" s="43"/>
      <c r="V83" s="29"/>
      <c r="W83" s="42"/>
      <c r="X83" s="29"/>
      <c r="Y83" s="29"/>
      <c r="Z83" s="43"/>
      <c r="AA83" s="30"/>
    </row>
    <row r="84" spans="1:27" ht="15" x14ac:dyDescent="0.25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1">
        <f>SUM(Q78:Q83)</f>
        <v>1390385.5935581485</v>
      </c>
      <c r="R84" s="42">
        <f>SUM(R78:R83)</f>
        <v>0.99999999999999989</v>
      </c>
      <c r="S84" s="43"/>
      <c r="T84" s="43"/>
      <c r="U84" s="44">
        <f>SUM(U78:U83)</f>
        <v>3.1286682817580146E-2</v>
      </c>
      <c r="V84" s="45" t="s">
        <v>67</v>
      </c>
      <c r="W84" s="42">
        <f>SUM(W78:W83)</f>
        <v>1</v>
      </c>
      <c r="X84" s="43"/>
      <c r="Y84" s="43"/>
      <c r="Z84" s="44">
        <f>SUM(Z78:Z83)</f>
        <v>0.11860000000000001</v>
      </c>
      <c r="AA84" s="46" t="s">
        <v>67</v>
      </c>
    </row>
    <row r="85" spans="1:27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23">
        <f>O67/Mortgage!A6</f>
        <v>15000</v>
      </c>
      <c r="R85" s="5"/>
      <c r="S85" s="5"/>
      <c r="T85" s="5"/>
      <c r="U85" s="5"/>
      <c r="V85" s="5"/>
    </row>
    <row r="86" spans="1:27" x14ac:dyDescent="0.2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7" x14ac:dyDescent="0.2">
      <c r="A87" s="6"/>
      <c r="B87" s="151" t="s">
        <v>70</v>
      </c>
      <c r="C87" s="3"/>
      <c r="D87" s="3"/>
      <c r="E87" s="3"/>
      <c r="F87" s="2"/>
      <c r="G87" s="3"/>
      <c r="H87" s="3"/>
      <c r="I87" s="3"/>
      <c r="J87" s="3"/>
      <c r="K87" s="3"/>
      <c r="L87" s="3"/>
      <c r="M87" s="3"/>
      <c r="N87" s="5"/>
      <c r="O87" s="5"/>
      <c r="P87" s="5"/>
      <c r="Q87" s="5"/>
      <c r="R87" s="5"/>
      <c r="S87" s="5"/>
      <c r="T87" s="5"/>
      <c r="U87" s="5"/>
      <c r="V87" s="5"/>
    </row>
    <row r="88" spans="1:27" x14ac:dyDescent="0.2">
      <c r="A88" s="6"/>
      <c r="B88" s="152" t="s">
        <v>71</v>
      </c>
      <c r="C88" s="169"/>
      <c r="D88" s="153"/>
      <c r="E88" s="153"/>
      <c r="F88" s="154"/>
      <c r="G88" s="153"/>
      <c r="H88" s="153"/>
      <c r="I88" s="153"/>
      <c r="J88" s="153"/>
      <c r="K88" s="153"/>
      <c r="L88" s="153"/>
      <c r="M88" s="153"/>
      <c r="N88" s="126"/>
      <c r="O88" s="127"/>
      <c r="P88" s="5"/>
      <c r="Q88" s="5"/>
      <c r="R88" s="5"/>
      <c r="S88" s="5"/>
      <c r="T88" s="5"/>
      <c r="U88" s="5"/>
      <c r="V88" s="5"/>
    </row>
    <row r="89" spans="1:27" x14ac:dyDescent="0.2">
      <c r="A89" s="6"/>
      <c r="B89" s="155"/>
      <c r="C89" s="162" t="s">
        <v>42</v>
      </c>
      <c r="D89" s="156"/>
      <c r="E89" s="157">
        <f>E48</f>
        <v>222360</v>
      </c>
      <c r="F89" s="157">
        <f t="shared" ref="F89:O89" si="31">F48</f>
        <v>223471.8</v>
      </c>
      <c r="G89" s="157">
        <f t="shared" si="31"/>
        <v>224589.15899999996</v>
      </c>
      <c r="H89" s="157">
        <f t="shared" si="31"/>
        <v>225712.10479499993</v>
      </c>
      <c r="I89" s="157">
        <f t="shared" si="31"/>
        <v>226840.6653189749</v>
      </c>
      <c r="J89" s="157">
        <f t="shared" si="31"/>
        <v>227974.86864556978</v>
      </c>
      <c r="K89" s="157">
        <f t="shared" si="31"/>
        <v>229114.7429887976</v>
      </c>
      <c r="L89" s="157">
        <f t="shared" si="31"/>
        <v>230260.31670374156</v>
      </c>
      <c r="M89" s="157">
        <f t="shared" si="31"/>
        <v>231411.61828726024</v>
      </c>
      <c r="N89" s="157">
        <f t="shared" si="31"/>
        <v>232568.67637869652</v>
      </c>
      <c r="O89" s="158">
        <f t="shared" si="31"/>
        <v>233731.51976058993</v>
      </c>
      <c r="P89" s="5"/>
      <c r="Q89" s="5"/>
      <c r="R89" s="5"/>
      <c r="S89" s="5"/>
      <c r="T89" s="5"/>
      <c r="U89" s="5"/>
      <c r="V89" s="5"/>
    </row>
    <row r="90" spans="1:27" x14ac:dyDescent="0.2">
      <c r="A90" s="6"/>
      <c r="B90" s="155"/>
      <c r="C90" s="162" t="s">
        <v>72</v>
      </c>
      <c r="D90" s="156"/>
      <c r="E90" s="157">
        <f>SUM(E49)</f>
        <v>15000</v>
      </c>
      <c r="F90" s="157">
        <f t="shared" ref="F90:O90" si="32">SUM(F49)</f>
        <v>15000</v>
      </c>
      <c r="G90" s="157">
        <f t="shared" si="32"/>
        <v>15000</v>
      </c>
      <c r="H90" s="157">
        <f t="shared" si="32"/>
        <v>15000</v>
      </c>
      <c r="I90" s="157">
        <f t="shared" si="32"/>
        <v>15000</v>
      </c>
      <c r="J90" s="157">
        <f t="shared" si="32"/>
        <v>15000</v>
      </c>
      <c r="K90" s="157">
        <f t="shared" si="32"/>
        <v>15000</v>
      </c>
      <c r="L90" s="157">
        <f t="shared" si="32"/>
        <v>15000</v>
      </c>
      <c r="M90" s="157">
        <f t="shared" si="32"/>
        <v>15000</v>
      </c>
      <c r="N90" s="157">
        <f t="shared" si="32"/>
        <v>15000</v>
      </c>
      <c r="O90" s="158">
        <f t="shared" si="32"/>
        <v>15000</v>
      </c>
      <c r="P90" s="5"/>
      <c r="Q90" s="5"/>
      <c r="R90" s="5"/>
      <c r="S90" s="5"/>
      <c r="T90" s="5"/>
      <c r="U90" s="5"/>
      <c r="V90" s="5"/>
    </row>
    <row r="91" spans="1:27" x14ac:dyDescent="0.2">
      <c r="A91" s="6"/>
      <c r="B91" s="155"/>
      <c r="C91" s="162" t="s">
        <v>73</v>
      </c>
      <c r="D91" s="156"/>
      <c r="E91" s="157">
        <f>E89-E90</f>
        <v>207360</v>
      </c>
      <c r="F91" s="157">
        <f t="shared" ref="F91:O91" si="33">F89-F90</f>
        <v>208471.8</v>
      </c>
      <c r="G91" s="157">
        <f t="shared" si="33"/>
        <v>209589.15899999996</v>
      </c>
      <c r="H91" s="157">
        <f t="shared" si="33"/>
        <v>210712.10479499993</v>
      </c>
      <c r="I91" s="157">
        <f t="shared" si="33"/>
        <v>211840.6653189749</v>
      </c>
      <c r="J91" s="157">
        <f t="shared" si="33"/>
        <v>212974.86864556978</v>
      </c>
      <c r="K91" s="157">
        <f t="shared" si="33"/>
        <v>214114.7429887976</v>
      </c>
      <c r="L91" s="157">
        <f t="shared" si="33"/>
        <v>215260.31670374156</v>
      </c>
      <c r="M91" s="157">
        <f t="shared" si="33"/>
        <v>216411.61828726024</v>
      </c>
      <c r="N91" s="157">
        <f t="shared" si="33"/>
        <v>217568.67637869652</v>
      </c>
      <c r="O91" s="158">
        <f t="shared" si="33"/>
        <v>218731.51976058993</v>
      </c>
      <c r="P91" s="5"/>
      <c r="Q91" s="5"/>
      <c r="R91" s="5"/>
      <c r="S91" s="5"/>
      <c r="T91" s="5"/>
      <c r="U91" s="5"/>
      <c r="V91" s="5"/>
    </row>
    <row r="92" spans="1:27" x14ac:dyDescent="0.2">
      <c r="A92" s="6"/>
      <c r="B92" s="155"/>
      <c r="C92" s="162" t="s">
        <v>74</v>
      </c>
      <c r="D92" s="156"/>
      <c r="E92" s="159">
        <f>E91*$C$15</f>
        <v>62208</v>
      </c>
      <c r="F92" s="159">
        <f t="shared" ref="F92:O92" si="34">F91*$C$15</f>
        <v>62541.539999999994</v>
      </c>
      <c r="G92" s="159">
        <f t="shared" si="34"/>
        <v>62876.747699999985</v>
      </c>
      <c r="H92" s="159">
        <f t="shared" si="34"/>
        <v>63213.631438499979</v>
      </c>
      <c r="I92" s="159">
        <f t="shared" si="34"/>
        <v>63552.199595692466</v>
      </c>
      <c r="J92" s="159">
        <f t="shared" si="34"/>
        <v>63892.460593670927</v>
      </c>
      <c r="K92" s="159">
        <f t="shared" si="34"/>
        <v>64234.422896639277</v>
      </c>
      <c r="L92" s="159">
        <f t="shared" si="34"/>
        <v>64578.095011122467</v>
      </c>
      <c r="M92" s="159">
        <f t="shared" si="34"/>
        <v>64923.48548617807</v>
      </c>
      <c r="N92" s="159">
        <f t="shared" si="34"/>
        <v>65270.602913608949</v>
      </c>
      <c r="O92" s="160">
        <f t="shared" si="34"/>
        <v>65619.455928176976</v>
      </c>
      <c r="P92" s="5"/>
      <c r="Q92" s="5"/>
      <c r="R92" s="5"/>
      <c r="S92" s="5"/>
      <c r="T92" s="5"/>
      <c r="U92" s="5"/>
      <c r="V92" s="5"/>
    </row>
    <row r="93" spans="1:27" x14ac:dyDescent="0.2">
      <c r="A93" s="6"/>
      <c r="B93" s="155"/>
      <c r="C93" s="162" t="s">
        <v>75</v>
      </c>
      <c r="D93" s="156"/>
      <c r="E93" s="159">
        <f>E89-E92</f>
        <v>160152</v>
      </c>
      <c r="F93" s="159">
        <f t="shared" ref="F93:O93" si="35">F89-F92</f>
        <v>160930.26</v>
      </c>
      <c r="G93" s="159">
        <f t="shared" si="35"/>
        <v>161712.41129999998</v>
      </c>
      <c r="H93" s="159">
        <f t="shared" si="35"/>
        <v>162498.47335649995</v>
      </c>
      <c r="I93" s="159">
        <f t="shared" si="35"/>
        <v>163288.46572328242</v>
      </c>
      <c r="J93" s="159">
        <f t="shared" si="35"/>
        <v>164082.40805189885</v>
      </c>
      <c r="K93" s="159">
        <f t="shared" si="35"/>
        <v>164880.32009215833</v>
      </c>
      <c r="L93" s="159">
        <f t="shared" si="35"/>
        <v>165682.22169261909</v>
      </c>
      <c r="M93" s="159">
        <f t="shared" si="35"/>
        <v>166488.13280108216</v>
      </c>
      <c r="N93" s="159">
        <f t="shared" si="35"/>
        <v>167298.07346508757</v>
      </c>
      <c r="O93" s="160">
        <f t="shared" si="35"/>
        <v>168112.06383241294</v>
      </c>
      <c r="P93" s="5"/>
      <c r="Q93" s="5"/>
      <c r="R93" s="5"/>
      <c r="S93" s="5"/>
      <c r="T93" s="5"/>
      <c r="U93" s="5"/>
      <c r="V93" s="5"/>
    </row>
    <row r="94" spans="1:27" x14ac:dyDescent="0.2">
      <c r="A94" s="6"/>
      <c r="B94" s="155"/>
      <c r="C94" s="162"/>
      <c r="D94" s="156"/>
      <c r="E94" s="156"/>
      <c r="F94" s="161"/>
      <c r="G94" s="156"/>
      <c r="H94" s="156"/>
      <c r="I94" s="156"/>
      <c r="J94" s="156"/>
      <c r="K94" s="156"/>
      <c r="L94" s="156"/>
      <c r="M94" s="156"/>
      <c r="N94" s="156"/>
      <c r="O94" s="162"/>
      <c r="P94" s="5"/>
      <c r="Q94" s="5"/>
      <c r="R94" s="5"/>
      <c r="S94" s="5"/>
      <c r="T94" s="5"/>
      <c r="U94" s="5"/>
      <c r="V94" s="5"/>
    </row>
    <row r="95" spans="1:27" x14ac:dyDescent="0.2">
      <c r="A95" s="6"/>
      <c r="B95" s="155" t="s">
        <v>76</v>
      </c>
      <c r="C95" s="162"/>
      <c r="D95" s="156"/>
      <c r="E95" s="156"/>
      <c r="F95" s="161"/>
      <c r="G95" s="156"/>
      <c r="H95" s="156"/>
      <c r="I95" s="156"/>
      <c r="J95" s="156"/>
      <c r="K95" s="156"/>
      <c r="L95" s="156"/>
      <c r="M95" s="156"/>
      <c r="N95" s="156"/>
      <c r="O95" s="162"/>
      <c r="P95" s="5"/>
      <c r="Q95" s="5"/>
      <c r="R95" s="5"/>
      <c r="S95" s="5"/>
      <c r="T95" s="5"/>
      <c r="U95" s="5"/>
      <c r="V95" s="5"/>
    </row>
    <row r="96" spans="1:27" x14ac:dyDescent="0.2">
      <c r="A96" s="6"/>
      <c r="B96" s="155" t="s">
        <v>77</v>
      </c>
      <c r="C96" s="162" t="s">
        <v>48</v>
      </c>
      <c r="D96" s="157">
        <f>-(E62-D62)</f>
        <v>-5000</v>
      </c>
      <c r="E96" s="157">
        <f t="shared" ref="E96:O96" si="36">-(F62-E62)</f>
        <v>0</v>
      </c>
      <c r="F96" s="157">
        <f t="shared" si="36"/>
        <v>0</v>
      </c>
      <c r="G96" s="157">
        <f t="shared" si="36"/>
        <v>0</v>
      </c>
      <c r="H96" s="157">
        <f t="shared" si="36"/>
        <v>0</v>
      </c>
      <c r="I96" s="157">
        <f t="shared" si="36"/>
        <v>0</v>
      </c>
      <c r="J96" s="157">
        <f t="shared" si="36"/>
        <v>0</v>
      </c>
      <c r="K96" s="157">
        <f t="shared" si="36"/>
        <v>0</v>
      </c>
      <c r="L96" s="157">
        <f t="shared" si="36"/>
        <v>0</v>
      </c>
      <c r="M96" s="157">
        <f t="shared" si="36"/>
        <v>0</v>
      </c>
      <c r="N96" s="157">
        <f t="shared" si="36"/>
        <v>0</v>
      </c>
      <c r="O96" s="158">
        <f t="shared" si="36"/>
        <v>5000</v>
      </c>
      <c r="P96" s="5"/>
      <c r="Q96" s="5"/>
      <c r="R96" s="5"/>
      <c r="S96" s="5"/>
      <c r="T96" s="5"/>
      <c r="U96" s="5"/>
      <c r="V96" s="5"/>
    </row>
    <row r="97" spans="1:22" x14ac:dyDescent="0.2">
      <c r="A97" s="6"/>
      <c r="B97" s="155" t="s">
        <v>77</v>
      </c>
      <c r="C97" s="162" t="s">
        <v>52</v>
      </c>
      <c r="D97" s="157">
        <f>-(E64-D64)</f>
        <v>-20958.904109589042</v>
      </c>
      <c r="E97" s="157">
        <f t="shared" ref="E97:O97" si="37">-(F64-E64)</f>
        <v>-104.79452054794092</v>
      </c>
      <c r="F97" s="157">
        <f t="shared" si="37"/>
        <v>-105.31849315068393</v>
      </c>
      <c r="G97" s="157">
        <f t="shared" si="37"/>
        <v>-105.84508561643452</v>
      </c>
      <c r="H97" s="157">
        <f t="shared" si="37"/>
        <v>-106.37431104452116</v>
      </c>
      <c r="I97" s="157">
        <f t="shared" si="37"/>
        <v>-106.90618259974144</v>
      </c>
      <c r="J97" s="157">
        <f t="shared" si="37"/>
        <v>-107.44071351274033</v>
      </c>
      <c r="K97" s="157">
        <f t="shared" si="37"/>
        <v>-107.97791708030127</v>
      </c>
      <c r="L97" s="157">
        <f t="shared" si="37"/>
        <v>-108.51780666570266</v>
      </c>
      <c r="M97" s="157">
        <f t="shared" si="37"/>
        <v>-109.06039569903442</v>
      </c>
      <c r="N97" s="157">
        <f t="shared" si="37"/>
        <v>-109.60569767752895</v>
      </c>
      <c r="O97" s="158">
        <f t="shared" si="37"/>
        <v>22030.745233183672</v>
      </c>
      <c r="P97" s="5"/>
      <c r="Q97" s="5"/>
      <c r="R97" s="5"/>
      <c r="S97" s="5"/>
      <c r="T97" s="5"/>
      <c r="U97" s="5"/>
      <c r="V97" s="5"/>
    </row>
    <row r="98" spans="1:22" x14ac:dyDescent="0.2">
      <c r="A98" s="6"/>
      <c r="B98" s="155" t="s">
        <v>77</v>
      </c>
      <c r="C98" s="162" t="s">
        <v>53</v>
      </c>
      <c r="D98" s="157">
        <f>-(E65-D65)</f>
        <v>-16767.123287671235</v>
      </c>
      <c r="E98" s="157">
        <f t="shared" ref="E98:N98" si="38">-(F65-E65)</f>
        <v>-83.835616438351281</v>
      </c>
      <c r="F98" s="157">
        <f t="shared" si="38"/>
        <v>-84.254794520547875</v>
      </c>
      <c r="G98" s="157">
        <f t="shared" si="38"/>
        <v>-84.676068493150524</v>
      </c>
      <c r="H98" s="157">
        <f t="shared" si="38"/>
        <v>-85.099448835611838</v>
      </c>
      <c r="I98" s="157">
        <f t="shared" si="38"/>
        <v>-85.524946079793153</v>
      </c>
      <c r="J98" s="157">
        <f t="shared" si="38"/>
        <v>-85.95257081019372</v>
      </c>
      <c r="K98" s="157">
        <f t="shared" si="38"/>
        <v>-86.382333664241742</v>
      </c>
      <c r="L98" s="157">
        <f t="shared" si="38"/>
        <v>-86.814245332559949</v>
      </c>
      <c r="M98" s="157">
        <f t="shared" si="38"/>
        <v>-87.248316559231171</v>
      </c>
      <c r="N98" s="157">
        <f t="shared" si="38"/>
        <v>-87.684558142020251</v>
      </c>
      <c r="O98" s="158">
        <f>-(P65-O65)</f>
        <v>17624.596186546936</v>
      </c>
      <c r="P98" s="5"/>
      <c r="Q98" s="5"/>
      <c r="R98" s="5"/>
      <c r="S98" s="5"/>
      <c r="T98" s="5"/>
      <c r="U98" s="5"/>
      <c r="V98" s="5"/>
    </row>
    <row r="99" spans="1:22" x14ac:dyDescent="0.2">
      <c r="A99" s="6"/>
      <c r="B99" s="155" t="s">
        <v>77</v>
      </c>
      <c r="C99" s="170" t="s">
        <v>100</v>
      </c>
      <c r="D99" s="157">
        <f>-(E66-D66)</f>
        <v>-50000</v>
      </c>
      <c r="E99" s="157">
        <f t="shared" ref="E99:O99" si="39">-(F66-E66)</f>
        <v>0</v>
      </c>
      <c r="F99" s="157">
        <f t="shared" si="39"/>
        <v>0</v>
      </c>
      <c r="G99" s="157">
        <f t="shared" si="39"/>
        <v>0</v>
      </c>
      <c r="H99" s="157">
        <f t="shared" si="39"/>
        <v>0</v>
      </c>
      <c r="I99" s="157">
        <f t="shared" si="39"/>
        <v>0</v>
      </c>
      <c r="J99" s="157">
        <f t="shared" si="39"/>
        <v>0</v>
      </c>
      <c r="K99" s="157">
        <f t="shared" si="39"/>
        <v>0</v>
      </c>
      <c r="L99" s="157">
        <f t="shared" si="39"/>
        <v>0</v>
      </c>
      <c r="M99" s="157">
        <f t="shared" si="39"/>
        <v>0</v>
      </c>
      <c r="N99" s="157">
        <f t="shared" si="39"/>
        <v>0</v>
      </c>
      <c r="O99" s="158">
        <f t="shared" si="39"/>
        <v>50000</v>
      </c>
      <c r="P99" s="17" t="s">
        <v>112</v>
      </c>
      <c r="Q99" s="50">
        <v>0.1</v>
      </c>
      <c r="R99" s="5"/>
      <c r="S99" s="5"/>
      <c r="T99" s="5"/>
      <c r="U99" s="5"/>
      <c r="V99" s="5"/>
    </row>
    <row r="100" spans="1:22" ht="15" x14ac:dyDescent="0.25">
      <c r="A100" s="6"/>
      <c r="B100" s="155"/>
      <c r="C100" s="170" t="s">
        <v>112</v>
      </c>
      <c r="D100" s="156">
        <v>0</v>
      </c>
      <c r="E100" s="156">
        <v>0</v>
      </c>
      <c r="F100" s="156">
        <v>0</v>
      </c>
      <c r="G100" s="156">
        <v>0</v>
      </c>
      <c r="H100" s="156">
        <v>0</v>
      </c>
      <c r="I100" s="156">
        <v>0</v>
      </c>
      <c r="J100" s="156">
        <v>0</v>
      </c>
      <c r="K100" s="156">
        <v>0</v>
      </c>
      <c r="L100" s="156">
        <v>0</v>
      </c>
      <c r="M100" s="156">
        <v>0</v>
      </c>
      <c r="N100" s="156">
        <v>0</v>
      </c>
      <c r="O100" s="158">
        <f>Q99*O99</f>
        <v>5000</v>
      </c>
      <c r="P100" s="40" t="s">
        <v>113</v>
      </c>
      <c r="Q100" s="49"/>
      <c r="R100" s="5"/>
      <c r="S100" s="5"/>
      <c r="T100" s="5"/>
      <c r="U100" s="5"/>
      <c r="V100" s="5"/>
    </row>
    <row r="101" spans="1:22" ht="15" x14ac:dyDescent="0.25">
      <c r="A101" s="6"/>
      <c r="B101" s="155"/>
      <c r="C101" s="170" t="s">
        <v>115</v>
      </c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28"/>
      <c r="O101" s="158">
        <f>-Q101*C15</f>
        <v>-1500</v>
      </c>
      <c r="P101" s="40" t="s">
        <v>114</v>
      </c>
      <c r="Q101" s="49">
        <f>(O99+O100)-O99</f>
        <v>5000</v>
      </c>
      <c r="R101" s="5"/>
      <c r="S101" s="5"/>
      <c r="T101" s="5"/>
      <c r="U101" s="5"/>
      <c r="V101" s="5"/>
    </row>
    <row r="102" spans="1:22" ht="15" x14ac:dyDescent="0.25">
      <c r="A102" s="6"/>
      <c r="B102" s="155"/>
      <c r="C102" s="170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28"/>
      <c r="O102" s="158"/>
      <c r="P102" s="40"/>
      <c r="Q102" s="49"/>
      <c r="R102" s="5"/>
      <c r="S102" s="5"/>
      <c r="T102" s="5"/>
      <c r="U102" s="5"/>
      <c r="V102" s="5"/>
    </row>
    <row r="103" spans="1:22" x14ac:dyDescent="0.2">
      <c r="A103" s="12"/>
      <c r="B103" s="155"/>
      <c r="C103" s="170" t="s">
        <v>101</v>
      </c>
      <c r="D103" s="157">
        <f>-(E67-D67)</f>
        <v>-450000</v>
      </c>
      <c r="E103" s="157">
        <f t="shared" ref="E103:O103" si="40">-(F67-E67)</f>
        <v>0</v>
      </c>
      <c r="F103" s="157">
        <f t="shared" si="40"/>
        <v>0</v>
      </c>
      <c r="G103" s="157">
        <f t="shared" si="40"/>
        <v>0</v>
      </c>
      <c r="H103" s="157">
        <f t="shared" si="40"/>
        <v>0</v>
      </c>
      <c r="I103" s="157">
        <f t="shared" si="40"/>
        <v>0</v>
      </c>
      <c r="J103" s="157">
        <f t="shared" si="40"/>
        <v>0</v>
      </c>
      <c r="K103" s="157">
        <f t="shared" si="40"/>
        <v>0</v>
      </c>
      <c r="L103" s="157">
        <f t="shared" si="40"/>
        <v>0</v>
      </c>
      <c r="M103" s="157">
        <f t="shared" si="40"/>
        <v>0</v>
      </c>
      <c r="N103" s="157">
        <f t="shared" si="40"/>
        <v>0</v>
      </c>
      <c r="O103" s="158">
        <f t="shared" si="40"/>
        <v>450000</v>
      </c>
      <c r="P103" s="17" t="s">
        <v>112</v>
      </c>
      <c r="Q103" s="50">
        <v>-0.05</v>
      </c>
      <c r="R103" s="12"/>
      <c r="S103" s="12"/>
      <c r="T103" s="12"/>
      <c r="U103" s="12"/>
      <c r="V103" s="12"/>
    </row>
    <row r="104" spans="1:22" ht="15" x14ac:dyDescent="0.25">
      <c r="A104" s="12"/>
      <c r="B104" s="155"/>
      <c r="C104" s="170" t="s">
        <v>112</v>
      </c>
      <c r="D104" s="156"/>
      <c r="E104" s="156"/>
      <c r="F104" s="156"/>
      <c r="G104" s="156"/>
      <c r="H104" s="156"/>
      <c r="I104" s="156"/>
      <c r="J104" s="156"/>
      <c r="K104" s="156"/>
      <c r="L104" s="156"/>
      <c r="M104" s="157"/>
      <c r="N104" s="145"/>
      <c r="O104" s="163">
        <f>O103*Q103</f>
        <v>-22500</v>
      </c>
      <c r="P104" s="40" t="s">
        <v>113</v>
      </c>
      <c r="Q104" s="49">
        <f>O67-O68</f>
        <v>285000</v>
      </c>
      <c r="R104" s="12"/>
      <c r="S104" s="12"/>
      <c r="T104" s="12"/>
      <c r="U104" s="12"/>
      <c r="V104" s="12"/>
    </row>
    <row r="105" spans="1:22" ht="15" x14ac:dyDescent="0.25">
      <c r="A105" s="12"/>
      <c r="B105" s="155"/>
      <c r="C105" s="170" t="s">
        <v>115</v>
      </c>
      <c r="D105" s="156"/>
      <c r="E105" s="156"/>
      <c r="F105" s="156"/>
      <c r="G105" s="156"/>
      <c r="H105" s="156"/>
      <c r="I105" s="156"/>
      <c r="J105" s="156"/>
      <c r="K105" s="156"/>
      <c r="L105" s="156"/>
      <c r="M105" s="157"/>
      <c r="N105" s="145"/>
      <c r="O105" s="164">
        <f>-Q105*C15</f>
        <v>-42750</v>
      </c>
      <c r="P105" s="40" t="s">
        <v>114</v>
      </c>
      <c r="Q105" s="49">
        <f>(O103+O104)-Q104</f>
        <v>142500</v>
      </c>
      <c r="R105" s="12"/>
      <c r="S105" s="12"/>
      <c r="T105" s="12"/>
      <c r="U105" s="12"/>
      <c r="V105" s="12"/>
    </row>
    <row r="106" spans="1:22" x14ac:dyDescent="0.2">
      <c r="A106" s="12"/>
      <c r="B106" s="155"/>
      <c r="C106" s="162"/>
      <c r="D106" s="156"/>
      <c r="E106" s="156"/>
      <c r="F106" s="156"/>
      <c r="G106" s="156"/>
      <c r="H106" s="156"/>
      <c r="I106" s="156"/>
      <c r="J106" s="156"/>
      <c r="K106" s="156"/>
      <c r="L106" s="156"/>
      <c r="M106" s="157"/>
      <c r="N106" s="145"/>
      <c r="O106" s="165"/>
      <c r="P106" s="12"/>
      <c r="Q106" s="12"/>
      <c r="R106" s="12"/>
      <c r="S106" s="12"/>
      <c r="T106" s="12"/>
      <c r="U106" s="12"/>
      <c r="V106" s="12"/>
    </row>
    <row r="107" spans="1:22" x14ac:dyDescent="0.2">
      <c r="A107" s="12"/>
      <c r="B107" s="155" t="s">
        <v>78</v>
      </c>
      <c r="C107" s="162" t="s">
        <v>58</v>
      </c>
      <c r="D107" s="157">
        <f>-(E73-D73)</f>
        <v>-8383.5616438356155</v>
      </c>
      <c r="E107" s="157">
        <f t="shared" ref="E107:O107" si="41">-(F73-E73)</f>
        <v>-41.917808219177459</v>
      </c>
      <c r="F107" s="157">
        <f t="shared" si="41"/>
        <v>-42.127397260272119</v>
      </c>
      <c r="G107" s="157">
        <f t="shared" si="41"/>
        <v>-42.338034246577081</v>
      </c>
      <c r="H107" s="157">
        <f t="shared" si="41"/>
        <v>-42.549724417805919</v>
      </c>
      <c r="I107" s="157">
        <f t="shared" si="41"/>
        <v>-42.762473039896577</v>
      </c>
      <c r="J107" s="157">
        <f t="shared" si="41"/>
        <v>-42.97628540509686</v>
      </c>
      <c r="K107" s="157">
        <f t="shared" si="41"/>
        <v>-43.191166832120871</v>
      </c>
      <c r="L107" s="157">
        <f t="shared" si="41"/>
        <v>-43.407122666281793</v>
      </c>
      <c r="M107" s="157">
        <f t="shared" si="41"/>
        <v>-43.624158279611947</v>
      </c>
      <c r="N107" s="157">
        <f t="shared" si="41"/>
        <v>-43.842279071011944</v>
      </c>
      <c r="O107" s="158">
        <f t="shared" si="41"/>
        <v>8812.2980932734681</v>
      </c>
      <c r="P107" s="12"/>
      <c r="Q107" s="12"/>
      <c r="R107" s="12"/>
      <c r="S107" s="12"/>
      <c r="T107" s="12"/>
      <c r="U107" s="12"/>
      <c r="V107" s="12"/>
    </row>
    <row r="108" spans="1:22" x14ac:dyDescent="0.2">
      <c r="A108" s="12"/>
      <c r="B108" s="155" t="s">
        <v>78</v>
      </c>
      <c r="C108" s="162" t="s">
        <v>79</v>
      </c>
      <c r="D108" s="157">
        <f>-(E74-D74)</f>
        <v>-56248.207043306167</v>
      </c>
      <c r="E108" s="157">
        <f t="shared" ref="E108:O108" si="42">-(F74-E74)</f>
        <v>-424.1189893778137</v>
      </c>
      <c r="F108" s="157">
        <f t="shared" si="42"/>
        <v>-430.42088238257566</v>
      </c>
      <c r="G108" s="157">
        <f t="shared" si="42"/>
        <v>-436.96820799662964</v>
      </c>
      <c r="H108" s="157">
        <f t="shared" si="42"/>
        <v>-443.77313809705811</v>
      </c>
      <c r="I108" s="157">
        <f t="shared" si="42"/>
        <v>-450.84846537272097</v>
      </c>
      <c r="J108" s="157">
        <f t="shared" si="42"/>
        <v>-458.20763507643278</v>
      </c>
      <c r="K108" s="157">
        <f t="shared" si="42"/>
        <v>-465.86477840181033</v>
      </c>
      <c r="L108" s="157">
        <f t="shared" si="42"/>
        <v>-473.83474756753276</v>
      </c>
      <c r="M108" s="157">
        <f t="shared" si="42"/>
        <v>-482.13315269656596</v>
      </c>
      <c r="N108" s="157">
        <f t="shared" si="42"/>
        <v>-490.77640058216639</v>
      </c>
      <c r="O108" s="158">
        <f t="shared" si="42"/>
        <v>60805.153440857473</v>
      </c>
      <c r="P108" s="12"/>
      <c r="Q108" s="12"/>
      <c r="R108" s="12"/>
      <c r="S108" s="12"/>
      <c r="T108" s="12"/>
      <c r="U108" s="12"/>
      <c r="V108" s="12"/>
    </row>
    <row r="109" spans="1:22" x14ac:dyDescent="0.2">
      <c r="A109" s="12"/>
      <c r="B109" s="155"/>
      <c r="C109" s="162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8"/>
      <c r="P109" s="12"/>
      <c r="Q109" s="12"/>
      <c r="R109" s="12"/>
      <c r="S109" s="12"/>
      <c r="T109" s="12"/>
      <c r="U109" s="12"/>
      <c r="V109" s="12"/>
    </row>
    <row r="110" spans="1:22" x14ac:dyDescent="0.2">
      <c r="A110" s="12"/>
      <c r="B110" s="155"/>
      <c r="C110" s="170" t="s">
        <v>145</v>
      </c>
      <c r="D110" s="157">
        <v>-500000</v>
      </c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8"/>
      <c r="P110" s="12"/>
      <c r="Q110" s="12"/>
      <c r="R110" s="12"/>
      <c r="S110" s="12"/>
      <c r="T110" s="12"/>
      <c r="U110" s="12"/>
      <c r="V110" s="12"/>
    </row>
    <row r="111" spans="1:22" x14ac:dyDescent="0.2">
      <c r="A111" s="12"/>
      <c r="B111" s="155"/>
      <c r="C111" s="162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8"/>
      <c r="P111" s="12"/>
      <c r="Q111" s="12"/>
      <c r="R111" s="12"/>
      <c r="S111" s="12"/>
      <c r="T111" s="12"/>
      <c r="U111" s="12"/>
      <c r="V111" s="12"/>
    </row>
    <row r="112" spans="1:22" x14ac:dyDescent="0.2">
      <c r="A112" s="12"/>
      <c r="B112" s="155"/>
      <c r="C112" s="162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45"/>
      <c r="O112" s="165"/>
      <c r="P112" s="12"/>
      <c r="Q112" s="12"/>
      <c r="R112" s="12"/>
      <c r="S112" s="12"/>
      <c r="T112" s="12"/>
      <c r="U112" s="12"/>
      <c r="V112" s="12"/>
    </row>
    <row r="113" spans="1:22" x14ac:dyDescent="0.2">
      <c r="A113" s="12"/>
      <c r="B113" s="166" t="s">
        <v>80</v>
      </c>
      <c r="C113" s="171"/>
      <c r="D113" s="167">
        <f>SUM(D93:D110)</f>
        <v>-1107357.7960844021</v>
      </c>
      <c r="E113" s="167">
        <f>SUM(E93:E108)</f>
        <v>159497.33306541672</v>
      </c>
      <c r="F113" s="167">
        <f t="shared" ref="F113:O113" si="43">SUM(F93:F108)</f>
        <v>160268.1384326859</v>
      </c>
      <c r="G113" s="167">
        <f t="shared" si="43"/>
        <v>161042.5839036472</v>
      </c>
      <c r="H113" s="167">
        <f t="shared" si="43"/>
        <v>161820.67673410496</v>
      </c>
      <c r="I113" s="167">
        <f t="shared" si="43"/>
        <v>162602.42365619025</v>
      </c>
      <c r="J113" s="167">
        <f t="shared" si="43"/>
        <v>163387.83084709439</v>
      </c>
      <c r="K113" s="167">
        <f t="shared" si="43"/>
        <v>164176.90389617987</v>
      </c>
      <c r="L113" s="167">
        <f t="shared" si="43"/>
        <v>164969.647770387</v>
      </c>
      <c r="M113" s="167">
        <f t="shared" si="43"/>
        <v>165766.06677784771</v>
      </c>
      <c r="N113" s="167">
        <f t="shared" si="43"/>
        <v>166566.16452961482</v>
      </c>
      <c r="O113" s="168">
        <f t="shared" si="43"/>
        <v>720634.85678627435</v>
      </c>
      <c r="P113" s="7"/>
      <c r="Q113" s="12"/>
      <c r="R113" s="12"/>
      <c r="S113" s="12"/>
      <c r="T113" s="12"/>
      <c r="U113" s="12"/>
      <c r="V113" s="12"/>
    </row>
    <row r="114" spans="1:22" x14ac:dyDescent="0.2">
      <c r="A114" s="12"/>
      <c r="B114" s="172" t="s">
        <v>81</v>
      </c>
      <c r="C114" s="198">
        <f>IRR(D113:O113)</f>
        <v>0.12291920772490994</v>
      </c>
      <c r="D114" s="3"/>
      <c r="E114" s="3"/>
      <c r="F114" s="2"/>
      <c r="G114" s="3"/>
      <c r="H114" s="10"/>
      <c r="I114" s="3"/>
      <c r="J114" s="3"/>
      <c r="K114" s="3"/>
      <c r="L114" s="3"/>
      <c r="M114" s="3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x14ac:dyDescent="0.2">
      <c r="A115" s="12"/>
      <c r="B115" s="1"/>
      <c r="C115" s="3"/>
      <c r="D115" s="3"/>
      <c r="E115" s="3"/>
      <c r="F115" s="2"/>
      <c r="G115" s="3"/>
      <c r="H115" s="3"/>
      <c r="I115" s="3"/>
      <c r="J115" s="3"/>
      <c r="K115" s="3"/>
      <c r="L115" s="3"/>
      <c r="M115" s="3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x14ac:dyDescent="0.2">
      <c r="A116" s="12"/>
      <c r="B116" s="173" t="s">
        <v>82</v>
      </c>
      <c r="C116" s="174">
        <f>Z84</f>
        <v>0.11860000000000001</v>
      </c>
      <c r="D116" s="3"/>
      <c r="E116" s="3"/>
      <c r="F116" s="2"/>
      <c r="G116" s="3"/>
      <c r="H116" s="10"/>
      <c r="I116" s="3"/>
      <c r="J116" s="3"/>
      <c r="K116" s="3"/>
      <c r="L116" s="3"/>
      <c r="M116" s="3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x14ac:dyDescent="0.2">
      <c r="A117" s="12"/>
      <c r="B117" s="166" t="s">
        <v>83</v>
      </c>
      <c r="C117" s="175">
        <f>NPV(C116,E113:O113)</f>
        <v>1132340.3862909898</v>
      </c>
      <c r="D117" s="3"/>
      <c r="E117" s="3"/>
      <c r="F117" s="2"/>
      <c r="G117" s="3"/>
      <c r="H117" s="9"/>
      <c r="I117" s="3"/>
      <c r="J117" s="3"/>
      <c r="K117" s="3"/>
      <c r="L117" s="3"/>
      <c r="M117" s="3"/>
      <c r="N117" s="12"/>
      <c r="O117" s="12"/>
      <c r="P117" s="12"/>
      <c r="Q117" s="12"/>
      <c r="R117" s="12"/>
      <c r="S117" s="12"/>
      <c r="T117" s="12"/>
      <c r="U117" s="12"/>
      <c r="V117" s="12"/>
    </row>
  </sheetData>
  <mergeCells count="1">
    <mergeCell ref="B3:C3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5"/>
  <sheetViews>
    <sheetView workbookViewId="0">
      <selection activeCell="A3" sqref="A3:H3"/>
    </sheetView>
  </sheetViews>
  <sheetFormatPr defaultRowHeight="12.75" x14ac:dyDescent="0.2"/>
  <cols>
    <col min="1" max="1" width="16.7109375" style="18" bestFit="1" customWidth="1"/>
    <col min="2" max="2" width="16.5703125" style="18" bestFit="1" customWidth="1"/>
    <col min="3" max="3" width="29.85546875" style="18" bestFit="1" customWidth="1"/>
    <col min="4" max="4" width="29" style="18" bestFit="1" customWidth="1"/>
    <col min="5" max="5" width="29" style="18" customWidth="1"/>
    <col min="6" max="6" width="26.140625" style="18" customWidth="1"/>
    <col min="7" max="7" width="18.140625" style="18" bestFit="1" customWidth="1"/>
    <col min="8" max="8" width="19.140625" style="18" bestFit="1" customWidth="1"/>
    <col min="9" max="16384" width="9.140625" style="18"/>
  </cols>
  <sheetData>
    <row r="1" spans="1:8" ht="15" x14ac:dyDescent="0.25">
      <c r="A1" s="202" t="s">
        <v>87</v>
      </c>
      <c r="B1" s="202"/>
      <c r="C1" s="202"/>
      <c r="D1" s="202"/>
      <c r="E1" s="202"/>
      <c r="F1" s="202"/>
      <c r="G1" s="202"/>
      <c r="H1" s="202"/>
    </row>
    <row r="2" spans="1:8" x14ac:dyDescent="0.2">
      <c r="A2" s="203">
        <f>'Income Sheet and Balance Sheet'!C25*('Income Sheet and Balance Sheet'!C66+'Income Sheet and Balance Sheet'!C67)</f>
        <v>400000</v>
      </c>
      <c r="B2" s="203"/>
      <c r="C2" s="203"/>
      <c r="D2" s="203"/>
      <c r="E2" s="203"/>
      <c r="F2" s="203"/>
      <c r="G2" s="203"/>
      <c r="H2" s="203"/>
    </row>
    <row r="3" spans="1:8" ht="15" x14ac:dyDescent="0.25">
      <c r="A3" s="202" t="s">
        <v>89</v>
      </c>
      <c r="B3" s="202"/>
      <c r="C3" s="202"/>
      <c r="D3" s="202"/>
      <c r="E3" s="202"/>
      <c r="F3" s="202"/>
      <c r="G3" s="202"/>
      <c r="H3" s="202"/>
    </row>
    <row r="4" spans="1:8" x14ac:dyDescent="0.2">
      <c r="A4" s="204">
        <v>0.05</v>
      </c>
      <c r="B4" s="204"/>
      <c r="C4" s="204"/>
      <c r="D4" s="204"/>
      <c r="E4" s="204"/>
      <c r="F4" s="204"/>
      <c r="G4" s="204"/>
      <c r="H4" s="204"/>
    </row>
    <row r="5" spans="1:8" ht="15" x14ac:dyDescent="0.25">
      <c r="A5" s="205" t="s">
        <v>90</v>
      </c>
      <c r="B5" s="205"/>
      <c r="C5" s="205"/>
      <c r="D5" s="205"/>
      <c r="E5" s="205"/>
      <c r="F5" s="205"/>
      <c r="G5" s="205"/>
      <c r="H5" s="205"/>
    </row>
    <row r="6" spans="1:8" x14ac:dyDescent="0.2">
      <c r="A6" s="201">
        <v>30</v>
      </c>
      <c r="B6" s="201"/>
      <c r="C6" s="201"/>
      <c r="D6" s="201"/>
      <c r="E6" s="201"/>
      <c r="F6" s="201"/>
      <c r="G6" s="201"/>
      <c r="H6" s="201"/>
    </row>
    <row r="7" spans="1:8" x14ac:dyDescent="0.2">
      <c r="A7" s="19"/>
      <c r="B7" s="19"/>
      <c r="C7" s="19"/>
      <c r="D7" s="19"/>
      <c r="E7" s="19"/>
      <c r="F7" s="19"/>
      <c r="G7" s="19"/>
      <c r="H7" s="19"/>
    </row>
    <row r="8" spans="1:8" x14ac:dyDescent="0.2">
      <c r="A8" s="19" t="s">
        <v>91</v>
      </c>
      <c r="B8" s="19" t="s">
        <v>92</v>
      </c>
      <c r="C8" s="19" t="s">
        <v>93</v>
      </c>
      <c r="D8" s="19" t="s">
        <v>94</v>
      </c>
      <c r="E8" s="19" t="s">
        <v>95</v>
      </c>
      <c r="F8" s="19" t="s">
        <v>96</v>
      </c>
      <c r="G8" s="19" t="s">
        <v>97</v>
      </c>
      <c r="H8" s="19" t="s">
        <v>98</v>
      </c>
    </row>
    <row r="9" spans="1:8" x14ac:dyDescent="0.2">
      <c r="A9" s="18">
        <v>1</v>
      </c>
      <c r="B9" s="20">
        <f t="shared" ref="B9" si="0">-PMT($A$4/12,($A$6*12),$A$2,0)</f>
        <v>2147.2864920485563</v>
      </c>
      <c r="C9" s="20">
        <f>-PPMT($A$4/12,$A9,($A$6*12),A2,0)</f>
        <v>480.61982538188948</v>
      </c>
      <c r="D9" s="20">
        <f>B9-C9</f>
        <v>1666.6666666666667</v>
      </c>
      <c r="E9" s="20"/>
      <c r="F9" s="21">
        <f>A2-C9-E9</f>
        <v>399519.3801746181</v>
      </c>
      <c r="G9" s="20">
        <f>C9+E9</f>
        <v>480.61982538188948</v>
      </c>
      <c r="H9" s="20">
        <f>D9</f>
        <v>1666.6666666666667</v>
      </c>
    </row>
    <row r="10" spans="1:8" x14ac:dyDescent="0.2">
      <c r="A10" s="18">
        <f>IF(OR(F9&lt;0.01,F9=""),"",A9+1)</f>
        <v>2</v>
      </c>
      <c r="B10" s="20">
        <f>IF(A10="","",IF(B9&gt;F9,F9+D10,B9))</f>
        <v>2147.2864920485563</v>
      </c>
      <c r="C10" s="20">
        <f>IF(A10="","",B10-D10)</f>
        <v>482.62240798764765</v>
      </c>
      <c r="D10" s="20">
        <f>IF(A10="","",($A$4/12)*F9)</f>
        <v>1664.6640840609086</v>
      </c>
      <c r="E10" s="20"/>
      <c r="F10" s="21">
        <f>IF(A10="","",F9-C10-E10)</f>
        <v>399036.75776663044</v>
      </c>
      <c r="G10" s="20">
        <f>IF(A10="","",G9+C10+E10)</f>
        <v>963.24223336953719</v>
      </c>
      <c r="H10" s="20">
        <f>IF(A10="","",H9+D10)</f>
        <v>3331.3307507275754</v>
      </c>
    </row>
    <row r="11" spans="1:8" x14ac:dyDescent="0.2">
      <c r="A11" s="18">
        <f t="shared" ref="A11:A74" si="1">IF(OR(F10&lt;0.01,F10=""),"",A10+1)</f>
        <v>3</v>
      </c>
      <c r="B11" s="20">
        <f t="shared" ref="B11:B74" si="2">IF(A11="","",IF(B10&gt;F10,F10+D11,B10))</f>
        <v>2147.2864920485563</v>
      </c>
      <c r="C11" s="20">
        <f t="shared" ref="C11:C74" si="3">IF(A11="","",B11-D11)</f>
        <v>484.63333468759606</v>
      </c>
      <c r="D11" s="20">
        <f t="shared" ref="D11:D74" si="4">IF(A11="","",($A$4/12)*F10)</f>
        <v>1662.6531573609602</v>
      </c>
      <c r="E11" s="20"/>
      <c r="F11" s="21">
        <f t="shared" ref="F11:F74" si="5">IF(A11="","",F10-C11-E11)</f>
        <v>398552.12443194282</v>
      </c>
      <c r="G11" s="20">
        <f t="shared" ref="G11:G74" si="6">IF(A11="","",G10+C11+E11)</f>
        <v>1447.8755680571333</v>
      </c>
      <c r="H11" s="20">
        <f t="shared" ref="H11:H74" si="7">IF(A11="","",H10+D11)</f>
        <v>4993.9839080885358</v>
      </c>
    </row>
    <row r="12" spans="1:8" x14ac:dyDescent="0.2">
      <c r="A12" s="18">
        <f t="shared" si="1"/>
        <v>4</v>
      </c>
      <c r="B12" s="20">
        <f t="shared" si="2"/>
        <v>2147.2864920485563</v>
      </c>
      <c r="C12" s="20">
        <f t="shared" si="3"/>
        <v>486.65264024879457</v>
      </c>
      <c r="D12" s="20">
        <f t="shared" si="4"/>
        <v>1660.6338517997617</v>
      </c>
      <c r="E12" s="20"/>
      <c r="F12" s="21">
        <f t="shared" si="5"/>
        <v>398065.471791694</v>
      </c>
      <c r="G12" s="20">
        <f t="shared" si="6"/>
        <v>1934.5282083059278</v>
      </c>
      <c r="H12" s="20">
        <f t="shared" si="7"/>
        <v>6654.6177598882978</v>
      </c>
    </row>
    <row r="13" spans="1:8" x14ac:dyDescent="0.2">
      <c r="A13" s="18">
        <f t="shared" si="1"/>
        <v>5</v>
      </c>
      <c r="B13" s="20">
        <f t="shared" si="2"/>
        <v>2147.2864920485563</v>
      </c>
      <c r="C13" s="20">
        <f t="shared" si="3"/>
        <v>488.68035958316455</v>
      </c>
      <c r="D13" s="20">
        <f t="shared" si="4"/>
        <v>1658.6061324653917</v>
      </c>
      <c r="E13" s="20"/>
      <c r="F13" s="21">
        <f t="shared" si="5"/>
        <v>397576.79143211083</v>
      </c>
      <c r="G13" s="20">
        <f t="shared" si="6"/>
        <v>2423.2085678890926</v>
      </c>
      <c r="H13" s="20">
        <f t="shared" si="7"/>
        <v>8313.2238923536897</v>
      </c>
    </row>
    <row r="14" spans="1:8" x14ac:dyDescent="0.2">
      <c r="A14" s="18">
        <f t="shared" si="1"/>
        <v>6</v>
      </c>
      <c r="B14" s="20">
        <f t="shared" si="2"/>
        <v>2147.2864920485563</v>
      </c>
      <c r="C14" s="20">
        <f t="shared" si="3"/>
        <v>490.71652774809445</v>
      </c>
      <c r="D14" s="20">
        <f t="shared" si="4"/>
        <v>1656.5699643004618</v>
      </c>
      <c r="E14" s="20"/>
      <c r="F14" s="21">
        <f t="shared" si="5"/>
        <v>397086.07490436273</v>
      </c>
      <c r="G14" s="20">
        <f t="shared" si="6"/>
        <v>2913.925095637187</v>
      </c>
      <c r="H14" s="20">
        <f t="shared" si="7"/>
        <v>9969.7938566541525</v>
      </c>
    </row>
    <row r="15" spans="1:8" x14ac:dyDescent="0.2">
      <c r="A15" s="18">
        <f t="shared" si="1"/>
        <v>7</v>
      </c>
      <c r="B15" s="20">
        <f t="shared" si="2"/>
        <v>2147.2864920485563</v>
      </c>
      <c r="C15" s="20">
        <f t="shared" si="3"/>
        <v>492.76117994704487</v>
      </c>
      <c r="D15" s="20">
        <f t="shared" si="4"/>
        <v>1654.5253121015114</v>
      </c>
      <c r="E15" s="20"/>
      <c r="F15" s="21">
        <f t="shared" si="5"/>
        <v>396593.31372441567</v>
      </c>
      <c r="G15" s="20">
        <f t="shared" si="6"/>
        <v>3406.6862755842321</v>
      </c>
      <c r="H15" s="20">
        <f t="shared" si="7"/>
        <v>11624.319168755665</v>
      </c>
    </row>
    <row r="16" spans="1:8" x14ac:dyDescent="0.2">
      <c r="A16" s="18">
        <f t="shared" si="1"/>
        <v>8</v>
      </c>
      <c r="B16" s="20">
        <f t="shared" si="2"/>
        <v>2147.2864920485563</v>
      </c>
      <c r="C16" s="20">
        <f t="shared" si="3"/>
        <v>494.81435153015764</v>
      </c>
      <c r="D16" s="20">
        <f t="shared" si="4"/>
        <v>1652.4721405183986</v>
      </c>
      <c r="E16" s="20"/>
      <c r="F16" s="21">
        <f t="shared" si="5"/>
        <v>396098.4993728855</v>
      </c>
      <c r="G16" s="20">
        <f t="shared" si="6"/>
        <v>3901.5006271143898</v>
      </c>
      <c r="H16" s="20">
        <f t="shared" si="7"/>
        <v>13276.791309274064</v>
      </c>
    </row>
    <row r="17" spans="1:8" x14ac:dyDescent="0.2">
      <c r="A17" s="18">
        <f t="shared" si="1"/>
        <v>9</v>
      </c>
      <c r="B17" s="20">
        <f t="shared" si="2"/>
        <v>2147.2864920485563</v>
      </c>
      <c r="C17" s="20">
        <f t="shared" si="3"/>
        <v>496.87607799486682</v>
      </c>
      <c r="D17" s="20">
        <f t="shared" si="4"/>
        <v>1650.4104140536895</v>
      </c>
      <c r="E17" s="20"/>
      <c r="F17" s="21">
        <f t="shared" si="5"/>
        <v>395601.62329489063</v>
      </c>
      <c r="G17" s="20">
        <f t="shared" si="6"/>
        <v>4398.3767051092564</v>
      </c>
      <c r="H17" s="20">
        <f t="shared" si="7"/>
        <v>14927.201723327753</v>
      </c>
    </row>
    <row r="18" spans="1:8" x14ac:dyDescent="0.2">
      <c r="A18" s="18">
        <f t="shared" si="1"/>
        <v>10</v>
      </c>
      <c r="B18" s="20">
        <f t="shared" si="2"/>
        <v>2147.2864920485563</v>
      </c>
      <c r="C18" s="20">
        <f t="shared" si="3"/>
        <v>498.94639498651213</v>
      </c>
      <c r="D18" s="20">
        <f t="shared" si="4"/>
        <v>1648.3400970620442</v>
      </c>
      <c r="E18" s="20"/>
      <c r="F18" s="21">
        <f t="shared" si="5"/>
        <v>395102.67689990409</v>
      </c>
      <c r="G18" s="20">
        <f t="shared" si="6"/>
        <v>4897.3231000957685</v>
      </c>
      <c r="H18" s="20">
        <f t="shared" si="7"/>
        <v>16575.541820389797</v>
      </c>
    </row>
    <row r="19" spans="1:8" x14ac:dyDescent="0.2">
      <c r="A19" s="18">
        <f t="shared" si="1"/>
        <v>11</v>
      </c>
      <c r="B19" s="20">
        <f t="shared" si="2"/>
        <v>2147.2864920485563</v>
      </c>
      <c r="C19" s="20">
        <f t="shared" si="3"/>
        <v>501.02533829895583</v>
      </c>
      <c r="D19" s="20">
        <f t="shared" si="4"/>
        <v>1646.2611537496005</v>
      </c>
      <c r="E19" s="20"/>
      <c r="F19" s="21">
        <f t="shared" si="5"/>
        <v>394601.65156160516</v>
      </c>
      <c r="G19" s="20">
        <f t="shared" si="6"/>
        <v>5398.3484383947243</v>
      </c>
      <c r="H19" s="20">
        <f t="shared" si="7"/>
        <v>18221.802974139398</v>
      </c>
    </row>
    <row r="20" spans="1:8" x14ac:dyDescent="0.2">
      <c r="A20" s="18">
        <f t="shared" si="1"/>
        <v>12</v>
      </c>
      <c r="B20" s="20">
        <f t="shared" si="2"/>
        <v>2147.2864920485563</v>
      </c>
      <c r="C20" s="20">
        <f t="shared" si="3"/>
        <v>503.11294387520138</v>
      </c>
      <c r="D20" s="20">
        <f t="shared" si="4"/>
        <v>1644.1735481733549</v>
      </c>
      <c r="E20" s="20"/>
      <c r="F20" s="21">
        <f t="shared" si="5"/>
        <v>394098.53861772997</v>
      </c>
      <c r="G20" s="20">
        <f t="shared" si="6"/>
        <v>5901.4613822699257</v>
      </c>
      <c r="H20" s="20">
        <f t="shared" si="7"/>
        <v>19865.976522312754</v>
      </c>
    </row>
    <row r="21" spans="1:8" x14ac:dyDescent="0.2">
      <c r="A21" s="18">
        <f t="shared" si="1"/>
        <v>13</v>
      </c>
      <c r="B21" s="20">
        <f t="shared" si="2"/>
        <v>2147.2864920485563</v>
      </c>
      <c r="C21" s="20">
        <f t="shared" si="3"/>
        <v>505.20924780801488</v>
      </c>
      <c r="D21" s="20">
        <f t="shared" si="4"/>
        <v>1642.0772442405414</v>
      </c>
      <c r="E21" s="20"/>
      <c r="F21" s="21">
        <f t="shared" si="5"/>
        <v>393593.32936992194</v>
      </c>
      <c r="G21" s="20">
        <f t="shared" si="6"/>
        <v>6406.6706300779406</v>
      </c>
      <c r="H21" s="20">
        <f t="shared" si="7"/>
        <v>21508.053766553297</v>
      </c>
    </row>
    <row r="22" spans="1:8" x14ac:dyDescent="0.2">
      <c r="A22" s="18">
        <f t="shared" si="1"/>
        <v>14</v>
      </c>
      <c r="B22" s="20">
        <f t="shared" si="2"/>
        <v>2147.2864920485563</v>
      </c>
      <c r="C22" s="20">
        <f t="shared" si="3"/>
        <v>507.31428634054828</v>
      </c>
      <c r="D22" s="20">
        <f t="shared" si="4"/>
        <v>1639.972205708008</v>
      </c>
      <c r="E22" s="20"/>
      <c r="F22" s="21">
        <f t="shared" si="5"/>
        <v>393086.01508358138</v>
      </c>
      <c r="G22" s="20">
        <f t="shared" si="6"/>
        <v>6913.9849164184889</v>
      </c>
      <c r="H22" s="20">
        <f t="shared" si="7"/>
        <v>23148.025972261305</v>
      </c>
    </row>
    <row r="23" spans="1:8" x14ac:dyDescent="0.2">
      <c r="A23" s="18">
        <f t="shared" si="1"/>
        <v>15</v>
      </c>
      <c r="B23" s="20">
        <f t="shared" si="2"/>
        <v>2147.2864920485563</v>
      </c>
      <c r="C23" s="20">
        <f t="shared" si="3"/>
        <v>509.42809586696717</v>
      </c>
      <c r="D23" s="20">
        <f t="shared" si="4"/>
        <v>1637.8583961815891</v>
      </c>
      <c r="E23" s="20"/>
      <c r="F23" s="21">
        <f t="shared" si="5"/>
        <v>392576.5869877144</v>
      </c>
      <c r="G23" s="20">
        <f t="shared" si="6"/>
        <v>7423.4130122854558</v>
      </c>
      <c r="H23" s="20">
        <f t="shared" si="7"/>
        <v>24785.884368442894</v>
      </c>
    </row>
    <row r="24" spans="1:8" x14ac:dyDescent="0.2">
      <c r="A24" s="18">
        <f t="shared" si="1"/>
        <v>16</v>
      </c>
      <c r="B24" s="20">
        <f t="shared" si="2"/>
        <v>2147.2864920485563</v>
      </c>
      <c r="C24" s="20">
        <f t="shared" si="3"/>
        <v>511.55071293307969</v>
      </c>
      <c r="D24" s="20">
        <f t="shared" si="4"/>
        <v>1635.7357791154766</v>
      </c>
      <c r="E24" s="20"/>
      <c r="F24" s="21">
        <f t="shared" si="5"/>
        <v>392065.03627478133</v>
      </c>
      <c r="G24" s="20">
        <f t="shared" si="6"/>
        <v>7934.9637252185357</v>
      </c>
      <c r="H24" s="20">
        <f t="shared" si="7"/>
        <v>26421.620147558369</v>
      </c>
    </row>
    <row r="25" spans="1:8" x14ac:dyDescent="0.2">
      <c r="A25" s="18">
        <f t="shared" si="1"/>
        <v>17</v>
      </c>
      <c r="B25" s="20">
        <f t="shared" si="2"/>
        <v>2147.2864920485563</v>
      </c>
      <c r="C25" s="20">
        <f t="shared" si="3"/>
        <v>513.68217423696751</v>
      </c>
      <c r="D25" s="20">
        <f t="shared" si="4"/>
        <v>1633.6043178115888</v>
      </c>
      <c r="E25" s="20"/>
      <c r="F25" s="21">
        <f t="shared" si="5"/>
        <v>391551.35410054435</v>
      </c>
      <c r="G25" s="20">
        <f t="shared" si="6"/>
        <v>8448.6458994555032</v>
      </c>
      <c r="H25" s="20">
        <f t="shared" si="7"/>
        <v>28055.22446536996</v>
      </c>
    </row>
    <row r="26" spans="1:8" x14ac:dyDescent="0.2">
      <c r="A26" s="18">
        <f t="shared" si="1"/>
        <v>18</v>
      </c>
      <c r="B26" s="20">
        <f t="shared" si="2"/>
        <v>2147.2864920485563</v>
      </c>
      <c r="C26" s="20">
        <f t="shared" si="3"/>
        <v>515.82251662962153</v>
      </c>
      <c r="D26" s="20">
        <f t="shared" si="4"/>
        <v>1631.4639754189348</v>
      </c>
      <c r="E26" s="20"/>
      <c r="F26" s="21">
        <f t="shared" si="5"/>
        <v>391035.53158391471</v>
      </c>
      <c r="G26" s="20">
        <f t="shared" si="6"/>
        <v>8964.4684160851248</v>
      </c>
      <c r="H26" s="20">
        <f t="shared" si="7"/>
        <v>29686.688440788894</v>
      </c>
    </row>
    <row r="27" spans="1:8" x14ac:dyDescent="0.2">
      <c r="A27" s="18">
        <f t="shared" si="1"/>
        <v>19</v>
      </c>
      <c r="B27" s="20">
        <f t="shared" si="2"/>
        <v>2147.2864920485563</v>
      </c>
      <c r="C27" s="20">
        <f t="shared" si="3"/>
        <v>517.97177711557833</v>
      </c>
      <c r="D27" s="20">
        <f t="shared" si="4"/>
        <v>1629.3147149329779</v>
      </c>
      <c r="E27" s="20"/>
      <c r="F27" s="21">
        <f t="shared" si="5"/>
        <v>390517.55980679911</v>
      </c>
      <c r="G27" s="20">
        <f t="shared" si="6"/>
        <v>9482.4401932007022</v>
      </c>
      <c r="H27" s="20">
        <f t="shared" si="7"/>
        <v>31316.003155721872</v>
      </c>
    </row>
    <row r="28" spans="1:8" x14ac:dyDescent="0.2">
      <c r="A28" s="18">
        <f t="shared" si="1"/>
        <v>20</v>
      </c>
      <c r="B28" s="20">
        <f t="shared" si="2"/>
        <v>2147.2864920485563</v>
      </c>
      <c r="C28" s="20">
        <f t="shared" si="3"/>
        <v>520.12999285356</v>
      </c>
      <c r="D28" s="20">
        <f t="shared" si="4"/>
        <v>1627.1564991949963</v>
      </c>
      <c r="E28" s="20"/>
      <c r="F28" s="21">
        <f t="shared" si="5"/>
        <v>389997.42981394555</v>
      </c>
      <c r="G28" s="20">
        <f t="shared" si="6"/>
        <v>10002.570186054261</v>
      </c>
      <c r="H28" s="20">
        <f t="shared" si="7"/>
        <v>32943.159654916868</v>
      </c>
    </row>
    <row r="29" spans="1:8" x14ac:dyDescent="0.2">
      <c r="A29" s="18">
        <f t="shared" si="1"/>
        <v>21</v>
      </c>
      <c r="B29" s="20">
        <f t="shared" si="2"/>
        <v>2147.2864920485563</v>
      </c>
      <c r="C29" s="20">
        <f t="shared" si="3"/>
        <v>522.29720115711643</v>
      </c>
      <c r="D29" s="20">
        <f t="shared" si="4"/>
        <v>1624.9892908914399</v>
      </c>
      <c r="E29" s="20"/>
      <c r="F29" s="21">
        <f t="shared" si="5"/>
        <v>389475.13261278841</v>
      </c>
      <c r="G29" s="20">
        <f t="shared" si="6"/>
        <v>10524.867387211378</v>
      </c>
      <c r="H29" s="20">
        <f t="shared" si="7"/>
        <v>34568.148945808309</v>
      </c>
    </row>
    <row r="30" spans="1:8" x14ac:dyDescent="0.2">
      <c r="A30" s="18">
        <f t="shared" si="1"/>
        <v>22</v>
      </c>
      <c r="B30" s="20">
        <f t="shared" si="2"/>
        <v>2147.2864920485563</v>
      </c>
      <c r="C30" s="20">
        <f t="shared" si="3"/>
        <v>524.47343949527135</v>
      </c>
      <c r="D30" s="20">
        <f t="shared" si="4"/>
        <v>1622.8130525532849</v>
      </c>
      <c r="E30" s="20"/>
      <c r="F30" s="21">
        <f t="shared" si="5"/>
        <v>388950.65917329316</v>
      </c>
      <c r="G30" s="20">
        <f t="shared" si="6"/>
        <v>11049.34082670665</v>
      </c>
      <c r="H30" s="20">
        <f t="shared" si="7"/>
        <v>36190.961998361592</v>
      </c>
    </row>
    <row r="31" spans="1:8" x14ac:dyDescent="0.2">
      <c r="A31" s="18">
        <f t="shared" si="1"/>
        <v>23</v>
      </c>
      <c r="B31" s="20">
        <f t="shared" si="2"/>
        <v>2147.2864920485563</v>
      </c>
      <c r="C31" s="20">
        <f t="shared" si="3"/>
        <v>526.65874549316823</v>
      </c>
      <c r="D31" s="20">
        <f t="shared" si="4"/>
        <v>1620.6277465553881</v>
      </c>
      <c r="E31" s="20"/>
      <c r="F31" s="21">
        <f t="shared" si="5"/>
        <v>388424.0004278</v>
      </c>
      <c r="G31" s="20">
        <f t="shared" si="6"/>
        <v>11575.999572199818</v>
      </c>
      <c r="H31" s="20">
        <f t="shared" si="7"/>
        <v>37811.589744916979</v>
      </c>
    </row>
    <row r="32" spans="1:8" x14ac:dyDescent="0.2">
      <c r="A32" s="18">
        <f t="shared" si="1"/>
        <v>24</v>
      </c>
      <c r="B32" s="20">
        <f t="shared" si="2"/>
        <v>2147.2864920485563</v>
      </c>
      <c r="C32" s="20">
        <f t="shared" si="3"/>
        <v>528.85315693272287</v>
      </c>
      <c r="D32" s="20">
        <f t="shared" si="4"/>
        <v>1618.4333351158334</v>
      </c>
      <c r="E32" s="20"/>
      <c r="F32" s="21">
        <f t="shared" si="5"/>
        <v>387895.14727086725</v>
      </c>
      <c r="G32" s="20">
        <f t="shared" si="6"/>
        <v>12104.852729132541</v>
      </c>
      <c r="H32" s="20">
        <f t="shared" si="7"/>
        <v>39430.023080032814</v>
      </c>
    </row>
    <row r="33" spans="1:8" x14ac:dyDescent="0.2">
      <c r="A33" s="18">
        <f t="shared" si="1"/>
        <v>25</v>
      </c>
      <c r="B33" s="20">
        <f t="shared" si="2"/>
        <v>2147.2864920485563</v>
      </c>
      <c r="C33" s="20">
        <f t="shared" si="3"/>
        <v>531.05671175327598</v>
      </c>
      <c r="D33" s="20">
        <f t="shared" si="4"/>
        <v>1616.2297802952803</v>
      </c>
      <c r="E33" s="20"/>
      <c r="F33" s="21">
        <f t="shared" si="5"/>
        <v>387364.090559114</v>
      </c>
      <c r="G33" s="20">
        <f t="shared" si="6"/>
        <v>12635.909440885816</v>
      </c>
      <c r="H33" s="20">
        <f t="shared" si="7"/>
        <v>41046.252860328095</v>
      </c>
    </row>
    <row r="34" spans="1:8" x14ac:dyDescent="0.2">
      <c r="A34" s="18">
        <f t="shared" si="1"/>
        <v>26</v>
      </c>
      <c r="B34" s="20">
        <f t="shared" si="2"/>
        <v>2147.2864920485563</v>
      </c>
      <c r="C34" s="20">
        <f t="shared" si="3"/>
        <v>533.26944805224798</v>
      </c>
      <c r="D34" s="20">
        <f t="shared" si="4"/>
        <v>1614.0170439963083</v>
      </c>
      <c r="E34" s="20"/>
      <c r="F34" s="21">
        <f t="shared" si="5"/>
        <v>386830.82111106173</v>
      </c>
      <c r="G34" s="20">
        <f t="shared" si="6"/>
        <v>13169.178888938064</v>
      </c>
      <c r="H34" s="20">
        <f t="shared" si="7"/>
        <v>42660.269904324407</v>
      </c>
    </row>
    <row r="35" spans="1:8" x14ac:dyDescent="0.2">
      <c r="A35" s="18">
        <f t="shared" si="1"/>
        <v>27</v>
      </c>
      <c r="B35" s="20">
        <f t="shared" si="2"/>
        <v>2147.2864920485563</v>
      </c>
      <c r="C35" s="20">
        <f t="shared" si="3"/>
        <v>535.4914040857991</v>
      </c>
      <c r="D35" s="20">
        <f t="shared" si="4"/>
        <v>1611.7950879627572</v>
      </c>
      <c r="E35" s="20"/>
      <c r="F35" s="21">
        <f t="shared" si="5"/>
        <v>386295.3297069759</v>
      </c>
      <c r="G35" s="20">
        <f t="shared" si="6"/>
        <v>13704.670293023863</v>
      </c>
      <c r="H35" s="20">
        <f t="shared" si="7"/>
        <v>44272.064992287167</v>
      </c>
    </row>
    <row r="36" spans="1:8" x14ac:dyDescent="0.2">
      <c r="A36" s="18">
        <f t="shared" si="1"/>
        <v>28</v>
      </c>
      <c r="B36" s="20">
        <f t="shared" si="2"/>
        <v>2147.2864920485563</v>
      </c>
      <c r="C36" s="20">
        <f t="shared" si="3"/>
        <v>537.72261826949011</v>
      </c>
      <c r="D36" s="20">
        <f t="shared" si="4"/>
        <v>1609.5638737790662</v>
      </c>
      <c r="E36" s="20"/>
      <c r="F36" s="21">
        <f t="shared" si="5"/>
        <v>385757.6070887064</v>
      </c>
      <c r="G36" s="20">
        <f t="shared" si="6"/>
        <v>14242.392911293353</v>
      </c>
      <c r="H36" s="20">
        <f t="shared" si="7"/>
        <v>45881.628866066232</v>
      </c>
    </row>
    <row r="37" spans="1:8" x14ac:dyDescent="0.2">
      <c r="A37" s="18">
        <f t="shared" si="1"/>
        <v>29</v>
      </c>
      <c r="B37" s="20">
        <f t="shared" si="2"/>
        <v>2147.2864920485563</v>
      </c>
      <c r="C37" s="20">
        <f t="shared" si="3"/>
        <v>539.96312917894625</v>
      </c>
      <c r="D37" s="20">
        <f t="shared" si="4"/>
        <v>1607.32336286961</v>
      </c>
      <c r="E37" s="20"/>
      <c r="F37" s="21">
        <f t="shared" si="5"/>
        <v>385217.64395952743</v>
      </c>
      <c r="G37" s="20">
        <f t="shared" si="6"/>
        <v>14782.356040472299</v>
      </c>
      <c r="H37" s="20">
        <f t="shared" si="7"/>
        <v>47488.952228935843</v>
      </c>
    </row>
    <row r="38" spans="1:8" x14ac:dyDescent="0.2">
      <c r="A38" s="18">
        <f t="shared" si="1"/>
        <v>30</v>
      </c>
      <c r="B38" s="20">
        <f t="shared" si="2"/>
        <v>2147.2864920485563</v>
      </c>
      <c r="C38" s="20">
        <f t="shared" si="3"/>
        <v>542.21297555052524</v>
      </c>
      <c r="D38" s="20">
        <f t="shared" si="4"/>
        <v>1605.073516498031</v>
      </c>
      <c r="E38" s="20"/>
      <c r="F38" s="21">
        <f t="shared" si="5"/>
        <v>384675.43098397693</v>
      </c>
      <c r="G38" s="20">
        <f t="shared" si="6"/>
        <v>15324.569016022824</v>
      </c>
      <c r="H38" s="20">
        <f t="shared" si="7"/>
        <v>49094.025745433872</v>
      </c>
    </row>
    <row r="39" spans="1:8" x14ac:dyDescent="0.2">
      <c r="A39" s="18">
        <f t="shared" si="1"/>
        <v>31</v>
      </c>
      <c r="B39" s="20">
        <f t="shared" si="2"/>
        <v>2147.2864920485563</v>
      </c>
      <c r="C39" s="20">
        <f t="shared" si="3"/>
        <v>544.47219628198582</v>
      </c>
      <c r="D39" s="20">
        <f t="shared" si="4"/>
        <v>1602.8142957665705</v>
      </c>
      <c r="E39" s="20"/>
      <c r="F39" s="21">
        <f t="shared" si="5"/>
        <v>384130.95878769492</v>
      </c>
      <c r="G39" s="20">
        <f t="shared" si="6"/>
        <v>15869.04121230481</v>
      </c>
      <c r="H39" s="20">
        <f t="shared" si="7"/>
        <v>50696.840041200441</v>
      </c>
    </row>
    <row r="40" spans="1:8" x14ac:dyDescent="0.2">
      <c r="A40" s="18">
        <f t="shared" si="1"/>
        <v>32</v>
      </c>
      <c r="B40" s="20">
        <f t="shared" si="2"/>
        <v>2147.2864920485563</v>
      </c>
      <c r="C40" s="20">
        <f t="shared" si="3"/>
        <v>546.74083043316068</v>
      </c>
      <c r="D40" s="20">
        <f t="shared" si="4"/>
        <v>1600.5456616153956</v>
      </c>
      <c r="E40" s="20"/>
      <c r="F40" s="21">
        <f t="shared" si="5"/>
        <v>383584.21795726178</v>
      </c>
      <c r="G40" s="20">
        <f t="shared" si="6"/>
        <v>16415.78204273797</v>
      </c>
      <c r="H40" s="20">
        <f t="shared" si="7"/>
        <v>52297.385702815838</v>
      </c>
    </row>
    <row r="41" spans="1:8" x14ac:dyDescent="0.2">
      <c r="A41" s="18">
        <f t="shared" si="1"/>
        <v>33</v>
      </c>
      <c r="B41" s="20">
        <f t="shared" si="2"/>
        <v>2147.2864920485563</v>
      </c>
      <c r="C41" s="20">
        <f t="shared" si="3"/>
        <v>549.01891722663231</v>
      </c>
      <c r="D41" s="20">
        <f t="shared" si="4"/>
        <v>1598.267574821924</v>
      </c>
      <c r="E41" s="20"/>
      <c r="F41" s="21">
        <f t="shared" si="5"/>
        <v>383035.19904003514</v>
      </c>
      <c r="G41" s="20">
        <f t="shared" si="6"/>
        <v>16964.800959964603</v>
      </c>
      <c r="H41" s="20">
        <f t="shared" si="7"/>
        <v>53895.653277637764</v>
      </c>
    </row>
    <row r="42" spans="1:8" x14ac:dyDescent="0.2">
      <c r="A42" s="18">
        <f t="shared" si="1"/>
        <v>34</v>
      </c>
      <c r="B42" s="20">
        <f t="shared" si="2"/>
        <v>2147.2864920485563</v>
      </c>
      <c r="C42" s="20">
        <f t="shared" si="3"/>
        <v>551.30649604840983</v>
      </c>
      <c r="D42" s="20">
        <f t="shared" si="4"/>
        <v>1595.9799960001465</v>
      </c>
      <c r="E42" s="20"/>
      <c r="F42" s="21">
        <f t="shared" si="5"/>
        <v>382483.89254398673</v>
      </c>
      <c r="G42" s="20">
        <f t="shared" si="6"/>
        <v>17516.107456013015</v>
      </c>
      <c r="H42" s="20">
        <f t="shared" si="7"/>
        <v>55491.633273637912</v>
      </c>
    </row>
    <row r="43" spans="1:8" x14ac:dyDescent="0.2">
      <c r="A43" s="18">
        <f t="shared" si="1"/>
        <v>35</v>
      </c>
      <c r="B43" s="20">
        <f t="shared" si="2"/>
        <v>2147.2864920485563</v>
      </c>
      <c r="C43" s="20">
        <f t="shared" si="3"/>
        <v>553.60360644861157</v>
      </c>
      <c r="D43" s="20">
        <f t="shared" si="4"/>
        <v>1593.6828855999447</v>
      </c>
      <c r="E43" s="20"/>
      <c r="F43" s="21">
        <f t="shared" si="5"/>
        <v>381930.28893753811</v>
      </c>
      <c r="G43" s="20">
        <f t="shared" si="6"/>
        <v>18069.711062461625</v>
      </c>
      <c r="H43" s="20">
        <f t="shared" si="7"/>
        <v>57085.31615923786</v>
      </c>
    </row>
    <row r="44" spans="1:8" x14ac:dyDescent="0.2">
      <c r="A44" s="18">
        <f t="shared" si="1"/>
        <v>36</v>
      </c>
      <c r="B44" s="20">
        <f t="shared" si="2"/>
        <v>2147.2864920485563</v>
      </c>
      <c r="C44" s="20">
        <f t="shared" si="3"/>
        <v>555.91028814214746</v>
      </c>
      <c r="D44" s="20">
        <f t="shared" si="4"/>
        <v>1591.3762039064088</v>
      </c>
      <c r="E44" s="20"/>
      <c r="F44" s="21">
        <f t="shared" si="5"/>
        <v>381374.37864939595</v>
      </c>
      <c r="G44" s="20">
        <f t="shared" si="6"/>
        <v>18625.621350603771</v>
      </c>
      <c r="H44" s="20">
        <f t="shared" si="7"/>
        <v>58676.69236314427</v>
      </c>
    </row>
    <row r="45" spans="1:8" x14ac:dyDescent="0.2">
      <c r="A45" s="18">
        <f t="shared" si="1"/>
        <v>37</v>
      </c>
      <c r="B45" s="20">
        <f t="shared" si="2"/>
        <v>2147.2864920485563</v>
      </c>
      <c r="C45" s="20">
        <f t="shared" si="3"/>
        <v>558.22658100940657</v>
      </c>
      <c r="D45" s="20">
        <f t="shared" si="4"/>
        <v>1589.0599110391497</v>
      </c>
      <c r="E45" s="20"/>
      <c r="F45" s="21">
        <f t="shared" si="5"/>
        <v>380816.15206838655</v>
      </c>
      <c r="G45" s="20">
        <f t="shared" si="6"/>
        <v>19183.847931613178</v>
      </c>
      <c r="H45" s="20">
        <f t="shared" si="7"/>
        <v>60265.752274183418</v>
      </c>
    </row>
    <row r="46" spans="1:8" x14ac:dyDescent="0.2">
      <c r="A46" s="18">
        <f t="shared" si="1"/>
        <v>38</v>
      </c>
      <c r="B46" s="20">
        <f t="shared" si="2"/>
        <v>2147.2864920485563</v>
      </c>
      <c r="C46" s="20">
        <f t="shared" si="3"/>
        <v>560.5525250969456</v>
      </c>
      <c r="D46" s="20">
        <f t="shared" si="4"/>
        <v>1586.7339669516107</v>
      </c>
      <c r="E46" s="20"/>
      <c r="F46" s="21">
        <f t="shared" si="5"/>
        <v>380255.59954328963</v>
      </c>
      <c r="G46" s="20">
        <f t="shared" si="6"/>
        <v>19744.400456710122</v>
      </c>
      <c r="H46" s="20">
        <f t="shared" si="7"/>
        <v>61852.486241135026</v>
      </c>
    </row>
    <row r="47" spans="1:8" x14ac:dyDescent="0.2">
      <c r="A47" s="18">
        <f t="shared" si="1"/>
        <v>39</v>
      </c>
      <c r="B47" s="20">
        <f t="shared" si="2"/>
        <v>2147.2864920485563</v>
      </c>
      <c r="C47" s="20">
        <f t="shared" si="3"/>
        <v>562.88816061818284</v>
      </c>
      <c r="D47" s="20">
        <f t="shared" si="4"/>
        <v>1584.3983314303734</v>
      </c>
      <c r="E47" s="20"/>
      <c r="F47" s="21">
        <f t="shared" si="5"/>
        <v>379692.71138267143</v>
      </c>
      <c r="G47" s="20">
        <f t="shared" si="6"/>
        <v>20307.288617328304</v>
      </c>
      <c r="H47" s="20">
        <f t="shared" si="7"/>
        <v>63436.884572565403</v>
      </c>
    </row>
    <row r="48" spans="1:8" x14ac:dyDescent="0.2">
      <c r="A48" s="18">
        <f t="shared" si="1"/>
        <v>40</v>
      </c>
      <c r="B48" s="20">
        <f t="shared" si="2"/>
        <v>2147.2864920485563</v>
      </c>
      <c r="C48" s="20">
        <f t="shared" si="3"/>
        <v>565.2335279540921</v>
      </c>
      <c r="D48" s="20">
        <f t="shared" si="4"/>
        <v>1582.0529640944642</v>
      </c>
      <c r="E48" s="20"/>
      <c r="F48" s="21">
        <f t="shared" si="5"/>
        <v>379127.47785471735</v>
      </c>
      <c r="G48" s="20">
        <f t="shared" si="6"/>
        <v>20872.522145282397</v>
      </c>
      <c r="H48" s="20">
        <f t="shared" si="7"/>
        <v>65018.937536659869</v>
      </c>
    </row>
    <row r="49" spans="1:8" x14ac:dyDescent="0.2">
      <c r="A49" s="18">
        <f t="shared" si="1"/>
        <v>41</v>
      </c>
      <c r="B49" s="20">
        <f t="shared" si="2"/>
        <v>2147.2864920485563</v>
      </c>
      <c r="C49" s="20">
        <f t="shared" si="3"/>
        <v>567.58866765390076</v>
      </c>
      <c r="D49" s="20">
        <f t="shared" si="4"/>
        <v>1579.6978243946555</v>
      </c>
      <c r="E49" s="20"/>
      <c r="F49" s="21">
        <f t="shared" si="5"/>
        <v>378559.88918706344</v>
      </c>
      <c r="G49" s="20">
        <f t="shared" si="6"/>
        <v>21440.110812936298</v>
      </c>
      <c r="H49" s="20">
        <f t="shared" si="7"/>
        <v>66598.635361054519</v>
      </c>
    </row>
    <row r="50" spans="1:8" x14ac:dyDescent="0.2">
      <c r="A50" s="18">
        <f t="shared" si="1"/>
        <v>42</v>
      </c>
      <c r="B50" s="20">
        <f t="shared" si="2"/>
        <v>2147.2864920485563</v>
      </c>
      <c r="C50" s="20">
        <f t="shared" si="3"/>
        <v>569.95362043579189</v>
      </c>
      <c r="D50" s="20">
        <f t="shared" si="4"/>
        <v>1577.3328716127644</v>
      </c>
      <c r="E50" s="20"/>
      <c r="F50" s="21">
        <f t="shared" si="5"/>
        <v>377989.93556662765</v>
      </c>
      <c r="G50" s="20">
        <f t="shared" si="6"/>
        <v>22010.064433372092</v>
      </c>
      <c r="H50" s="20">
        <f t="shared" si="7"/>
        <v>68175.968232667277</v>
      </c>
    </row>
    <row r="51" spans="1:8" x14ac:dyDescent="0.2">
      <c r="A51" s="18">
        <f t="shared" si="1"/>
        <v>43</v>
      </c>
      <c r="B51" s="20">
        <f t="shared" si="2"/>
        <v>2147.2864920485563</v>
      </c>
      <c r="C51" s="20">
        <f t="shared" si="3"/>
        <v>572.32842718760776</v>
      </c>
      <c r="D51" s="20">
        <f t="shared" si="4"/>
        <v>1574.9580648609485</v>
      </c>
      <c r="E51" s="20"/>
      <c r="F51" s="21">
        <f t="shared" si="5"/>
        <v>377417.60713944002</v>
      </c>
      <c r="G51" s="20">
        <f t="shared" si="6"/>
        <v>22582.392860559699</v>
      </c>
      <c r="H51" s="20">
        <f t="shared" si="7"/>
        <v>69750.926297528233</v>
      </c>
    </row>
    <row r="52" spans="1:8" x14ac:dyDescent="0.2">
      <c r="A52" s="18">
        <f t="shared" si="1"/>
        <v>44</v>
      </c>
      <c r="B52" s="20">
        <f t="shared" si="2"/>
        <v>2147.2864920485563</v>
      </c>
      <c r="C52" s="20">
        <f t="shared" si="3"/>
        <v>574.71312896755626</v>
      </c>
      <c r="D52" s="20">
        <f t="shared" si="4"/>
        <v>1572.573363081</v>
      </c>
      <c r="E52" s="20"/>
      <c r="F52" s="21">
        <f t="shared" si="5"/>
        <v>376842.89401047246</v>
      </c>
      <c r="G52" s="20">
        <f t="shared" si="6"/>
        <v>23157.105989527256</v>
      </c>
      <c r="H52" s="20">
        <f t="shared" si="7"/>
        <v>71323.499660609232</v>
      </c>
    </row>
    <row r="53" spans="1:8" x14ac:dyDescent="0.2">
      <c r="A53" s="18">
        <f t="shared" si="1"/>
        <v>45</v>
      </c>
      <c r="B53" s="20">
        <f t="shared" si="2"/>
        <v>2147.2864920485563</v>
      </c>
      <c r="C53" s="20">
        <f t="shared" si="3"/>
        <v>577.10776700492102</v>
      </c>
      <c r="D53" s="20">
        <f t="shared" si="4"/>
        <v>1570.1787250436353</v>
      </c>
      <c r="E53" s="20"/>
      <c r="F53" s="21">
        <f t="shared" si="5"/>
        <v>376265.78624346753</v>
      </c>
      <c r="G53" s="20">
        <f t="shared" si="6"/>
        <v>23734.213756532175</v>
      </c>
      <c r="H53" s="20">
        <f t="shared" si="7"/>
        <v>72893.678385652864</v>
      </c>
    </row>
    <row r="54" spans="1:8" x14ac:dyDescent="0.2">
      <c r="A54" s="18">
        <f t="shared" si="1"/>
        <v>46</v>
      </c>
      <c r="B54" s="20">
        <f t="shared" si="2"/>
        <v>2147.2864920485563</v>
      </c>
      <c r="C54" s="20">
        <f t="shared" si="3"/>
        <v>579.51238270077488</v>
      </c>
      <c r="D54" s="20">
        <f t="shared" si="4"/>
        <v>1567.7741093477814</v>
      </c>
      <c r="E54" s="20"/>
      <c r="F54" s="21">
        <f t="shared" si="5"/>
        <v>375686.27386076679</v>
      </c>
      <c r="G54" s="20">
        <f t="shared" si="6"/>
        <v>24313.726139232949</v>
      </c>
      <c r="H54" s="20">
        <f t="shared" si="7"/>
        <v>74461.452495000645</v>
      </c>
    </row>
    <row r="55" spans="1:8" x14ac:dyDescent="0.2">
      <c r="A55" s="18">
        <f t="shared" si="1"/>
        <v>47</v>
      </c>
      <c r="B55" s="20">
        <f t="shared" si="2"/>
        <v>2147.2864920485563</v>
      </c>
      <c r="C55" s="20">
        <f t="shared" si="3"/>
        <v>581.92701762869478</v>
      </c>
      <c r="D55" s="20">
        <f t="shared" si="4"/>
        <v>1565.3594744198615</v>
      </c>
      <c r="E55" s="20"/>
      <c r="F55" s="21">
        <f t="shared" si="5"/>
        <v>375104.3468431381</v>
      </c>
      <c r="G55" s="20">
        <f t="shared" si="6"/>
        <v>24895.653156861645</v>
      </c>
      <c r="H55" s="20">
        <f t="shared" si="7"/>
        <v>76026.811969420509</v>
      </c>
    </row>
    <row r="56" spans="1:8" x14ac:dyDescent="0.2">
      <c r="A56" s="18">
        <f t="shared" si="1"/>
        <v>48</v>
      </c>
      <c r="B56" s="20">
        <f t="shared" si="2"/>
        <v>2147.2864920485563</v>
      </c>
      <c r="C56" s="20">
        <f t="shared" si="3"/>
        <v>584.35171353548094</v>
      </c>
      <c r="D56" s="20">
        <f t="shared" si="4"/>
        <v>1562.9347785130753</v>
      </c>
      <c r="E56" s="20"/>
      <c r="F56" s="21">
        <f t="shared" si="5"/>
        <v>374519.99512960261</v>
      </c>
      <c r="G56" s="20">
        <f t="shared" si="6"/>
        <v>25480.004870397126</v>
      </c>
      <c r="H56" s="20">
        <f t="shared" si="7"/>
        <v>77589.74674793359</v>
      </c>
    </row>
    <row r="57" spans="1:8" x14ac:dyDescent="0.2">
      <c r="A57" s="18">
        <f t="shared" si="1"/>
        <v>49</v>
      </c>
      <c r="B57" s="20">
        <f t="shared" si="2"/>
        <v>2147.2864920485563</v>
      </c>
      <c r="C57" s="20">
        <f t="shared" si="3"/>
        <v>586.78651234187873</v>
      </c>
      <c r="D57" s="20">
        <f t="shared" si="4"/>
        <v>1560.4999797066775</v>
      </c>
      <c r="E57" s="20"/>
      <c r="F57" s="21">
        <f t="shared" si="5"/>
        <v>373933.20861726074</v>
      </c>
      <c r="G57" s="20">
        <f t="shared" si="6"/>
        <v>26066.791382739004</v>
      </c>
      <c r="H57" s="20">
        <f t="shared" si="7"/>
        <v>79150.246727640275</v>
      </c>
    </row>
    <row r="58" spans="1:8" x14ac:dyDescent="0.2">
      <c r="A58" s="18">
        <f t="shared" si="1"/>
        <v>50</v>
      </c>
      <c r="B58" s="20">
        <f t="shared" si="2"/>
        <v>2147.2864920485563</v>
      </c>
      <c r="C58" s="20">
        <f t="shared" si="3"/>
        <v>589.23145614330315</v>
      </c>
      <c r="D58" s="20">
        <f t="shared" si="4"/>
        <v>1558.0550359052531</v>
      </c>
      <c r="E58" s="20"/>
      <c r="F58" s="21">
        <f t="shared" si="5"/>
        <v>373343.97716111742</v>
      </c>
      <c r="G58" s="20">
        <f t="shared" si="6"/>
        <v>26656.022838882309</v>
      </c>
      <c r="H58" s="20">
        <f t="shared" si="7"/>
        <v>80708.301763545533</v>
      </c>
    </row>
    <row r="59" spans="1:8" x14ac:dyDescent="0.2">
      <c r="A59" s="18">
        <f t="shared" si="1"/>
        <v>51</v>
      </c>
      <c r="B59" s="20">
        <f t="shared" si="2"/>
        <v>2147.2864920485563</v>
      </c>
      <c r="C59" s="20">
        <f t="shared" si="3"/>
        <v>591.68658721056704</v>
      </c>
      <c r="D59" s="20">
        <f t="shared" si="4"/>
        <v>1555.5999048379892</v>
      </c>
      <c r="E59" s="20"/>
      <c r="F59" s="21">
        <f t="shared" si="5"/>
        <v>372752.29057390685</v>
      </c>
      <c r="G59" s="20">
        <f t="shared" si="6"/>
        <v>27247.709426092875</v>
      </c>
      <c r="H59" s="20">
        <f t="shared" si="7"/>
        <v>82263.901668383522</v>
      </c>
    </row>
    <row r="60" spans="1:8" x14ac:dyDescent="0.2">
      <c r="A60" s="18">
        <f t="shared" si="1"/>
        <v>52</v>
      </c>
      <c r="B60" s="20">
        <f t="shared" si="2"/>
        <v>2147.2864920485563</v>
      </c>
      <c r="C60" s="20">
        <f t="shared" si="3"/>
        <v>594.15194799061101</v>
      </c>
      <c r="D60" s="20">
        <f t="shared" si="4"/>
        <v>1553.1345440579453</v>
      </c>
      <c r="E60" s="20"/>
      <c r="F60" s="21">
        <f t="shared" si="5"/>
        <v>372158.13862591627</v>
      </c>
      <c r="G60" s="20">
        <f t="shared" si="6"/>
        <v>27841.861374083484</v>
      </c>
      <c r="H60" s="20">
        <f t="shared" si="7"/>
        <v>83817.036212441468</v>
      </c>
    </row>
    <row r="61" spans="1:8" x14ac:dyDescent="0.2">
      <c r="A61" s="18">
        <f t="shared" si="1"/>
        <v>53</v>
      </c>
      <c r="B61" s="20">
        <f t="shared" si="2"/>
        <v>2147.2864920485563</v>
      </c>
      <c r="C61" s="20">
        <f t="shared" si="3"/>
        <v>596.62758110723848</v>
      </c>
      <c r="D61" s="20">
        <f t="shared" si="4"/>
        <v>1550.6589109413178</v>
      </c>
      <c r="E61" s="20"/>
      <c r="F61" s="21">
        <f t="shared" si="5"/>
        <v>371561.51104480901</v>
      </c>
      <c r="G61" s="20">
        <f t="shared" si="6"/>
        <v>28438.488955190722</v>
      </c>
      <c r="H61" s="20">
        <f t="shared" si="7"/>
        <v>85367.695123382786</v>
      </c>
    </row>
    <row r="62" spans="1:8" x14ac:dyDescent="0.2">
      <c r="A62" s="18">
        <f t="shared" si="1"/>
        <v>54</v>
      </c>
      <c r="B62" s="20">
        <f t="shared" si="2"/>
        <v>2147.2864920485563</v>
      </c>
      <c r="C62" s="20">
        <f t="shared" si="3"/>
        <v>599.11352936185199</v>
      </c>
      <c r="D62" s="20">
        <f t="shared" si="4"/>
        <v>1548.1729626867043</v>
      </c>
      <c r="E62" s="20"/>
      <c r="F62" s="21">
        <f t="shared" si="5"/>
        <v>370962.39751544717</v>
      </c>
      <c r="G62" s="20">
        <f t="shared" si="6"/>
        <v>29037.602484552575</v>
      </c>
      <c r="H62" s="20">
        <f t="shared" si="7"/>
        <v>86915.868086069488</v>
      </c>
    </row>
    <row r="63" spans="1:8" x14ac:dyDescent="0.2">
      <c r="A63" s="18">
        <f t="shared" si="1"/>
        <v>55</v>
      </c>
      <c r="B63" s="20">
        <f t="shared" si="2"/>
        <v>2147.2864920485563</v>
      </c>
      <c r="C63" s="20">
        <f t="shared" si="3"/>
        <v>601.60983573419298</v>
      </c>
      <c r="D63" s="20">
        <f t="shared" si="4"/>
        <v>1545.6766563143633</v>
      </c>
      <c r="E63" s="20"/>
      <c r="F63" s="21">
        <f t="shared" si="5"/>
        <v>370360.78767971299</v>
      </c>
      <c r="G63" s="20">
        <f t="shared" si="6"/>
        <v>29639.21232028677</v>
      </c>
      <c r="H63" s="20">
        <f t="shared" si="7"/>
        <v>88461.544742383849</v>
      </c>
    </row>
    <row r="64" spans="1:8" x14ac:dyDescent="0.2">
      <c r="A64" s="18">
        <f t="shared" si="1"/>
        <v>56</v>
      </c>
      <c r="B64" s="20">
        <f t="shared" si="2"/>
        <v>2147.2864920485563</v>
      </c>
      <c r="C64" s="20">
        <f t="shared" si="3"/>
        <v>604.11654338308563</v>
      </c>
      <c r="D64" s="20">
        <f t="shared" si="4"/>
        <v>1543.1699486654707</v>
      </c>
      <c r="E64" s="20"/>
      <c r="F64" s="21">
        <f t="shared" si="5"/>
        <v>369756.67113632988</v>
      </c>
      <c r="G64" s="20">
        <f t="shared" si="6"/>
        <v>30243.328863669856</v>
      </c>
      <c r="H64" s="20">
        <f t="shared" si="7"/>
        <v>90004.714691049317</v>
      </c>
    </row>
    <row r="65" spans="1:8" x14ac:dyDescent="0.2">
      <c r="A65" s="18">
        <f t="shared" si="1"/>
        <v>57</v>
      </c>
      <c r="B65" s="20">
        <f t="shared" si="2"/>
        <v>2147.2864920485563</v>
      </c>
      <c r="C65" s="20">
        <f t="shared" si="3"/>
        <v>606.63369564718187</v>
      </c>
      <c r="D65" s="20">
        <f t="shared" si="4"/>
        <v>1540.6527964013744</v>
      </c>
      <c r="E65" s="20"/>
      <c r="F65" s="21">
        <f t="shared" si="5"/>
        <v>369150.0374406827</v>
      </c>
      <c r="G65" s="20">
        <f t="shared" si="6"/>
        <v>30849.962559317039</v>
      </c>
      <c r="H65" s="20">
        <f t="shared" si="7"/>
        <v>91545.367487450698</v>
      </c>
    </row>
    <row r="66" spans="1:8" x14ac:dyDescent="0.2">
      <c r="A66" s="18">
        <f t="shared" si="1"/>
        <v>58</v>
      </c>
      <c r="B66" s="20">
        <f t="shared" si="2"/>
        <v>2147.2864920485563</v>
      </c>
      <c r="C66" s="20">
        <f t="shared" si="3"/>
        <v>609.16133604571178</v>
      </c>
      <c r="D66" s="20">
        <f t="shared" si="4"/>
        <v>1538.1251560028445</v>
      </c>
      <c r="E66" s="20"/>
      <c r="F66" s="21">
        <f t="shared" si="5"/>
        <v>368540.87610463699</v>
      </c>
      <c r="G66" s="20">
        <f t="shared" si="6"/>
        <v>31459.123895362751</v>
      </c>
      <c r="H66" s="20">
        <f t="shared" si="7"/>
        <v>93083.492643453545</v>
      </c>
    </row>
    <row r="67" spans="1:8" x14ac:dyDescent="0.2">
      <c r="A67" s="18">
        <f t="shared" si="1"/>
        <v>59</v>
      </c>
      <c r="B67" s="20">
        <f t="shared" si="2"/>
        <v>2147.2864920485563</v>
      </c>
      <c r="C67" s="20">
        <f t="shared" si="3"/>
        <v>611.69950827923549</v>
      </c>
      <c r="D67" s="20">
        <f t="shared" si="4"/>
        <v>1535.5869837693208</v>
      </c>
      <c r="E67" s="20"/>
      <c r="F67" s="21">
        <f t="shared" si="5"/>
        <v>367929.17659635778</v>
      </c>
      <c r="G67" s="20">
        <f t="shared" si="6"/>
        <v>32070.823403641985</v>
      </c>
      <c r="H67" s="20">
        <f t="shared" si="7"/>
        <v>94619.079627222862</v>
      </c>
    </row>
    <row r="68" spans="1:8" x14ac:dyDescent="0.2">
      <c r="A68" s="18">
        <f t="shared" si="1"/>
        <v>60</v>
      </c>
      <c r="B68" s="20">
        <f t="shared" si="2"/>
        <v>2147.2864920485563</v>
      </c>
      <c r="C68" s="20">
        <f t="shared" si="3"/>
        <v>614.24825623039897</v>
      </c>
      <c r="D68" s="20">
        <f t="shared" si="4"/>
        <v>1533.0382358181573</v>
      </c>
      <c r="E68" s="20"/>
      <c r="F68" s="21">
        <f t="shared" si="5"/>
        <v>367314.9283401274</v>
      </c>
      <c r="G68" s="20">
        <f t="shared" si="6"/>
        <v>32685.071659872385</v>
      </c>
      <c r="H68" s="20">
        <f t="shared" si="7"/>
        <v>96152.117863041014</v>
      </c>
    </row>
    <row r="69" spans="1:8" x14ac:dyDescent="0.2">
      <c r="A69" s="18">
        <f t="shared" si="1"/>
        <v>61</v>
      </c>
      <c r="B69" s="20">
        <f t="shared" si="2"/>
        <v>2147.2864920485563</v>
      </c>
      <c r="C69" s="20">
        <f t="shared" si="3"/>
        <v>616.80762396469208</v>
      </c>
      <c r="D69" s="20">
        <f t="shared" si="4"/>
        <v>1530.4788680838642</v>
      </c>
      <c r="E69" s="20"/>
      <c r="F69" s="21">
        <f t="shared" si="5"/>
        <v>366698.12071616272</v>
      </c>
      <c r="G69" s="20">
        <f t="shared" si="6"/>
        <v>33301.879283837079</v>
      </c>
      <c r="H69" s="20">
        <f t="shared" si="7"/>
        <v>97682.596731124882</v>
      </c>
    </row>
    <row r="70" spans="1:8" x14ac:dyDescent="0.2">
      <c r="A70" s="18">
        <f t="shared" si="1"/>
        <v>62</v>
      </c>
      <c r="B70" s="20">
        <f t="shared" si="2"/>
        <v>2147.2864920485563</v>
      </c>
      <c r="C70" s="20">
        <f t="shared" si="3"/>
        <v>619.37765573121169</v>
      </c>
      <c r="D70" s="20">
        <f t="shared" si="4"/>
        <v>1527.9088363173446</v>
      </c>
      <c r="E70" s="20"/>
      <c r="F70" s="21">
        <f t="shared" si="5"/>
        <v>366078.7430604315</v>
      </c>
      <c r="G70" s="20">
        <f t="shared" si="6"/>
        <v>33921.256939568288</v>
      </c>
      <c r="H70" s="20">
        <f t="shared" si="7"/>
        <v>99210.505567442233</v>
      </c>
    </row>
    <row r="71" spans="1:8" x14ac:dyDescent="0.2">
      <c r="A71" s="18">
        <f t="shared" si="1"/>
        <v>63</v>
      </c>
      <c r="B71" s="20">
        <f t="shared" si="2"/>
        <v>2147.2864920485563</v>
      </c>
      <c r="C71" s="20">
        <f t="shared" si="3"/>
        <v>621.95839596342512</v>
      </c>
      <c r="D71" s="20">
        <f t="shared" si="4"/>
        <v>1525.3280960851312</v>
      </c>
      <c r="E71" s="20"/>
      <c r="F71" s="21">
        <f t="shared" si="5"/>
        <v>365456.78466446808</v>
      </c>
      <c r="G71" s="20">
        <f t="shared" si="6"/>
        <v>34543.215335531713</v>
      </c>
      <c r="H71" s="20">
        <f t="shared" si="7"/>
        <v>100735.83366352736</v>
      </c>
    </row>
    <row r="72" spans="1:8" x14ac:dyDescent="0.2">
      <c r="A72" s="18">
        <f t="shared" si="1"/>
        <v>64</v>
      </c>
      <c r="B72" s="20">
        <f t="shared" si="2"/>
        <v>2147.2864920485563</v>
      </c>
      <c r="C72" s="20">
        <f t="shared" si="3"/>
        <v>624.54988927993918</v>
      </c>
      <c r="D72" s="20">
        <f t="shared" si="4"/>
        <v>1522.7366027686171</v>
      </c>
      <c r="E72" s="20"/>
      <c r="F72" s="21">
        <f t="shared" si="5"/>
        <v>364832.23477518815</v>
      </c>
      <c r="G72" s="20">
        <f t="shared" si="6"/>
        <v>35167.76522481165</v>
      </c>
      <c r="H72" s="20">
        <f t="shared" si="7"/>
        <v>102258.57026629598</v>
      </c>
    </row>
    <row r="73" spans="1:8" x14ac:dyDescent="0.2">
      <c r="A73" s="18">
        <f t="shared" si="1"/>
        <v>65</v>
      </c>
      <c r="B73" s="20">
        <f t="shared" si="2"/>
        <v>2147.2864920485563</v>
      </c>
      <c r="C73" s="20">
        <f t="shared" si="3"/>
        <v>627.15218048527231</v>
      </c>
      <c r="D73" s="20">
        <f t="shared" si="4"/>
        <v>1520.134311563284</v>
      </c>
      <c r="E73" s="20"/>
      <c r="F73" s="21">
        <f t="shared" si="5"/>
        <v>364205.08259470289</v>
      </c>
      <c r="G73" s="20">
        <f t="shared" si="6"/>
        <v>35794.917405296925</v>
      </c>
      <c r="H73" s="20">
        <f t="shared" si="7"/>
        <v>103778.70457785926</v>
      </c>
    </row>
    <row r="74" spans="1:8" x14ac:dyDescent="0.2">
      <c r="A74" s="18">
        <f t="shared" si="1"/>
        <v>66</v>
      </c>
      <c r="B74" s="20">
        <f t="shared" si="2"/>
        <v>2147.2864920485563</v>
      </c>
      <c r="C74" s="20">
        <f t="shared" si="3"/>
        <v>629.76531457062765</v>
      </c>
      <c r="D74" s="20">
        <f t="shared" si="4"/>
        <v>1517.5211774779286</v>
      </c>
      <c r="E74" s="20"/>
      <c r="F74" s="21">
        <f t="shared" si="5"/>
        <v>363575.31728013227</v>
      </c>
      <c r="G74" s="20">
        <f t="shared" si="6"/>
        <v>36424.682719867553</v>
      </c>
      <c r="H74" s="20">
        <f t="shared" si="7"/>
        <v>105296.22575533719</v>
      </c>
    </row>
    <row r="75" spans="1:8" x14ac:dyDescent="0.2">
      <c r="A75" s="18">
        <f t="shared" ref="A75:A138" si="8">IF(OR(F74&lt;0.01,F74=""),"",A74+1)</f>
        <v>67</v>
      </c>
      <c r="B75" s="20">
        <f t="shared" ref="B75:B138" si="9">IF(A75="","",IF(B74&gt;F74,F74+D75,B74))</f>
        <v>2147.2864920485563</v>
      </c>
      <c r="C75" s="20">
        <f t="shared" ref="C75:C138" si="10">IF(A75="","",B75-D75)</f>
        <v>632.3893367146718</v>
      </c>
      <c r="D75" s="20">
        <f t="shared" ref="D75:D138" si="11">IF(A75="","",($A$4/12)*F74)</f>
        <v>1514.8971553338845</v>
      </c>
      <c r="E75" s="20"/>
      <c r="F75" s="21">
        <f t="shared" ref="F75:F138" si="12">IF(A75="","",F74-C75-E75)</f>
        <v>362942.92794341757</v>
      </c>
      <c r="G75" s="20">
        <f t="shared" ref="G75:G138" si="13">IF(A75="","",G74+C75+E75)</f>
        <v>37057.072056582227</v>
      </c>
      <c r="H75" s="20">
        <f t="shared" ref="H75:H138" si="14">IF(A75="","",H74+D75)</f>
        <v>106811.12291067107</v>
      </c>
    </row>
    <row r="76" spans="1:8" x14ac:dyDescent="0.2">
      <c r="A76" s="18">
        <f t="shared" si="8"/>
        <v>68</v>
      </c>
      <c r="B76" s="20">
        <f t="shared" si="9"/>
        <v>2147.2864920485563</v>
      </c>
      <c r="C76" s="20">
        <f t="shared" si="10"/>
        <v>635.02429228431652</v>
      </c>
      <c r="D76" s="20">
        <f t="shared" si="11"/>
        <v>1512.2621997642398</v>
      </c>
      <c r="E76" s="20"/>
      <c r="F76" s="21">
        <f t="shared" si="12"/>
        <v>362307.90365113324</v>
      </c>
      <c r="G76" s="20">
        <f t="shared" si="13"/>
        <v>37692.096348866544</v>
      </c>
      <c r="H76" s="20">
        <f t="shared" si="14"/>
        <v>108323.38511043531</v>
      </c>
    </row>
    <row r="77" spans="1:8" x14ac:dyDescent="0.2">
      <c r="A77" s="18">
        <f t="shared" si="8"/>
        <v>69</v>
      </c>
      <c r="B77" s="20">
        <f t="shared" si="9"/>
        <v>2147.2864920485563</v>
      </c>
      <c r="C77" s="20">
        <f t="shared" si="10"/>
        <v>637.67022683550113</v>
      </c>
      <c r="D77" s="20">
        <f t="shared" si="11"/>
        <v>1509.6162652130552</v>
      </c>
      <c r="E77" s="20"/>
      <c r="F77" s="21">
        <f t="shared" si="12"/>
        <v>361670.23342429771</v>
      </c>
      <c r="G77" s="20">
        <f t="shared" si="13"/>
        <v>38329.766575702044</v>
      </c>
      <c r="H77" s="20">
        <f t="shared" si="14"/>
        <v>109833.00137564837</v>
      </c>
    </row>
    <row r="78" spans="1:8" x14ac:dyDescent="0.2">
      <c r="A78" s="18">
        <f t="shared" si="8"/>
        <v>70</v>
      </c>
      <c r="B78" s="20">
        <f t="shared" si="9"/>
        <v>2147.2864920485563</v>
      </c>
      <c r="C78" s="20">
        <f t="shared" si="10"/>
        <v>640.32718611398241</v>
      </c>
      <c r="D78" s="20">
        <f t="shared" si="11"/>
        <v>1506.9593059345739</v>
      </c>
      <c r="E78" s="20"/>
      <c r="F78" s="21">
        <f t="shared" si="12"/>
        <v>361029.90623818373</v>
      </c>
      <c r="G78" s="20">
        <f t="shared" si="13"/>
        <v>38970.093761816024</v>
      </c>
      <c r="H78" s="20">
        <f t="shared" si="14"/>
        <v>111339.96068158295</v>
      </c>
    </row>
    <row r="79" spans="1:8" x14ac:dyDescent="0.2">
      <c r="A79" s="18">
        <f t="shared" si="8"/>
        <v>71</v>
      </c>
      <c r="B79" s="20">
        <f t="shared" si="9"/>
        <v>2147.2864920485563</v>
      </c>
      <c r="C79" s="20">
        <f t="shared" si="10"/>
        <v>642.99521605612404</v>
      </c>
      <c r="D79" s="20">
        <f t="shared" si="11"/>
        <v>1504.2912759924322</v>
      </c>
      <c r="E79" s="20"/>
      <c r="F79" s="21">
        <f t="shared" si="12"/>
        <v>360386.91102212761</v>
      </c>
      <c r="G79" s="20">
        <f t="shared" si="13"/>
        <v>39613.088977872147</v>
      </c>
      <c r="H79" s="20">
        <f t="shared" si="14"/>
        <v>112844.25195757538</v>
      </c>
    </row>
    <row r="80" spans="1:8" x14ac:dyDescent="0.2">
      <c r="A80" s="18">
        <f t="shared" si="8"/>
        <v>72</v>
      </c>
      <c r="B80" s="20">
        <f t="shared" si="9"/>
        <v>2147.2864920485563</v>
      </c>
      <c r="C80" s="20">
        <f t="shared" si="10"/>
        <v>645.67436278969126</v>
      </c>
      <c r="D80" s="20">
        <f t="shared" si="11"/>
        <v>1501.612129258865</v>
      </c>
      <c r="E80" s="20"/>
      <c r="F80" s="21">
        <f t="shared" si="12"/>
        <v>359741.23665933794</v>
      </c>
      <c r="G80" s="20">
        <f t="shared" si="13"/>
        <v>40258.763340661841</v>
      </c>
      <c r="H80" s="20">
        <f t="shared" si="14"/>
        <v>114345.86408683425</v>
      </c>
    </row>
    <row r="81" spans="1:8" x14ac:dyDescent="0.2">
      <c r="A81" s="18">
        <f t="shared" si="8"/>
        <v>73</v>
      </c>
      <c r="B81" s="20">
        <f t="shared" si="9"/>
        <v>2147.2864920485563</v>
      </c>
      <c r="C81" s="20">
        <f t="shared" si="10"/>
        <v>648.36467263464829</v>
      </c>
      <c r="D81" s="20">
        <f t="shared" si="11"/>
        <v>1498.921819413908</v>
      </c>
      <c r="E81" s="20"/>
      <c r="F81" s="21">
        <f t="shared" si="12"/>
        <v>359092.87198670331</v>
      </c>
      <c r="G81" s="20">
        <f t="shared" si="13"/>
        <v>40907.128013296489</v>
      </c>
      <c r="H81" s="20">
        <f t="shared" si="14"/>
        <v>115844.78590624816</v>
      </c>
    </row>
    <row r="82" spans="1:8" x14ac:dyDescent="0.2">
      <c r="A82" s="18">
        <f t="shared" si="8"/>
        <v>74</v>
      </c>
      <c r="B82" s="20">
        <f t="shared" si="9"/>
        <v>2147.2864920485563</v>
      </c>
      <c r="C82" s="20">
        <f t="shared" si="10"/>
        <v>651.06619210395911</v>
      </c>
      <c r="D82" s="20">
        <f t="shared" si="11"/>
        <v>1496.2202999445972</v>
      </c>
      <c r="E82" s="20"/>
      <c r="F82" s="21">
        <f t="shared" si="12"/>
        <v>358441.80579459935</v>
      </c>
      <c r="G82" s="20">
        <f t="shared" si="13"/>
        <v>41558.194205400447</v>
      </c>
      <c r="H82" s="20">
        <f t="shared" si="14"/>
        <v>117341.00620619276</v>
      </c>
    </row>
    <row r="83" spans="1:8" x14ac:dyDescent="0.2">
      <c r="A83" s="18">
        <f t="shared" si="8"/>
        <v>75</v>
      </c>
      <c r="B83" s="20">
        <f t="shared" si="9"/>
        <v>2147.2864920485563</v>
      </c>
      <c r="C83" s="20">
        <f t="shared" si="10"/>
        <v>653.7789679043924</v>
      </c>
      <c r="D83" s="20">
        <f t="shared" si="11"/>
        <v>1493.5075241441639</v>
      </c>
      <c r="E83" s="20"/>
      <c r="F83" s="21">
        <f t="shared" si="12"/>
        <v>357788.02682669496</v>
      </c>
      <c r="G83" s="20">
        <f t="shared" si="13"/>
        <v>42211.973173304839</v>
      </c>
      <c r="H83" s="20">
        <f t="shared" si="14"/>
        <v>118834.51373033693</v>
      </c>
    </row>
    <row r="84" spans="1:8" x14ac:dyDescent="0.2">
      <c r="A84" s="18">
        <f t="shared" si="8"/>
        <v>76</v>
      </c>
      <c r="B84" s="20">
        <f t="shared" si="9"/>
        <v>2147.2864920485563</v>
      </c>
      <c r="C84" s="20">
        <f t="shared" si="10"/>
        <v>656.50304693732733</v>
      </c>
      <c r="D84" s="20">
        <f t="shared" si="11"/>
        <v>1490.783445111229</v>
      </c>
      <c r="E84" s="20"/>
      <c r="F84" s="21">
        <f t="shared" si="12"/>
        <v>357131.52377975761</v>
      </c>
      <c r="G84" s="20">
        <f t="shared" si="13"/>
        <v>42868.47622024217</v>
      </c>
      <c r="H84" s="20">
        <f t="shared" si="14"/>
        <v>120325.29717544816</v>
      </c>
    </row>
    <row r="85" spans="1:8" x14ac:dyDescent="0.2">
      <c r="A85" s="18">
        <f t="shared" si="8"/>
        <v>77</v>
      </c>
      <c r="B85" s="20">
        <f t="shared" si="9"/>
        <v>2147.2864920485563</v>
      </c>
      <c r="C85" s="20">
        <f t="shared" si="10"/>
        <v>659.23847629956617</v>
      </c>
      <c r="D85" s="20">
        <f t="shared" si="11"/>
        <v>1488.0480157489901</v>
      </c>
      <c r="E85" s="20"/>
      <c r="F85" s="21">
        <f t="shared" si="12"/>
        <v>356472.28530345805</v>
      </c>
      <c r="G85" s="20">
        <f t="shared" si="13"/>
        <v>43527.714696541734</v>
      </c>
      <c r="H85" s="20">
        <f t="shared" si="14"/>
        <v>121813.34519119715</v>
      </c>
    </row>
    <row r="86" spans="1:8" x14ac:dyDescent="0.2">
      <c r="A86" s="18">
        <f t="shared" si="8"/>
        <v>78</v>
      </c>
      <c r="B86" s="20">
        <f t="shared" si="9"/>
        <v>2147.2864920485563</v>
      </c>
      <c r="C86" s="20">
        <f t="shared" si="10"/>
        <v>661.98530328414768</v>
      </c>
      <c r="D86" s="20">
        <f t="shared" si="11"/>
        <v>1485.3011887644086</v>
      </c>
      <c r="E86" s="20"/>
      <c r="F86" s="21">
        <f t="shared" si="12"/>
        <v>355810.30000017391</v>
      </c>
      <c r="G86" s="20">
        <f t="shared" si="13"/>
        <v>44189.699999825883</v>
      </c>
      <c r="H86" s="20">
        <f t="shared" si="14"/>
        <v>123298.64637996156</v>
      </c>
    </row>
    <row r="87" spans="1:8" x14ac:dyDescent="0.2">
      <c r="A87" s="18">
        <f t="shared" si="8"/>
        <v>79</v>
      </c>
      <c r="B87" s="20">
        <f t="shared" si="9"/>
        <v>2147.2864920485563</v>
      </c>
      <c r="C87" s="20">
        <f t="shared" si="10"/>
        <v>664.7435753811651</v>
      </c>
      <c r="D87" s="20">
        <f t="shared" si="11"/>
        <v>1482.5429166673912</v>
      </c>
      <c r="E87" s="20"/>
      <c r="F87" s="21">
        <f t="shared" si="12"/>
        <v>355145.55642479274</v>
      </c>
      <c r="G87" s="20">
        <f t="shared" si="13"/>
        <v>44854.443575207049</v>
      </c>
      <c r="H87" s="20">
        <f t="shared" si="14"/>
        <v>124781.18929662895</v>
      </c>
    </row>
    <row r="88" spans="1:8" x14ac:dyDescent="0.2">
      <c r="A88" s="18">
        <f t="shared" si="8"/>
        <v>80</v>
      </c>
      <c r="B88" s="20">
        <f t="shared" si="9"/>
        <v>2147.2864920485563</v>
      </c>
      <c r="C88" s="20">
        <f t="shared" si="10"/>
        <v>667.51334027858661</v>
      </c>
      <c r="D88" s="20">
        <f t="shared" si="11"/>
        <v>1479.7731517699697</v>
      </c>
      <c r="E88" s="20"/>
      <c r="F88" s="21">
        <f t="shared" si="12"/>
        <v>354478.04308451415</v>
      </c>
      <c r="G88" s="20">
        <f t="shared" si="13"/>
        <v>45521.956915485636</v>
      </c>
      <c r="H88" s="20">
        <f t="shared" si="14"/>
        <v>126260.96244839892</v>
      </c>
    </row>
    <row r="89" spans="1:8" x14ac:dyDescent="0.2">
      <c r="A89" s="18">
        <f t="shared" si="8"/>
        <v>81</v>
      </c>
      <c r="B89" s="20">
        <f t="shared" si="9"/>
        <v>2147.2864920485563</v>
      </c>
      <c r="C89" s="20">
        <f t="shared" si="10"/>
        <v>670.29464586308063</v>
      </c>
      <c r="D89" s="20">
        <f t="shared" si="11"/>
        <v>1476.9918461854757</v>
      </c>
      <c r="E89" s="20"/>
      <c r="F89" s="21">
        <f t="shared" si="12"/>
        <v>353807.74843865109</v>
      </c>
      <c r="G89" s="20">
        <f t="shared" si="13"/>
        <v>46192.251561348719</v>
      </c>
      <c r="H89" s="20">
        <f t="shared" si="14"/>
        <v>127737.95429458439</v>
      </c>
    </row>
    <row r="90" spans="1:8" x14ac:dyDescent="0.2">
      <c r="A90" s="18">
        <f t="shared" si="8"/>
        <v>82</v>
      </c>
      <c r="B90" s="20">
        <f t="shared" si="9"/>
        <v>2147.2864920485563</v>
      </c>
      <c r="C90" s="20">
        <f t="shared" si="10"/>
        <v>673.08754022084349</v>
      </c>
      <c r="D90" s="20">
        <f t="shared" si="11"/>
        <v>1474.1989518277128</v>
      </c>
      <c r="E90" s="20"/>
      <c r="F90" s="21">
        <f t="shared" si="12"/>
        <v>353134.66089843027</v>
      </c>
      <c r="G90" s="20">
        <f t="shared" si="13"/>
        <v>46865.33910156956</v>
      </c>
      <c r="H90" s="20">
        <f t="shared" si="14"/>
        <v>129212.1532464121</v>
      </c>
    </row>
    <row r="91" spans="1:8" x14ac:dyDescent="0.2">
      <c r="A91" s="18">
        <f t="shared" si="8"/>
        <v>83</v>
      </c>
      <c r="B91" s="20">
        <f t="shared" si="9"/>
        <v>2147.2864920485563</v>
      </c>
      <c r="C91" s="20">
        <f t="shared" si="10"/>
        <v>675.89207163843025</v>
      </c>
      <c r="D91" s="20">
        <f t="shared" si="11"/>
        <v>1471.394420410126</v>
      </c>
      <c r="E91" s="20"/>
      <c r="F91" s="21">
        <f t="shared" si="12"/>
        <v>352458.76882679184</v>
      </c>
      <c r="G91" s="20">
        <f t="shared" si="13"/>
        <v>47541.231173207991</v>
      </c>
      <c r="H91" s="20">
        <f t="shared" si="14"/>
        <v>130683.54766682223</v>
      </c>
    </row>
    <row r="92" spans="1:8" x14ac:dyDescent="0.2">
      <c r="A92" s="18">
        <f t="shared" si="8"/>
        <v>84</v>
      </c>
      <c r="B92" s="20">
        <f t="shared" si="9"/>
        <v>2147.2864920485563</v>
      </c>
      <c r="C92" s="20">
        <f t="shared" si="10"/>
        <v>678.70828860359029</v>
      </c>
      <c r="D92" s="20">
        <f t="shared" si="11"/>
        <v>1468.578203444966</v>
      </c>
      <c r="E92" s="20"/>
      <c r="F92" s="21">
        <f t="shared" si="12"/>
        <v>351780.06053818826</v>
      </c>
      <c r="G92" s="20">
        <f t="shared" si="13"/>
        <v>48219.939461811584</v>
      </c>
      <c r="H92" s="20">
        <f t="shared" si="14"/>
        <v>132152.12587026719</v>
      </c>
    </row>
    <row r="93" spans="1:8" x14ac:dyDescent="0.2">
      <c r="A93" s="18">
        <f t="shared" si="8"/>
        <v>85</v>
      </c>
      <c r="B93" s="20">
        <f t="shared" si="9"/>
        <v>2147.2864920485563</v>
      </c>
      <c r="C93" s="20">
        <f t="shared" si="10"/>
        <v>681.53623980610519</v>
      </c>
      <c r="D93" s="20">
        <f t="shared" si="11"/>
        <v>1465.7502522424511</v>
      </c>
      <c r="E93" s="20"/>
      <c r="F93" s="21">
        <f t="shared" si="12"/>
        <v>351098.52429838217</v>
      </c>
      <c r="G93" s="20">
        <f t="shared" si="13"/>
        <v>48901.475701617688</v>
      </c>
      <c r="H93" s="20">
        <f t="shared" si="14"/>
        <v>133617.87612250965</v>
      </c>
    </row>
    <row r="94" spans="1:8" x14ac:dyDescent="0.2">
      <c r="A94" s="18">
        <f t="shared" si="8"/>
        <v>86</v>
      </c>
      <c r="B94" s="20">
        <f t="shared" si="9"/>
        <v>2147.2864920485563</v>
      </c>
      <c r="C94" s="20">
        <f t="shared" si="10"/>
        <v>684.37597413863068</v>
      </c>
      <c r="D94" s="20">
        <f t="shared" si="11"/>
        <v>1462.9105179099256</v>
      </c>
      <c r="E94" s="20"/>
      <c r="F94" s="21">
        <f t="shared" si="12"/>
        <v>350414.14832424355</v>
      </c>
      <c r="G94" s="20">
        <f t="shared" si="13"/>
        <v>49585.851675756319</v>
      </c>
      <c r="H94" s="20">
        <f t="shared" si="14"/>
        <v>135080.78664041957</v>
      </c>
    </row>
    <row r="95" spans="1:8" x14ac:dyDescent="0.2">
      <c r="A95" s="18">
        <f t="shared" si="8"/>
        <v>87</v>
      </c>
      <c r="B95" s="20">
        <f t="shared" si="9"/>
        <v>2147.2864920485563</v>
      </c>
      <c r="C95" s="20">
        <f t="shared" si="10"/>
        <v>687.2275406975416</v>
      </c>
      <c r="D95" s="20">
        <f t="shared" si="11"/>
        <v>1460.0589513510147</v>
      </c>
      <c r="E95" s="20"/>
      <c r="F95" s="21">
        <f t="shared" si="12"/>
        <v>349726.920783546</v>
      </c>
      <c r="G95" s="20">
        <f t="shared" si="13"/>
        <v>50273.079216453858</v>
      </c>
      <c r="H95" s="20">
        <f t="shared" si="14"/>
        <v>136540.84559177057</v>
      </c>
    </row>
    <row r="96" spans="1:8" x14ac:dyDescent="0.2">
      <c r="A96" s="18">
        <f t="shared" si="8"/>
        <v>88</v>
      </c>
      <c r="B96" s="20">
        <f t="shared" si="9"/>
        <v>2147.2864920485563</v>
      </c>
      <c r="C96" s="20">
        <f t="shared" si="10"/>
        <v>690.09098878378131</v>
      </c>
      <c r="D96" s="20">
        <f t="shared" si="11"/>
        <v>1457.195503264775</v>
      </c>
      <c r="E96" s="20"/>
      <c r="F96" s="21">
        <f t="shared" si="12"/>
        <v>349036.82979476219</v>
      </c>
      <c r="G96" s="20">
        <f t="shared" si="13"/>
        <v>50963.170205237642</v>
      </c>
      <c r="H96" s="20">
        <f t="shared" si="14"/>
        <v>137998.04109503535</v>
      </c>
    </row>
    <row r="97" spans="1:8" x14ac:dyDescent="0.2">
      <c r="A97" s="18">
        <f t="shared" si="8"/>
        <v>89</v>
      </c>
      <c r="B97" s="20">
        <f t="shared" si="9"/>
        <v>2147.2864920485563</v>
      </c>
      <c r="C97" s="20">
        <f t="shared" si="10"/>
        <v>692.96636790371394</v>
      </c>
      <c r="D97" s="20">
        <f t="shared" si="11"/>
        <v>1454.3201241448423</v>
      </c>
      <c r="E97" s="20"/>
      <c r="F97" s="21">
        <f t="shared" si="12"/>
        <v>348343.8634268585</v>
      </c>
      <c r="G97" s="20">
        <f t="shared" si="13"/>
        <v>51656.136573141353</v>
      </c>
      <c r="H97" s="20">
        <f t="shared" si="14"/>
        <v>139452.36121918019</v>
      </c>
    </row>
    <row r="98" spans="1:8" x14ac:dyDescent="0.2">
      <c r="A98" s="18">
        <f t="shared" si="8"/>
        <v>90</v>
      </c>
      <c r="B98" s="20">
        <f t="shared" si="9"/>
        <v>2147.2864920485563</v>
      </c>
      <c r="C98" s="20">
        <f t="shared" si="10"/>
        <v>695.85372776997929</v>
      </c>
      <c r="D98" s="20">
        <f t="shared" si="11"/>
        <v>1451.432764278577</v>
      </c>
      <c r="E98" s="20"/>
      <c r="F98" s="21">
        <f t="shared" si="12"/>
        <v>347648.00969908852</v>
      </c>
      <c r="G98" s="20">
        <f t="shared" si="13"/>
        <v>52351.990300911333</v>
      </c>
      <c r="H98" s="20">
        <f t="shared" si="14"/>
        <v>140903.79398345877</v>
      </c>
    </row>
    <row r="99" spans="1:8" x14ac:dyDescent="0.2">
      <c r="A99" s="18">
        <f t="shared" si="8"/>
        <v>91</v>
      </c>
      <c r="B99" s="20">
        <f t="shared" si="9"/>
        <v>2147.2864920485563</v>
      </c>
      <c r="C99" s="20">
        <f t="shared" si="10"/>
        <v>698.7531183023541</v>
      </c>
      <c r="D99" s="20">
        <f t="shared" si="11"/>
        <v>1448.5333737462022</v>
      </c>
      <c r="E99" s="20"/>
      <c r="F99" s="21">
        <f t="shared" si="12"/>
        <v>346949.25658078614</v>
      </c>
      <c r="G99" s="20">
        <f t="shared" si="13"/>
        <v>53050.743419213686</v>
      </c>
      <c r="H99" s="20">
        <f t="shared" si="14"/>
        <v>142352.32735720498</v>
      </c>
    </row>
    <row r="100" spans="1:8" x14ac:dyDescent="0.2">
      <c r="A100" s="18">
        <f t="shared" si="8"/>
        <v>92</v>
      </c>
      <c r="B100" s="20">
        <f t="shared" si="9"/>
        <v>2147.2864920485563</v>
      </c>
      <c r="C100" s="20">
        <f t="shared" si="10"/>
        <v>701.66458962861407</v>
      </c>
      <c r="D100" s="20">
        <f t="shared" si="11"/>
        <v>1445.6219024199422</v>
      </c>
      <c r="E100" s="20"/>
      <c r="F100" s="21">
        <f t="shared" si="12"/>
        <v>346247.5919911575</v>
      </c>
      <c r="G100" s="20">
        <f t="shared" si="13"/>
        <v>53752.4080088423</v>
      </c>
      <c r="H100" s="20">
        <f t="shared" si="14"/>
        <v>143797.94925962493</v>
      </c>
    </row>
    <row r="101" spans="1:8" x14ac:dyDescent="0.2">
      <c r="A101" s="18">
        <f t="shared" si="8"/>
        <v>93</v>
      </c>
      <c r="B101" s="20">
        <f t="shared" si="9"/>
        <v>2147.2864920485563</v>
      </c>
      <c r="C101" s="20">
        <f t="shared" si="10"/>
        <v>704.58819208540012</v>
      </c>
      <c r="D101" s="20">
        <f t="shared" si="11"/>
        <v>1442.6982999631562</v>
      </c>
      <c r="E101" s="20"/>
      <c r="F101" s="21">
        <f t="shared" si="12"/>
        <v>345543.00379907212</v>
      </c>
      <c r="G101" s="20">
        <f t="shared" si="13"/>
        <v>54456.996200927701</v>
      </c>
      <c r="H101" s="20">
        <f t="shared" si="14"/>
        <v>145240.64755958808</v>
      </c>
    </row>
    <row r="102" spans="1:8" x14ac:dyDescent="0.2">
      <c r="A102" s="18">
        <f t="shared" si="8"/>
        <v>94</v>
      </c>
      <c r="B102" s="20">
        <f t="shared" si="9"/>
        <v>2147.2864920485563</v>
      </c>
      <c r="C102" s="20">
        <f t="shared" si="10"/>
        <v>707.52397621908904</v>
      </c>
      <c r="D102" s="20">
        <f t="shared" si="11"/>
        <v>1439.7625158294672</v>
      </c>
      <c r="E102" s="20"/>
      <c r="F102" s="21">
        <f t="shared" si="12"/>
        <v>344835.47982285306</v>
      </c>
      <c r="G102" s="20">
        <f t="shared" si="13"/>
        <v>55164.520177146791</v>
      </c>
      <c r="H102" s="20">
        <f t="shared" si="14"/>
        <v>146680.41007541755</v>
      </c>
    </row>
    <row r="103" spans="1:8" x14ac:dyDescent="0.2">
      <c r="A103" s="18">
        <f t="shared" si="8"/>
        <v>95</v>
      </c>
      <c r="B103" s="20">
        <f t="shared" si="9"/>
        <v>2147.2864920485563</v>
      </c>
      <c r="C103" s="20">
        <f t="shared" si="10"/>
        <v>710.47199278666858</v>
      </c>
      <c r="D103" s="20">
        <f t="shared" si="11"/>
        <v>1436.8144992618877</v>
      </c>
      <c r="E103" s="20"/>
      <c r="F103" s="21">
        <f t="shared" si="12"/>
        <v>344125.00783006637</v>
      </c>
      <c r="G103" s="20">
        <f t="shared" si="13"/>
        <v>55874.992169933459</v>
      </c>
      <c r="H103" s="20">
        <f t="shared" si="14"/>
        <v>148117.22457467942</v>
      </c>
    </row>
    <row r="104" spans="1:8" x14ac:dyDescent="0.2">
      <c r="A104" s="18">
        <f t="shared" si="8"/>
        <v>96</v>
      </c>
      <c r="B104" s="20">
        <f t="shared" si="9"/>
        <v>2147.2864920485563</v>
      </c>
      <c r="C104" s="20">
        <f t="shared" si="10"/>
        <v>713.43229275661315</v>
      </c>
      <c r="D104" s="20">
        <f t="shared" si="11"/>
        <v>1433.8541992919431</v>
      </c>
      <c r="E104" s="20"/>
      <c r="F104" s="21">
        <f t="shared" si="12"/>
        <v>343411.57553730975</v>
      </c>
      <c r="G104" s="20">
        <f t="shared" si="13"/>
        <v>56588.424462690069</v>
      </c>
      <c r="H104" s="20">
        <f t="shared" si="14"/>
        <v>149551.07877397136</v>
      </c>
    </row>
    <row r="105" spans="1:8" x14ac:dyDescent="0.2">
      <c r="A105" s="18">
        <f t="shared" si="8"/>
        <v>97</v>
      </c>
      <c r="B105" s="20">
        <f t="shared" si="9"/>
        <v>2147.2864920485563</v>
      </c>
      <c r="C105" s="20">
        <f t="shared" si="10"/>
        <v>716.40492730976575</v>
      </c>
      <c r="D105" s="20">
        <f t="shared" si="11"/>
        <v>1430.8815647387905</v>
      </c>
      <c r="E105" s="20"/>
      <c r="F105" s="21">
        <f t="shared" si="12"/>
        <v>342695.17060999997</v>
      </c>
      <c r="G105" s="20">
        <f t="shared" si="13"/>
        <v>57304.829389999832</v>
      </c>
      <c r="H105" s="20">
        <f t="shared" si="14"/>
        <v>150981.96033871014</v>
      </c>
    </row>
    <row r="106" spans="1:8" x14ac:dyDescent="0.2">
      <c r="A106" s="18">
        <f t="shared" si="8"/>
        <v>98</v>
      </c>
      <c r="B106" s="20">
        <f t="shared" si="9"/>
        <v>2147.2864920485563</v>
      </c>
      <c r="C106" s="20">
        <f t="shared" si="10"/>
        <v>719.38994784022316</v>
      </c>
      <c r="D106" s="20">
        <f t="shared" si="11"/>
        <v>1427.8965442083331</v>
      </c>
      <c r="E106" s="20"/>
      <c r="F106" s="21">
        <f t="shared" si="12"/>
        <v>341975.78066215973</v>
      </c>
      <c r="G106" s="20">
        <f t="shared" si="13"/>
        <v>58024.219337840055</v>
      </c>
      <c r="H106" s="20">
        <f t="shared" si="14"/>
        <v>152409.85688291848</v>
      </c>
    </row>
    <row r="107" spans="1:8" x14ac:dyDescent="0.2">
      <c r="A107" s="18">
        <f t="shared" si="8"/>
        <v>99</v>
      </c>
      <c r="B107" s="20">
        <f t="shared" si="9"/>
        <v>2147.2864920485563</v>
      </c>
      <c r="C107" s="20">
        <f t="shared" si="10"/>
        <v>722.38740595622403</v>
      </c>
      <c r="D107" s="20">
        <f t="shared" si="11"/>
        <v>1424.8990860923323</v>
      </c>
      <c r="E107" s="20"/>
      <c r="F107" s="21">
        <f t="shared" si="12"/>
        <v>341253.3932562035</v>
      </c>
      <c r="G107" s="20">
        <f t="shared" si="13"/>
        <v>58746.606743796277</v>
      </c>
      <c r="H107" s="20">
        <f t="shared" si="14"/>
        <v>153834.75596901082</v>
      </c>
    </row>
    <row r="108" spans="1:8" x14ac:dyDescent="0.2">
      <c r="A108" s="18">
        <f t="shared" si="8"/>
        <v>100</v>
      </c>
      <c r="B108" s="20">
        <f t="shared" si="9"/>
        <v>2147.2864920485563</v>
      </c>
      <c r="C108" s="20">
        <f t="shared" si="10"/>
        <v>725.39735348104159</v>
      </c>
      <c r="D108" s="20">
        <f t="shared" si="11"/>
        <v>1421.8891385675147</v>
      </c>
      <c r="E108" s="20"/>
      <c r="F108" s="21">
        <f t="shared" si="12"/>
        <v>340527.99590272247</v>
      </c>
      <c r="G108" s="20">
        <f t="shared" si="13"/>
        <v>59472.00409727732</v>
      </c>
      <c r="H108" s="20">
        <f t="shared" si="14"/>
        <v>155256.64510757834</v>
      </c>
    </row>
    <row r="109" spans="1:8" x14ac:dyDescent="0.2">
      <c r="A109" s="18">
        <f t="shared" si="8"/>
        <v>101</v>
      </c>
      <c r="B109" s="20">
        <f t="shared" si="9"/>
        <v>2147.2864920485563</v>
      </c>
      <c r="C109" s="20">
        <f t="shared" si="10"/>
        <v>728.41984245387926</v>
      </c>
      <c r="D109" s="20">
        <f t="shared" si="11"/>
        <v>1418.866649594677</v>
      </c>
      <c r="E109" s="20"/>
      <c r="F109" s="21">
        <f t="shared" si="12"/>
        <v>339799.57606026856</v>
      </c>
      <c r="G109" s="20">
        <f t="shared" si="13"/>
        <v>60200.423939731198</v>
      </c>
      <c r="H109" s="20">
        <f t="shared" si="14"/>
        <v>156675.51175717302</v>
      </c>
    </row>
    <row r="110" spans="1:8" x14ac:dyDescent="0.2">
      <c r="A110" s="18">
        <f t="shared" si="8"/>
        <v>102</v>
      </c>
      <c r="B110" s="20">
        <f t="shared" si="9"/>
        <v>2147.2864920485563</v>
      </c>
      <c r="C110" s="20">
        <f t="shared" si="10"/>
        <v>731.45492513077056</v>
      </c>
      <c r="D110" s="20">
        <f t="shared" si="11"/>
        <v>1415.8315669177857</v>
      </c>
      <c r="E110" s="20"/>
      <c r="F110" s="21">
        <f t="shared" si="12"/>
        <v>339068.1211351378</v>
      </c>
      <c r="G110" s="20">
        <f t="shared" si="13"/>
        <v>60931.878864861967</v>
      </c>
      <c r="H110" s="20">
        <f t="shared" si="14"/>
        <v>158091.34332409082</v>
      </c>
    </row>
    <row r="111" spans="1:8" x14ac:dyDescent="0.2">
      <c r="A111" s="18">
        <f t="shared" si="8"/>
        <v>103</v>
      </c>
      <c r="B111" s="20">
        <f t="shared" si="9"/>
        <v>2147.2864920485563</v>
      </c>
      <c r="C111" s="20">
        <f t="shared" si="10"/>
        <v>734.50265398548208</v>
      </c>
      <c r="D111" s="20">
        <f t="shared" si="11"/>
        <v>1412.7838380630742</v>
      </c>
      <c r="E111" s="20"/>
      <c r="F111" s="21">
        <f t="shared" si="12"/>
        <v>338333.61848115234</v>
      </c>
      <c r="G111" s="20">
        <f t="shared" si="13"/>
        <v>61666.381518847447</v>
      </c>
      <c r="H111" s="20">
        <f t="shared" si="14"/>
        <v>159504.12716215389</v>
      </c>
    </row>
    <row r="112" spans="1:8" x14ac:dyDescent="0.2">
      <c r="A112" s="18">
        <f t="shared" si="8"/>
        <v>104</v>
      </c>
      <c r="B112" s="20">
        <f t="shared" si="9"/>
        <v>2147.2864920485563</v>
      </c>
      <c r="C112" s="20">
        <f t="shared" si="10"/>
        <v>737.56308171042156</v>
      </c>
      <c r="D112" s="20">
        <f t="shared" si="11"/>
        <v>1409.7234103381347</v>
      </c>
      <c r="E112" s="20"/>
      <c r="F112" s="21">
        <f t="shared" si="12"/>
        <v>337596.05539944192</v>
      </c>
      <c r="G112" s="20">
        <f t="shared" si="13"/>
        <v>62403.944600557872</v>
      </c>
      <c r="H112" s="20">
        <f t="shared" si="14"/>
        <v>160913.85057249203</v>
      </c>
    </row>
    <row r="113" spans="1:8" x14ac:dyDescent="0.2">
      <c r="A113" s="18">
        <f t="shared" si="8"/>
        <v>105</v>
      </c>
      <c r="B113" s="20">
        <f t="shared" si="9"/>
        <v>2147.2864920485563</v>
      </c>
      <c r="C113" s="20">
        <f t="shared" si="10"/>
        <v>740.63626121754828</v>
      </c>
      <c r="D113" s="20">
        <f t="shared" si="11"/>
        <v>1406.650230831008</v>
      </c>
      <c r="E113" s="20"/>
      <c r="F113" s="21">
        <f t="shared" si="12"/>
        <v>336855.41913822439</v>
      </c>
      <c r="G113" s="20">
        <f t="shared" si="13"/>
        <v>63144.580861775423</v>
      </c>
      <c r="H113" s="20">
        <f t="shared" si="14"/>
        <v>162320.50080332303</v>
      </c>
    </row>
    <row r="114" spans="1:8" x14ac:dyDescent="0.2">
      <c r="A114" s="18">
        <f t="shared" si="8"/>
        <v>106</v>
      </c>
      <c r="B114" s="20">
        <f t="shared" si="9"/>
        <v>2147.2864920485563</v>
      </c>
      <c r="C114" s="20">
        <f t="shared" si="10"/>
        <v>743.72224563928808</v>
      </c>
      <c r="D114" s="20">
        <f t="shared" si="11"/>
        <v>1403.5642464092682</v>
      </c>
      <c r="E114" s="20"/>
      <c r="F114" s="21">
        <f t="shared" si="12"/>
        <v>336111.69689258508</v>
      </c>
      <c r="G114" s="20">
        <f t="shared" si="13"/>
        <v>63888.303107414707</v>
      </c>
      <c r="H114" s="20">
        <f t="shared" si="14"/>
        <v>163724.06504973231</v>
      </c>
    </row>
    <row r="115" spans="1:8" x14ac:dyDescent="0.2">
      <c r="A115" s="18">
        <f t="shared" si="8"/>
        <v>107</v>
      </c>
      <c r="B115" s="20">
        <f t="shared" si="9"/>
        <v>2147.2864920485563</v>
      </c>
      <c r="C115" s="20">
        <f t="shared" si="10"/>
        <v>746.82108832945187</v>
      </c>
      <c r="D115" s="20">
        <f t="shared" si="11"/>
        <v>1400.4654037191044</v>
      </c>
      <c r="E115" s="20"/>
      <c r="F115" s="21">
        <f t="shared" si="12"/>
        <v>335364.87580425566</v>
      </c>
      <c r="G115" s="20">
        <f t="shared" si="13"/>
        <v>64635.12419574416</v>
      </c>
      <c r="H115" s="20">
        <f t="shared" si="14"/>
        <v>165124.53045345141</v>
      </c>
    </row>
    <row r="116" spans="1:8" x14ac:dyDescent="0.2">
      <c r="A116" s="18">
        <f t="shared" si="8"/>
        <v>108</v>
      </c>
      <c r="B116" s="20">
        <f t="shared" si="9"/>
        <v>2147.2864920485563</v>
      </c>
      <c r="C116" s="20">
        <f t="shared" si="10"/>
        <v>749.93284286415769</v>
      </c>
      <c r="D116" s="20">
        <f t="shared" si="11"/>
        <v>1397.3536491843986</v>
      </c>
      <c r="E116" s="20"/>
      <c r="F116" s="21">
        <f t="shared" si="12"/>
        <v>334614.94296139153</v>
      </c>
      <c r="G116" s="20">
        <f t="shared" si="13"/>
        <v>65385.05703860832</v>
      </c>
      <c r="H116" s="20">
        <f t="shared" si="14"/>
        <v>166521.88410263581</v>
      </c>
    </row>
    <row r="117" spans="1:8" x14ac:dyDescent="0.2">
      <c r="A117" s="18">
        <f t="shared" si="8"/>
        <v>109</v>
      </c>
      <c r="B117" s="20">
        <f t="shared" si="9"/>
        <v>2147.2864920485563</v>
      </c>
      <c r="C117" s="20">
        <f t="shared" si="10"/>
        <v>753.05756304275837</v>
      </c>
      <c r="D117" s="20">
        <f t="shared" si="11"/>
        <v>1394.2289290057979</v>
      </c>
      <c r="E117" s="20"/>
      <c r="F117" s="21">
        <f t="shared" si="12"/>
        <v>333861.88539834879</v>
      </c>
      <c r="G117" s="20">
        <f t="shared" si="13"/>
        <v>66138.114601651076</v>
      </c>
      <c r="H117" s="20">
        <f t="shared" si="14"/>
        <v>167916.11303164161</v>
      </c>
    </row>
    <row r="118" spans="1:8" x14ac:dyDescent="0.2">
      <c r="A118" s="18">
        <f t="shared" si="8"/>
        <v>110</v>
      </c>
      <c r="B118" s="20">
        <f t="shared" si="9"/>
        <v>2147.2864920485563</v>
      </c>
      <c r="C118" s="20">
        <f t="shared" si="10"/>
        <v>756.19530288876967</v>
      </c>
      <c r="D118" s="20">
        <f t="shared" si="11"/>
        <v>1391.0911891597866</v>
      </c>
      <c r="E118" s="20"/>
      <c r="F118" s="21">
        <f t="shared" si="12"/>
        <v>333105.69009546004</v>
      </c>
      <c r="G118" s="20">
        <f t="shared" si="13"/>
        <v>66894.309904539841</v>
      </c>
      <c r="H118" s="20">
        <f t="shared" si="14"/>
        <v>169307.20422080139</v>
      </c>
    </row>
    <row r="119" spans="1:8" x14ac:dyDescent="0.2">
      <c r="A119" s="18">
        <f t="shared" si="8"/>
        <v>111</v>
      </c>
      <c r="B119" s="20">
        <f t="shared" si="9"/>
        <v>2147.2864920485563</v>
      </c>
      <c r="C119" s="20">
        <f t="shared" si="10"/>
        <v>759.34611665080615</v>
      </c>
      <c r="D119" s="20">
        <f t="shared" si="11"/>
        <v>1387.9403753977501</v>
      </c>
      <c r="E119" s="20"/>
      <c r="F119" s="21">
        <f t="shared" si="12"/>
        <v>332346.34397880925</v>
      </c>
      <c r="G119" s="20">
        <f t="shared" si="13"/>
        <v>67653.656021190647</v>
      </c>
      <c r="H119" s="20">
        <f t="shared" si="14"/>
        <v>170695.14459619913</v>
      </c>
    </row>
    <row r="120" spans="1:8" x14ac:dyDescent="0.2">
      <c r="A120" s="18">
        <f t="shared" si="8"/>
        <v>112</v>
      </c>
      <c r="B120" s="20">
        <f t="shared" si="9"/>
        <v>2147.2864920485563</v>
      </c>
      <c r="C120" s="20">
        <f t="shared" si="10"/>
        <v>762.51005880351772</v>
      </c>
      <c r="D120" s="20">
        <f t="shared" si="11"/>
        <v>1384.7764332450386</v>
      </c>
      <c r="E120" s="20"/>
      <c r="F120" s="21">
        <f t="shared" si="12"/>
        <v>331583.83392000571</v>
      </c>
      <c r="G120" s="20">
        <f t="shared" si="13"/>
        <v>68416.16607999416</v>
      </c>
      <c r="H120" s="20">
        <f t="shared" si="14"/>
        <v>172079.92102944417</v>
      </c>
    </row>
    <row r="121" spans="1:8" x14ac:dyDescent="0.2">
      <c r="A121" s="18">
        <f t="shared" si="8"/>
        <v>113</v>
      </c>
      <c r="B121" s="20">
        <f t="shared" si="9"/>
        <v>2147.2864920485563</v>
      </c>
      <c r="C121" s="20">
        <f t="shared" si="10"/>
        <v>765.68718404853257</v>
      </c>
      <c r="D121" s="20">
        <f t="shared" si="11"/>
        <v>1381.5993080000237</v>
      </c>
      <c r="E121" s="20"/>
      <c r="F121" s="21">
        <f t="shared" si="12"/>
        <v>330818.14673595718</v>
      </c>
      <c r="G121" s="20">
        <f t="shared" si="13"/>
        <v>69181.853264042686</v>
      </c>
      <c r="H121" s="20">
        <f t="shared" si="14"/>
        <v>173461.52033744421</v>
      </c>
    </row>
    <row r="122" spans="1:8" x14ac:dyDescent="0.2">
      <c r="A122" s="18">
        <f t="shared" si="8"/>
        <v>114</v>
      </c>
      <c r="B122" s="20">
        <f t="shared" si="9"/>
        <v>2147.2864920485563</v>
      </c>
      <c r="C122" s="20">
        <f t="shared" si="10"/>
        <v>768.87754731540144</v>
      </c>
      <c r="D122" s="20">
        <f t="shared" si="11"/>
        <v>1378.4089447331548</v>
      </c>
      <c r="E122" s="20"/>
      <c r="F122" s="21">
        <f t="shared" si="12"/>
        <v>330049.2691886418</v>
      </c>
      <c r="G122" s="20">
        <f t="shared" si="13"/>
        <v>69950.73081135808</v>
      </c>
      <c r="H122" s="20">
        <f t="shared" si="14"/>
        <v>174839.92928217736</v>
      </c>
    </row>
    <row r="123" spans="1:8" x14ac:dyDescent="0.2">
      <c r="A123" s="18">
        <f t="shared" si="8"/>
        <v>115</v>
      </c>
      <c r="B123" s="20">
        <f t="shared" si="9"/>
        <v>2147.2864920485563</v>
      </c>
      <c r="C123" s="20">
        <f t="shared" si="10"/>
        <v>772.08120376254874</v>
      </c>
      <c r="D123" s="20">
        <f t="shared" si="11"/>
        <v>1375.2052882860075</v>
      </c>
      <c r="E123" s="20"/>
      <c r="F123" s="21">
        <f t="shared" si="12"/>
        <v>329277.18798487925</v>
      </c>
      <c r="G123" s="20">
        <f t="shared" si="13"/>
        <v>70722.812015120624</v>
      </c>
      <c r="H123" s="20">
        <f t="shared" si="14"/>
        <v>176215.13457046336</v>
      </c>
    </row>
    <row r="124" spans="1:8" x14ac:dyDescent="0.2">
      <c r="A124" s="18">
        <f t="shared" si="8"/>
        <v>116</v>
      </c>
      <c r="B124" s="20">
        <f t="shared" si="9"/>
        <v>2147.2864920485563</v>
      </c>
      <c r="C124" s="20">
        <f t="shared" si="10"/>
        <v>775.29820877822613</v>
      </c>
      <c r="D124" s="20">
        <f t="shared" si="11"/>
        <v>1371.9882832703302</v>
      </c>
      <c r="E124" s="20"/>
      <c r="F124" s="21">
        <f t="shared" si="12"/>
        <v>328501.88977610104</v>
      </c>
      <c r="G124" s="20">
        <f t="shared" si="13"/>
        <v>71498.110223898853</v>
      </c>
      <c r="H124" s="20">
        <f t="shared" si="14"/>
        <v>177587.12285373369</v>
      </c>
    </row>
    <row r="125" spans="1:8" x14ac:dyDescent="0.2">
      <c r="A125" s="18">
        <f t="shared" si="8"/>
        <v>117</v>
      </c>
      <c r="B125" s="20">
        <f t="shared" si="9"/>
        <v>2147.2864920485563</v>
      </c>
      <c r="C125" s="20">
        <f t="shared" si="10"/>
        <v>778.52861798146864</v>
      </c>
      <c r="D125" s="20">
        <f t="shared" si="11"/>
        <v>1368.7578740670876</v>
      </c>
      <c r="E125" s="20"/>
      <c r="F125" s="21">
        <f t="shared" si="12"/>
        <v>327723.36115811957</v>
      </c>
      <c r="G125" s="20">
        <f t="shared" si="13"/>
        <v>72276.638841880325</v>
      </c>
      <c r="H125" s="20">
        <f t="shared" si="14"/>
        <v>178955.88072780077</v>
      </c>
    </row>
    <row r="126" spans="1:8" x14ac:dyDescent="0.2">
      <c r="A126" s="18">
        <f t="shared" si="8"/>
        <v>118</v>
      </c>
      <c r="B126" s="20">
        <f t="shared" si="9"/>
        <v>2147.2864920485563</v>
      </c>
      <c r="C126" s="20">
        <f t="shared" si="10"/>
        <v>781.77248722305808</v>
      </c>
      <c r="D126" s="20">
        <f t="shared" si="11"/>
        <v>1365.5140048254982</v>
      </c>
      <c r="E126" s="20"/>
      <c r="F126" s="21">
        <f t="shared" si="12"/>
        <v>326941.58867089654</v>
      </c>
      <c r="G126" s="20">
        <f t="shared" si="13"/>
        <v>73058.411329103386</v>
      </c>
      <c r="H126" s="20">
        <f t="shared" si="14"/>
        <v>180321.39473262627</v>
      </c>
    </row>
    <row r="127" spans="1:8" x14ac:dyDescent="0.2">
      <c r="A127" s="18">
        <f t="shared" si="8"/>
        <v>119</v>
      </c>
      <c r="B127" s="20">
        <f t="shared" si="9"/>
        <v>2147.2864920485563</v>
      </c>
      <c r="C127" s="20">
        <f t="shared" si="10"/>
        <v>785.02987258648727</v>
      </c>
      <c r="D127" s="20">
        <f t="shared" si="11"/>
        <v>1362.256619462069</v>
      </c>
      <c r="E127" s="20"/>
      <c r="F127" s="21">
        <f t="shared" si="12"/>
        <v>326156.55879831006</v>
      </c>
      <c r="G127" s="20">
        <f t="shared" si="13"/>
        <v>73843.441201689871</v>
      </c>
      <c r="H127" s="20">
        <f t="shared" si="14"/>
        <v>181683.65135208835</v>
      </c>
    </row>
    <row r="128" spans="1:8" x14ac:dyDescent="0.2">
      <c r="A128" s="18">
        <f t="shared" si="8"/>
        <v>120</v>
      </c>
      <c r="B128" s="20">
        <f t="shared" si="9"/>
        <v>2147.2864920485563</v>
      </c>
      <c r="C128" s="20">
        <f t="shared" si="10"/>
        <v>788.30083038893099</v>
      </c>
      <c r="D128" s="20">
        <f t="shared" si="11"/>
        <v>1358.9856616596253</v>
      </c>
      <c r="E128" s="20"/>
      <c r="F128" s="21">
        <f t="shared" si="12"/>
        <v>325368.25796792115</v>
      </c>
      <c r="G128" s="20">
        <f t="shared" si="13"/>
        <v>74631.742032078808</v>
      </c>
      <c r="H128" s="20">
        <f t="shared" si="14"/>
        <v>183042.63701374797</v>
      </c>
    </row>
    <row r="129" spans="1:8" x14ac:dyDescent="0.2">
      <c r="A129" s="18">
        <f t="shared" si="8"/>
        <v>121</v>
      </c>
      <c r="B129" s="20">
        <f t="shared" si="9"/>
        <v>2147.2864920485563</v>
      </c>
      <c r="C129" s="20">
        <f t="shared" si="10"/>
        <v>791.58541718221818</v>
      </c>
      <c r="D129" s="20">
        <f t="shared" si="11"/>
        <v>1355.7010748663381</v>
      </c>
      <c r="E129" s="20"/>
      <c r="F129" s="21">
        <f t="shared" si="12"/>
        <v>324576.67255073891</v>
      </c>
      <c r="G129" s="20">
        <f t="shared" si="13"/>
        <v>75423.327449261022</v>
      </c>
      <c r="H129" s="20">
        <f t="shared" si="14"/>
        <v>184398.33808861431</v>
      </c>
    </row>
    <row r="130" spans="1:8" x14ac:dyDescent="0.2">
      <c r="A130" s="18">
        <f t="shared" si="8"/>
        <v>122</v>
      </c>
      <c r="B130" s="20">
        <f t="shared" si="9"/>
        <v>2147.2864920485563</v>
      </c>
      <c r="C130" s="20">
        <f t="shared" si="10"/>
        <v>794.88368975381081</v>
      </c>
      <c r="D130" s="20">
        <f t="shared" si="11"/>
        <v>1352.4028022947455</v>
      </c>
      <c r="E130" s="20"/>
      <c r="F130" s="21">
        <f t="shared" si="12"/>
        <v>323781.78886098508</v>
      </c>
      <c r="G130" s="20">
        <f t="shared" si="13"/>
        <v>76218.211139014835</v>
      </c>
      <c r="H130" s="20">
        <f t="shared" si="14"/>
        <v>185750.74089090904</v>
      </c>
    </row>
    <row r="131" spans="1:8" x14ac:dyDescent="0.2">
      <c r="A131" s="18">
        <f t="shared" si="8"/>
        <v>123</v>
      </c>
      <c r="B131" s="20">
        <f t="shared" si="9"/>
        <v>2147.2864920485563</v>
      </c>
      <c r="C131" s="20">
        <f t="shared" si="10"/>
        <v>798.19570512778523</v>
      </c>
      <c r="D131" s="20">
        <f t="shared" si="11"/>
        <v>1349.0907869207711</v>
      </c>
      <c r="E131" s="20"/>
      <c r="F131" s="21">
        <f t="shared" si="12"/>
        <v>322983.59315585729</v>
      </c>
      <c r="G131" s="20">
        <f t="shared" si="13"/>
        <v>77016.406844142621</v>
      </c>
      <c r="H131" s="20">
        <f t="shared" si="14"/>
        <v>187099.83167782982</v>
      </c>
    </row>
    <row r="132" spans="1:8" x14ac:dyDescent="0.2">
      <c r="A132" s="18">
        <f t="shared" si="8"/>
        <v>124</v>
      </c>
      <c r="B132" s="20">
        <f t="shared" si="9"/>
        <v>2147.2864920485563</v>
      </c>
      <c r="C132" s="20">
        <f t="shared" si="10"/>
        <v>801.52152056581758</v>
      </c>
      <c r="D132" s="20">
        <f t="shared" si="11"/>
        <v>1345.7649714827387</v>
      </c>
      <c r="E132" s="20"/>
      <c r="F132" s="21">
        <f t="shared" si="12"/>
        <v>322182.07163529145</v>
      </c>
      <c r="G132" s="20">
        <f t="shared" si="13"/>
        <v>77817.928364708438</v>
      </c>
      <c r="H132" s="20">
        <f t="shared" si="14"/>
        <v>188445.59664931256</v>
      </c>
    </row>
    <row r="133" spans="1:8" x14ac:dyDescent="0.2">
      <c r="A133" s="18">
        <f t="shared" si="8"/>
        <v>125</v>
      </c>
      <c r="B133" s="20">
        <f t="shared" si="9"/>
        <v>2147.2864920485563</v>
      </c>
      <c r="C133" s="20">
        <f t="shared" si="10"/>
        <v>804.86119356817517</v>
      </c>
      <c r="D133" s="20">
        <f t="shared" si="11"/>
        <v>1342.4252984803811</v>
      </c>
      <c r="E133" s="20"/>
      <c r="F133" s="21">
        <f t="shared" si="12"/>
        <v>321377.21044172329</v>
      </c>
      <c r="G133" s="20">
        <f t="shared" si="13"/>
        <v>78622.789558276607</v>
      </c>
      <c r="H133" s="20">
        <f t="shared" si="14"/>
        <v>189788.02194779293</v>
      </c>
    </row>
    <row r="134" spans="1:8" x14ac:dyDescent="0.2">
      <c r="A134" s="18">
        <f t="shared" si="8"/>
        <v>126</v>
      </c>
      <c r="B134" s="20">
        <f t="shared" si="9"/>
        <v>2147.2864920485563</v>
      </c>
      <c r="C134" s="20">
        <f t="shared" si="10"/>
        <v>808.21478187470916</v>
      </c>
      <c r="D134" s="20">
        <f t="shared" si="11"/>
        <v>1339.0717101738471</v>
      </c>
      <c r="E134" s="20"/>
      <c r="F134" s="21">
        <f t="shared" si="12"/>
        <v>320568.99565984856</v>
      </c>
      <c r="G134" s="20">
        <f t="shared" si="13"/>
        <v>79431.00434015131</v>
      </c>
      <c r="H134" s="20">
        <f t="shared" si="14"/>
        <v>191127.09365796679</v>
      </c>
    </row>
    <row r="135" spans="1:8" x14ac:dyDescent="0.2">
      <c r="A135" s="18">
        <f t="shared" si="8"/>
        <v>127</v>
      </c>
      <c r="B135" s="20">
        <f t="shared" si="9"/>
        <v>2147.2864920485563</v>
      </c>
      <c r="C135" s="20">
        <f t="shared" si="10"/>
        <v>811.58234346585391</v>
      </c>
      <c r="D135" s="20">
        <f t="shared" si="11"/>
        <v>1335.7041485827024</v>
      </c>
      <c r="E135" s="20"/>
      <c r="F135" s="21">
        <f t="shared" si="12"/>
        <v>319757.41331638268</v>
      </c>
      <c r="G135" s="20">
        <f t="shared" si="13"/>
        <v>80242.586683617163</v>
      </c>
      <c r="H135" s="20">
        <f t="shared" si="14"/>
        <v>192462.7978065495</v>
      </c>
    </row>
    <row r="136" spans="1:8" x14ac:dyDescent="0.2">
      <c r="A136" s="18">
        <f t="shared" si="8"/>
        <v>128</v>
      </c>
      <c r="B136" s="20">
        <f t="shared" si="9"/>
        <v>2147.2864920485563</v>
      </c>
      <c r="C136" s="20">
        <f t="shared" si="10"/>
        <v>814.96393656362852</v>
      </c>
      <c r="D136" s="20">
        <f t="shared" si="11"/>
        <v>1332.3225554849278</v>
      </c>
      <c r="E136" s="20"/>
      <c r="F136" s="21">
        <f t="shared" si="12"/>
        <v>318942.44937981904</v>
      </c>
      <c r="G136" s="20">
        <f t="shared" si="13"/>
        <v>81057.550620180788</v>
      </c>
      <c r="H136" s="20">
        <f t="shared" si="14"/>
        <v>193795.12036203442</v>
      </c>
    </row>
    <row r="137" spans="1:8" x14ac:dyDescent="0.2">
      <c r="A137" s="18">
        <f t="shared" si="8"/>
        <v>129</v>
      </c>
      <c r="B137" s="20">
        <f t="shared" si="9"/>
        <v>2147.2864920485563</v>
      </c>
      <c r="C137" s="20">
        <f t="shared" si="10"/>
        <v>818.35961963264367</v>
      </c>
      <c r="D137" s="20">
        <f t="shared" si="11"/>
        <v>1328.9268724159126</v>
      </c>
      <c r="E137" s="20"/>
      <c r="F137" s="21">
        <f t="shared" si="12"/>
        <v>318124.08976018638</v>
      </c>
      <c r="G137" s="20">
        <f t="shared" si="13"/>
        <v>81875.910239813427</v>
      </c>
      <c r="H137" s="20">
        <f t="shared" si="14"/>
        <v>195124.04723445032</v>
      </c>
    </row>
    <row r="138" spans="1:8" x14ac:dyDescent="0.2">
      <c r="A138" s="18">
        <f t="shared" si="8"/>
        <v>130</v>
      </c>
      <c r="B138" s="20">
        <f t="shared" si="9"/>
        <v>2147.2864920485563</v>
      </c>
      <c r="C138" s="20">
        <f t="shared" si="10"/>
        <v>821.76945138111296</v>
      </c>
      <c r="D138" s="20">
        <f t="shared" si="11"/>
        <v>1325.5170406674433</v>
      </c>
      <c r="E138" s="20"/>
      <c r="F138" s="21">
        <f t="shared" si="12"/>
        <v>317302.32030880527</v>
      </c>
      <c r="G138" s="20">
        <f t="shared" si="13"/>
        <v>82697.679691194542</v>
      </c>
      <c r="H138" s="20">
        <f t="shared" si="14"/>
        <v>196449.56427511777</v>
      </c>
    </row>
    <row r="139" spans="1:8" x14ac:dyDescent="0.2">
      <c r="A139" s="18">
        <f t="shared" ref="A139:A202" si="15">IF(OR(F138&lt;0.01,F138=""),"",A138+1)</f>
        <v>131</v>
      </c>
      <c r="B139" s="20">
        <f t="shared" ref="B139:B202" si="16">IF(A139="","",IF(B138&gt;F138,F138+D139,B138))</f>
        <v>2147.2864920485563</v>
      </c>
      <c r="C139" s="20">
        <f t="shared" ref="C139:C202" si="17">IF(A139="","",B139-D139)</f>
        <v>825.19349076186768</v>
      </c>
      <c r="D139" s="20">
        <f t="shared" ref="D139:D202" si="18">IF(A139="","",($A$4/12)*F138)</f>
        <v>1322.0930012866886</v>
      </c>
      <c r="E139" s="20"/>
      <c r="F139" s="21">
        <f t="shared" ref="F139:F202" si="19">IF(A139="","",F138-C139-E139)</f>
        <v>316477.12681804341</v>
      </c>
      <c r="G139" s="20">
        <f t="shared" ref="G139:G202" si="20">IF(A139="","",G138+C139+E139)</f>
        <v>83522.873181956413</v>
      </c>
      <c r="H139" s="20">
        <f t="shared" ref="H139:H202" si="21">IF(A139="","",H138+D139)</f>
        <v>197771.65727640447</v>
      </c>
    </row>
    <row r="140" spans="1:8" x14ac:dyDescent="0.2">
      <c r="A140" s="18">
        <f t="shared" si="15"/>
        <v>132</v>
      </c>
      <c r="B140" s="20">
        <f t="shared" si="16"/>
        <v>2147.2864920485563</v>
      </c>
      <c r="C140" s="20">
        <f t="shared" si="17"/>
        <v>828.63179697337546</v>
      </c>
      <c r="D140" s="20">
        <f t="shared" si="18"/>
        <v>1318.6546950751808</v>
      </c>
      <c r="E140" s="20"/>
      <c r="F140" s="21">
        <f t="shared" si="19"/>
        <v>315648.49502107006</v>
      </c>
      <c r="G140" s="20">
        <f t="shared" si="20"/>
        <v>84351.504978929792</v>
      </c>
      <c r="H140" s="20">
        <f t="shared" si="21"/>
        <v>199090.31197147965</v>
      </c>
    </row>
    <row r="141" spans="1:8" x14ac:dyDescent="0.2">
      <c r="A141" s="18">
        <f t="shared" si="15"/>
        <v>133</v>
      </c>
      <c r="B141" s="20">
        <f t="shared" si="16"/>
        <v>2147.2864920485563</v>
      </c>
      <c r="C141" s="20">
        <f t="shared" si="17"/>
        <v>832.08442946076434</v>
      </c>
      <c r="D141" s="20">
        <f t="shared" si="18"/>
        <v>1315.2020625877919</v>
      </c>
      <c r="E141" s="20"/>
      <c r="F141" s="21">
        <f t="shared" si="19"/>
        <v>314816.41059160931</v>
      </c>
      <c r="G141" s="20">
        <f t="shared" si="20"/>
        <v>85183.589408390559</v>
      </c>
      <c r="H141" s="20">
        <f t="shared" si="21"/>
        <v>200405.51403406743</v>
      </c>
    </row>
    <row r="142" spans="1:8" x14ac:dyDescent="0.2">
      <c r="A142" s="18">
        <f t="shared" si="15"/>
        <v>134</v>
      </c>
      <c r="B142" s="20">
        <f t="shared" si="16"/>
        <v>2147.2864920485563</v>
      </c>
      <c r="C142" s="20">
        <f t="shared" si="17"/>
        <v>835.55144791685075</v>
      </c>
      <c r="D142" s="20">
        <f t="shared" si="18"/>
        <v>1311.7350441317055</v>
      </c>
      <c r="E142" s="20"/>
      <c r="F142" s="21">
        <f t="shared" si="19"/>
        <v>313980.85914369248</v>
      </c>
      <c r="G142" s="20">
        <f t="shared" si="20"/>
        <v>86019.140856307407</v>
      </c>
      <c r="H142" s="20">
        <f t="shared" si="21"/>
        <v>201717.24907819912</v>
      </c>
    </row>
    <row r="143" spans="1:8" x14ac:dyDescent="0.2">
      <c r="A143" s="18">
        <f t="shared" si="15"/>
        <v>135</v>
      </c>
      <c r="B143" s="20">
        <f t="shared" si="16"/>
        <v>2147.2864920485563</v>
      </c>
      <c r="C143" s="20">
        <f t="shared" si="17"/>
        <v>839.03291228317107</v>
      </c>
      <c r="D143" s="20">
        <f t="shared" si="18"/>
        <v>1308.2535797653852</v>
      </c>
      <c r="E143" s="20"/>
      <c r="F143" s="21">
        <f t="shared" si="19"/>
        <v>313141.82623140933</v>
      </c>
      <c r="G143" s="20">
        <f t="shared" si="20"/>
        <v>86858.173768590583</v>
      </c>
      <c r="H143" s="20">
        <f t="shared" si="21"/>
        <v>203025.50265796451</v>
      </c>
    </row>
    <row r="144" spans="1:8" x14ac:dyDescent="0.2">
      <c r="A144" s="18">
        <f t="shared" si="15"/>
        <v>136</v>
      </c>
      <c r="B144" s="20">
        <f t="shared" si="16"/>
        <v>2147.2864920485563</v>
      </c>
      <c r="C144" s="20">
        <f t="shared" si="17"/>
        <v>842.52888275101736</v>
      </c>
      <c r="D144" s="20">
        <f t="shared" si="18"/>
        <v>1304.7576092975389</v>
      </c>
      <c r="E144" s="20"/>
      <c r="F144" s="21">
        <f t="shared" si="19"/>
        <v>312299.29734865832</v>
      </c>
      <c r="G144" s="20">
        <f t="shared" si="20"/>
        <v>87700.702651341606</v>
      </c>
      <c r="H144" s="20">
        <f t="shared" si="21"/>
        <v>204330.26026726206</v>
      </c>
    </row>
    <row r="145" spans="1:8" x14ac:dyDescent="0.2">
      <c r="A145" s="18">
        <f t="shared" si="15"/>
        <v>137</v>
      </c>
      <c r="B145" s="20">
        <f t="shared" si="16"/>
        <v>2147.2864920485563</v>
      </c>
      <c r="C145" s="20">
        <f t="shared" si="17"/>
        <v>846.03941976248007</v>
      </c>
      <c r="D145" s="20">
        <f t="shared" si="18"/>
        <v>1301.2470722860762</v>
      </c>
      <c r="E145" s="20"/>
      <c r="F145" s="21">
        <f t="shared" si="19"/>
        <v>311453.25792889582</v>
      </c>
      <c r="G145" s="20">
        <f t="shared" si="20"/>
        <v>88546.74207110409</v>
      </c>
      <c r="H145" s="20">
        <f t="shared" si="21"/>
        <v>205631.50733954814</v>
      </c>
    </row>
    <row r="146" spans="1:8" x14ac:dyDescent="0.2">
      <c r="A146" s="18">
        <f t="shared" si="15"/>
        <v>138</v>
      </c>
      <c r="B146" s="20">
        <f t="shared" si="16"/>
        <v>2147.2864920485563</v>
      </c>
      <c r="C146" s="20">
        <f t="shared" si="17"/>
        <v>849.5645840114903</v>
      </c>
      <c r="D146" s="20">
        <f t="shared" si="18"/>
        <v>1297.721908037066</v>
      </c>
      <c r="E146" s="20"/>
      <c r="F146" s="21">
        <f t="shared" si="19"/>
        <v>310603.69334488432</v>
      </c>
      <c r="G146" s="20">
        <f t="shared" si="20"/>
        <v>89396.306655115579</v>
      </c>
      <c r="H146" s="20">
        <f t="shared" si="21"/>
        <v>206929.2292475852</v>
      </c>
    </row>
    <row r="147" spans="1:8" x14ac:dyDescent="0.2">
      <c r="A147" s="18">
        <f t="shared" si="15"/>
        <v>139</v>
      </c>
      <c r="B147" s="20">
        <f t="shared" si="16"/>
        <v>2147.2864920485563</v>
      </c>
      <c r="C147" s="20">
        <f t="shared" si="17"/>
        <v>853.10443644487168</v>
      </c>
      <c r="D147" s="20">
        <f t="shared" si="18"/>
        <v>1294.1820556036846</v>
      </c>
      <c r="E147" s="20"/>
      <c r="F147" s="21">
        <f t="shared" si="19"/>
        <v>309750.58890843944</v>
      </c>
      <c r="G147" s="20">
        <f t="shared" si="20"/>
        <v>90249.411091560454</v>
      </c>
      <c r="H147" s="20">
        <f t="shared" si="21"/>
        <v>208223.41130318888</v>
      </c>
    </row>
    <row r="148" spans="1:8" x14ac:dyDescent="0.2">
      <c r="A148" s="18">
        <f t="shared" si="15"/>
        <v>140</v>
      </c>
      <c r="B148" s="20">
        <f t="shared" si="16"/>
        <v>2147.2864920485563</v>
      </c>
      <c r="C148" s="20">
        <f t="shared" si="17"/>
        <v>856.65903826339195</v>
      </c>
      <c r="D148" s="20">
        <f t="shared" si="18"/>
        <v>1290.6274537851643</v>
      </c>
      <c r="E148" s="20"/>
      <c r="F148" s="21">
        <f t="shared" si="19"/>
        <v>308893.92987017607</v>
      </c>
      <c r="G148" s="20">
        <f t="shared" si="20"/>
        <v>91106.070129823842</v>
      </c>
      <c r="H148" s="20">
        <f t="shared" si="21"/>
        <v>209514.03875697404</v>
      </c>
    </row>
    <row r="149" spans="1:8" x14ac:dyDescent="0.2">
      <c r="A149" s="18">
        <f t="shared" si="15"/>
        <v>141</v>
      </c>
      <c r="B149" s="20">
        <f t="shared" si="16"/>
        <v>2147.2864920485563</v>
      </c>
      <c r="C149" s="20">
        <f t="shared" si="17"/>
        <v>860.22845092282273</v>
      </c>
      <c r="D149" s="20">
        <f t="shared" si="18"/>
        <v>1287.0580411257336</v>
      </c>
      <c r="E149" s="20"/>
      <c r="F149" s="21">
        <f t="shared" si="19"/>
        <v>308033.70141925325</v>
      </c>
      <c r="G149" s="20">
        <f t="shared" si="20"/>
        <v>91966.298580746661</v>
      </c>
      <c r="H149" s="20">
        <f t="shared" si="21"/>
        <v>210801.09679809978</v>
      </c>
    </row>
    <row r="150" spans="1:8" x14ac:dyDescent="0.2">
      <c r="A150" s="18">
        <f t="shared" si="15"/>
        <v>142</v>
      </c>
      <c r="B150" s="20">
        <f t="shared" si="16"/>
        <v>2147.2864920485563</v>
      </c>
      <c r="C150" s="20">
        <f t="shared" si="17"/>
        <v>863.81273613500116</v>
      </c>
      <c r="D150" s="20">
        <f t="shared" si="18"/>
        <v>1283.4737559135551</v>
      </c>
      <c r="E150" s="20"/>
      <c r="F150" s="21">
        <f t="shared" si="19"/>
        <v>307169.88868311828</v>
      </c>
      <c r="G150" s="20">
        <f t="shared" si="20"/>
        <v>92830.111316881666</v>
      </c>
      <c r="H150" s="20">
        <f t="shared" si="21"/>
        <v>212084.57055401333</v>
      </c>
    </row>
    <row r="151" spans="1:8" x14ac:dyDescent="0.2">
      <c r="A151" s="18">
        <f t="shared" si="15"/>
        <v>143</v>
      </c>
      <c r="B151" s="20">
        <f t="shared" si="16"/>
        <v>2147.2864920485563</v>
      </c>
      <c r="C151" s="20">
        <f t="shared" si="17"/>
        <v>867.41195586889671</v>
      </c>
      <c r="D151" s="20">
        <f t="shared" si="18"/>
        <v>1279.8745361796596</v>
      </c>
      <c r="E151" s="20"/>
      <c r="F151" s="21">
        <f t="shared" si="19"/>
        <v>306302.47672724939</v>
      </c>
      <c r="G151" s="20">
        <f t="shared" si="20"/>
        <v>93697.523272750565</v>
      </c>
      <c r="H151" s="20">
        <f t="shared" si="21"/>
        <v>213364.44509019298</v>
      </c>
    </row>
    <row r="152" spans="1:8" x14ac:dyDescent="0.2">
      <c r="A152" s="18">
        <f t="shared" si="15"/>
        <v>144</v>
      </c>
      <c r="B152" s="20">
        <f t="shared" si="16"/>
        <v>2147.2864920485563</v>
      </c>
      <c r="C152" s="20">
        <f t="shared" si="17"/>
        <v>871.02617235168373</v>
      </c>
      <c r="D152" s="20">
        <f t="shared" si="18"/>
        <v>1276.2603196968726</v>
      </c>
      <c r="E152" s="20"/>
      <c r="F152" s="21">
        <f t="shared" si="19"/>
        <v>305431.45055489772</v>
      </c>
      <c r="G152" s="20">
        <f t="shared" si="20"/>
        <v>94568.549445102253</v>
      </c>
      <c r="H152" s="20">
        <f t="shared" si="21"/>
        <v>214640.70540988987</v>
      </c>
    </row>
    <row r="153" spans="1:8" x14ac:dyDescent="0.2">
      <c r="A153" s="18">
        <f t="shared" si="15"/>
        <v>145</v>
      </c>
      <c r="B153" s="20">
        <f t="shared" si="16"/>
        <v>2147.2864920485563</v>
      </c>
      <c r="C153" s="20">
        <f t="shared" si="17"/>
        <v>874.65544806981575</v>
      </c>
      <c r="D153" s="20">
        <f t="shared" si="18"/>
        <v>1272.6310439787405</v>
      </c>
      <c r="E153" s="20"/>
      <c r="F153" s="21">
        <f t="shared" si="19"/>
        <v>304556.79510682792</v>
      </c>
      <c r="G153" s="20">
        <f t="shared" si="20"/>
        <v>95443.204893172064</v>
      </c>
      <c r="H153" s="20">
        <f t="shared" si="21"/>
        <v>215913.3364538686</v>
      </c>
    </row>
    <row r="154" spans="1:8" x14ac:dyDescent="0.2">
      <c r="A154" s="18">
        <f t="shared" si="15"/>
        <v>146</v>
      </c>
      <c r="B154" s="20">
        <f t="shared" si="16"/>
        <v>2147.2864920485563</v>
      </c>
      <c r="C154" s="20">
        <f t="shared" si="17"/>
        <v>878.29984577010669</v>
      </c>
      <c r="D154" s="20">
        <f t="shared" si="18"/>
        <v>1268.9866462784496</v>
      </c>
      <c r="E154" s="20"/>
      <c r="F154" s="21">
        <f t="shared" si="19"/>
        <v>303678.4952610578</v>
      </c>
      <c r="G154" s="20">
        <f t="shared" si="20"/>
        <v>96321.504738942167</v>
      </c>
      <c r="H154" s="20">
        <f t="shared" si="21"/>
        <v>217182.32310014704</v>
      </c>
    </row>
    <row r="155" spans="1:8" x14ac:dyDescent="0.2">
      <c r="A155" s="18">
        <f t="shared" si="15"/>
        <v>147</v>
      </c>
      <c r="B155" s="20">
        <f t="shared" si="16"/>
        <v>2147.2864920485563</v>
      </c>
      <c r="C155" s="20">
        <f t="shared" si="17"/>
        <v>881.95942846081539</v>
      </c>
      <c r="D155" s="20">
        <f t="shared" si="18"/>
        <v>1265.3270635877409</v>
      </c>
      <c r="E155" s="20"/>
      <c r="F155" s="21">
        <f t="shared" si="19"/>
        <v>302796.535832597</v>
      </c>
      <c r="G155" s="20">
        <f t="shared" si="20"/>
        <v>97203.464167402984</v>
      </c>
      <c r="H155" s="20">
        <f t="shared" si="21"/>
        <v>218447.65016373477</v>
      </c>
    </row>
    <row r="156" spans="1:8" x14ac:dyDescent="0.2">
      <c r="A156" s="18">
        <f t="shared" si="15"/>
        <v>148</v>
      </c>
      <c r="B156" s="20">
        <f t="shared" si="16"/>
        <v>2147.2864920485563</v>
      </c>
      <c r="C156" s="20">
        <f t="shared" si="17"/>
        <v>885.63425941273545</v>
      </c>
      <c r="D156" s="20">
        <f t="shared" si="18"/>
        <v>1261.6522326358208</v>
      </c>
      <c r="E156" s="20"/>
      <c r="F156" s="21">
        <f t="shared" si="19"/>
        <v>301910.90157318424</v>
      </c>
      <c r="G156" s="20">
        <f t="shared" si="20"/>
        <v>98089.098426815719</v>
      </c>
      <c r="H156" s="20">
        <f t="shared" si="21"/>
        <v>219709.30239637059</v>
      </c>
    </row>
    <row r="157" spans="1:8" x14ac:dyDescent="0.2">
      <c r="A157" s="18">
        <f t="shared" si="15"/>
        <v>149</v>
      </c>
      <c r="B157" s="20">
        <f t="shared" si="16"/>
        <v>2147.2864920485563</v>
      </c>
      <c r="C157" s="20">
        <f t="shared" si="17"/>
        <v>889.32440216028863</v>
      </c>
      <c r="D157" s="20">
        <f t="shared" si="18"/>
        <v>1257.9620898882677</v>
      </c>
      <c r="E157" s="20"/>
      <c r="F157" s="21">
        <f t="shared" si="19"/>
        <v>301021.57717102394</v>
      </c>
      <c r="G157" s="20">
        <f t="shared" si="20"/>
        <v>98978.422828976007</v>
      </c>
      <c r="H157" s="20">
        <f t="shared" si="21"/>
        <v>220967.26448625885</v>
      </c>
    </row>
    <row r="158" spans="1:8" x14ac:dyDescent="0.2">
      <c r="A158" s="18">
        <f t="shared" si="15"/>
        <v>150</v>
      </c>
      <c r="B158" s="20">
        <f t="shared" si="16"/>
        <v>2147.2864920485563</v>
      </c>
      <c r="C158" s="20">
        <f t="shared" si="17"/>
        <v>893.02992050262333</v>
      </c>
      <c r="D158" s="20">
        <f t="shared" si="18"/>
        <v>1254.256571545933</v>
      </c>
      <c r="E158" s="20"/>
      <c r="F158" s="21">
        <f t="shared" si="19"/>
        <v>300128.54725052131</v>
      </c>
      <c r="G158" s="20">
        <f t="shared" si="20"/>
        <v>99871.452749478631</v>
      </c>
      <c r="H158" s="20">
        <f t="shared" si="21"/>
        <v>222221.52105780478</v>
      </c>
    </row>
    <row r="159" spans="1:8" x14ac:dyDescent="0.2">
      <c r="A159" s="18">
        <f t="shared" si="15"/>
        <v>151</v>
      </c>
      <c r="B159" s="20">
        <f t="shared" si="16"/>
        <v>2147.2864920485563</v>
      </c>
      <c r="C159" s="20">
        <f t="shared" si="17"/>
        <v>896.75087850471755</v>
      </c>
      <c r="D159" s="20">
        <f t="shared" si="18"/>
        <v>1250.5356135438387</v>
      </c>
      <c r="E159" s="20"/>
      <c r="F159" s="21">
        <f t="shared" si="19"/>
        <v>299231.7963720166</v>
      </c>
      <c r="G159" s="20">
        <f t="shared" si="20"/>
        <v>100768.20362798334</v>
      </c>
      <c r="H159" s="20">
        <f t="shared" si="21"/>
        <v>223472.05667134863</v>
      </c>
    </row>
    <row r="160" spans="1:8" x14ac:dyDescent="0.2">
      <c r="A160" s="18">
        <f t="shared" si="15"/>
        <v>152</v>
      </c>
      <c r="B160" s="20">
        <f t="shared" si="16"/>
        <v>2147.2864920485563</v>
      </c>
      <c r="C160" s="20">
        <f t="shared" si="17"/>
        <v>900.48734049848713</v>
      </c>
      <c r="D160" s="20">
        <f t="shared" si="18"/>
        <v>1246.7991515500692</v>
      </c>
      <c r="E160" s="20"/>
      <c r="F160" s="21">
        <f t="shared" si="19"/>
        <v>298331.30903151812</v>
      </c>
      <c r="G160" s="20">
        <f t="shared" si="20"/>
        <v>101668.69096848182</v>
      </c>
      <c r="H160" s="20">
        <f t="shared" si="21"/>
        <v>224718.85582289871</v>
      </c>
    </row>
    <row r="161" spans="1:8" x14ac:dyDescent="0.2">
      <c r="A161" s="18">
        <f t="shared" si="15"/>
        <v>153</v>
      </c>
      <c r="B161" s="20">
        <f t="shared" si="16"/>
        <v>2147.2864920485563</v>
      </c>
      <c r="C161" s="20">
        <f t="shared" si="17"/>
        <v>904.23937108389737</v>
      </c>
      <c r="D161" s="20">
        <f t="shared" si="18"/>
        <v>1243.0471209646589</v>
      </c>
      <c r="E161" s="20"/>
      <c r="F161" s="21">
        <f t="shared" si="19"/>
        <v>297427.06966043421</v>
      </c>
      <c r="G161" s="20">
        <f t="shared" si="20"/>
        <v>102572.93033956572</v>
      </c>
      <c r="H161" s="20">
        <f t="shared" si="21"/>
        <v>225961.90294386336</v>
      </c>
    </row>
    <row r="162" spans="1:8" x14ac:dyDescent="0.2">
      <c r="A162" s="18">
        <f t="shared" si="15"/>
        <v>154</v>
      </c>
      <c r="B162" s="20">
        <f t="shared" si="16"/>
        <v>2147.2864920485563</v>
      </c>
      <c r="C162" s="20">
        <f t="shared" si="17"/>
        <v>908.00703513008034</v>
      </c>
      <c r="D162" s="20">
        <f t="shared" si="18"/>
        <v>1239.2794569184759</v>
      </c>
      <c r="E162" s="20"/>
      <c r="F162" s="21">
        <f t="shared" si="19"/>
        <v>296519.06262530416</v>
      </c>
      <c r="G162" s="20">
        <f t="shared" si="20"/>
        <v>103480.9373746958</v>
      </c>
      <c r="H162" s="20">
        <f t="shared" si="21"/>
        <v>227201.18240078184</v>
      </c>
    </row>
    <row r="163" spans="1:8" x14ac:dyDescent="0.2">
      <c r="A163" s="18">
        <f t="shared" si="15"/>
        <v>155</v>
      </c>
      <c r="B163" s="20">
        <f t="shared" si="16"/>
        <v>2147.2864920485563</v>
      </c>
      <c r="C163" s="20">
        <f t="shared" si="17"/>
        <v>911.79039777645562</v>
      </c>
      <c r="D163" s="20">
        <f t="shared" si="18"/>
        <v>1235.4960942721007</v>
      </c>
      <c r="E163" s="20"/>
      <c r="F163" s="21">
        <f t="shared" si="19"/>
        <v>295607.27222752769</v>
      </c>
      <c r="G163" s="20">
        <f t="shared" si="20"/>
        <v>104392.72777247225</v>
      </c>
      <c r="H163" s="20">
        <f t="shared" si="21"/>
        <v>228436.67849505393</v>
      </c>
    </row>
    <row r="164" spans="1:8" x14ac:dyDescent="0.2">
      <c r="A164" s="18">
        <f t="shared" si="15"/>
        <v>156</v>
      </c>
      <c r="B164" s="20">
        <f t="shared" si="16"/>
        <v>2147.2864920485563</v>
      </c>
      <c r="C164" s="20">
        <f t="shared" si="17"/>
        <v>915.5895244338576</v>
      </c>
      <c r="D164" s="20">
        <f t="shared" si="18"/>
        <v>1231.6969676146987</v>
      </c>
      <c r="E164" s="20"/>
      <c r="F164" s="21">
        <f t="shared" si="19"/>
        <v>294691.68270309386</v>
      </c>
      <c r="G164" s="20">
        <f t="shared" si="20"/>
        <v>105308.31729690611</v>
      </c>
      <c r="H164" s="20">
        <f t="shared" si="21"/>
        <v>229668.37546266863</v>
      </c>
    </row>
    <row r="165" spans="1:8" x14ac:dyDescent="0.2">
      <c r="A165" s="18">
        <f t="shared" si="15"/>
        <v>157</v>
      </c>
      <c r="B165" s="20">
        <f t="shared" si="16"/>
        <v>2147.2864920485563</v>
      </c>
      <c r="C165" s="20">
        <f t="shared" si="17"/>
        <v>919.40448078566533</v>
      </c>
      <c r="D165" s="20">
        <f t="shared" si="18"/>
        <v>1227.882011262891</v>
      </c>
      <c r="E165" s="20"/>
      <c r="F165" s="21">
        <f t="shared" si="19"/>
        <v>293772.2782223082</v>
      </c>
      <c r="G165" s="20">
        <f t="shared" si="20"/>
        <v>106227.72177769178</v>
      </c>
      <c r="H165" s="20">
        <f t="shared" si="21"/>
        <v>230896.25747393153</v>
      </c>
    </row>
    <row r="166" spans="1:8" x14ac:dyDescent="0.2">
      <c r="A166" s="18">
        <f t="shared" si="15"/>
        <v>158</v>
      </c>
      <c r="B166" s="20">
        <f t="shared" si="16"/>
        <v>2147.2864920485563</v>
      </c>
      <c r="C166" s="20">
        <f t="shared" si="17"/>
        <v>923.23533278893888</v>
      </c>
      <c r="D166" s="20">
        <f t="shared" si="18"/>
        <v>1224.0511592596174</v>
      </c>
      <c r="E166" s="20"/>
      <c r="F166" s="21">
        <f t="shared" si="19"/>
        <v>292849.04288951925</v>
      </c>
      <c r="G166" s="20">
        <f t="shared" si="20"/>
        <v>107150.95711048073</v>
      </c>
      <c r="H166" s="20">
        <f t="shared" si="21"/>
        <v>232120.30863319116</v>
      </c>
    </row>
    <row r="167" spans="1:8" x14ac:dyDescent="0.2">
      <c r="A167" s="18">
        <f t="shared" si="15"/>
        <v>159</v>
      </c>
      <c r="B167" s="20">
        <f t="shared" si="16"/>
        <v>2147.2864920485563</v>
      </c>
      <c r="C167" s="20">
        <f t="shared" si="17"/>
        <v>927.08214667555944</v>
      </c>
      <c r="D167" s="20">
        <f t="shared" si="18"/>
        <v>1220.2043453729968</v>
      </c>
      <c r="E167" s="20"/>
      <c r="F167" s="21">
        <f t="shared" si="19"/>
        <v>291921.96074284369</v>
      </c>
      <c r="G167" s="20">
        <f t="shared" si="20"/>
        <v>108078.03925715628</v>
      </c>
      <c r="H167" s="20">
        <f t="shared" si="21"/>
        <v>233340.51297856416</v>
      </c>
    </row>
    <row r="168" spans="1:8" x14ac:dyDescent="0.2">
      <c r="A168" s="18">
        <f t="shared" si="15"/>
        <v>160</v>
      </c>
      <c r="B168" s="20">
        <f t="shared" si="16"/>
        <v>2147.2864920485563</v>
      </c>
      <c r="C168" s="20">
        <f t="shared" si="17"/>
        <v>930.94498895337438</v>
      </c>
      <c r="D168" s="20">
        <f t="shared" si="18"/>
        <v>1216.3415030951819</v>
      </c>
      <c r="E168" s="20"/>
      <c r="F168" s="21">
        <f t="shared" si="19"/>
        <v>290991.01575389033</v>
      </c>
      <c r="G168" s="20">
        <f t="shared" si="20"/>
        <v>109008.98424610966</v>
      </c>
      <c r="H168" s="20">
        <f t="shared" si="21"/>
        <v>234556.85448165933</v>
      </c>
    </row>
    <row r="169" spans="1:8" x14ac:dyDescent="0.2">
      <c r="A169" s="18">
        <f t="shared" si="15"/>
        <v>161</v>
      </c>
      <c r="B169" s="20">
        <f t="shared" si="16"/>
        <v>2147.2864920485563</v>
      </c>
      <c r="C169" s="20">
        <f t="shared" si="17"/>
        <v>934.82392640734656</v>
      </c>
      <c r="D169" s="20">
        <f t="shared" si="18"/>
        <v>1212.4625656412097</v>
      </c>
      <c r="E169" s="20"/>
      <c r="F169" s="21">
        <f t="shared" si="19"/>
        <v>290056.19182748301</v>
      </c>
      <c r="G169" s="20">
        <f t="shared" si="20"/>
        <v>109943.80817251701</v>
      </c>
      <c r="H169" s="20">
        <f t="shared" si="21"/>
        <v>235769.31704730054</v>
      </c>
    </row>
    <row r="170" spans="1:8" x14ac:dyDescent="0.2">
      <c r="A170" s="18">
        <f t="shared" si="15"/>
        <v>162</v>
      </c>
      <c r="B170" s="20">
        <f t="shared" si="16"/>
        <v>2147.2864920485563</v>
      </c>
      <c r="C170" s="20">
        <f t="shared" si="17"/>
        <v>938.71902610071038</v>
      </c>
      <c r="D170" s="20">
        <f t="shared" si="18"/>
        <v>1208.5674659478459</v>
      </c>
      <c r="E170" s="20"/>
      <c r="F170" s="21">
        <f t="shared" si="19"/>
        <v>289117.4728013823</v>
      </c>
      <c r="G170" s="20">
        <f t="shared" si="20"/>
        <v>110882.52719861771</v>
      </c>
      <c r="H170" s="20">
        <f t="shared" si="21"/>
        <v>236977.8845132484</v>
      </c>
    </row>
    <row r="171" spans="1:8" x14ac:dyDescent="0.2">
      <c r="A171" s="18">
        <f t="shared" si="15"/>
        <v>163</v>
      </c>
      <c r="B171" s="20">
        <f t="shared" si="16"/>
        <v>2147.2864920485563</v>
      </c>
      <c r="C171" s="20">
        <f t="shared" si="17"/>
        <v>942.63035537612996</v>
      </c>
      <c r="D171" s="20">
        <f t="shared" si="18"/>
        <v>1204.6561366724263</v>
      </c>
      <c r="E171" s="20"/>
      <c r="F171" s="21">
        <f t="shared" si="19"/>
        <v>288174.84244600619</v>
      </c>
      <c r="G171" s="20">
        <f t="shared" si="20"/>
        <v>111825.15755399383</v>
      </c>
      <c r="H171" s="20">
        <f t="shared" si="21"/>
        <v>238182.54064992082</v>
      </c>
    </row>
    <row r="172" spans="1:8" x14ac:dyDescent="0.2">
      <c r="A172" s="18">
        <f t="shared" si="15"/>
        <v>164</v>
      </c>
      <c r="B172" s="20">
        <f t="shared" si="16"/>
        <v>2147.2864920485563</v>
      </c>
      <c r="C172" s="20">
        <f t="shared" si="17"/>
        <v>946.55798185686376</v>
      </c>
      <c r="D172" s="20">
        <f t="shared" si="18"/>
        <v>1200.7285101916925</v>
      </c>
      <c r="E172" s="20"/>
      <c r="F172" s="21">
        <f t="shared" si="19"/>
        <v>287228.28446414933</v>
      </c>
      <c r="G172" s="20">
        <f t="shared" si="20"/>
        <v>112771.7155358507</v>
      </c>
      <c r="H172" s="20">
        <f t="shared" si="21"/>
        <v>239383.26916011251</v>
      </c>
    </row>
    <row r="173" spans="1:8" x14ac:dyDescent="0.2">
      <c r="A173" s="18">
        <f t="shared" si="15"/>
        <v>165</v>
      </c>
      <c r="B173" s="20">
        <f t="shared" si="16"/>
        <v>2147.2864920485563</v>
      </c>
      <c r="C173" s="20">
        <f t="shared" si="17"/>
        <v>950.50197344793401</v>
      </c>
      <c r="D173" s="20">
        <f t="shared" si="18"/>
        <v>1196.7845186006223</v>
      </c>
      <c r="E173" s="20"/>
      <c r="F173" s="21">
        <f t="shared" si="19"/>
        <v>286277.78249070141</v>
      </c>
      <c r="G173" s="20">
        <f t="shared" si="20"/>
        <v>113722.21750929863</v>
      </c>
      <c r="H173" s="20">
        <f t="shared" si="21"/>
        <v>240580.05367871313</v>
      </c>
    </row>
    <row r="174" spans="1:8" x14ac:dyDescent="0.2">
      <c r="A174" s="18">
        <f t="shared" si="15"/>
        <v>166</v>
      </c>
      <c r="B174" s="20">
        <f t="shared" si="16"/>
        <v>2147.2864920485563</v>
      </c>
      <c r="C174" s="20">
        <f t="shared" si="17"/>
        <v>954.46239833730033</v>
      </c>
      <c r="D174" s="20">
        <f t="shared" si="18"/>
        <v>1192.824093711256</v>
      </c>
      <c r="E174" s="20"/>
      <c r="F174" s="21">
        <f t="shared" si="19"/>
        <v>285323.3200923641</v>
      </c>
      <c r="G174" s="20">
        <f t="shared" si="20"/>
        <v>114676.67990763593</v>
      </c>
      <c r="H174" s="20">
        <f t="shared" si="21"/>
        <v>241772.87777242437</v>
      </c>
    </row>
    <row r="175" spans="1:8" x14ac:dyDescent="0.2">
      <c r="A175" s="18">
        <f t="shared" si="15"/>
        <v>167</v>
      </c>
      <c r="B175" s="20">
        <f t="shared" si="16"/>
        <v>2147.2864920485563</v>
      </c>
      <c r="C175" s="20">
        <f t="shared" si="17"/>
        <v>958.43932499703919</v>
      </c>
      <c r="D175" s="20">
        <f t="shared" si="18"/>
        <v>1188.8471670515171</v>
      </c>
      <c r="E175" s="20"/>
      <c r="F175" s="21">
        <f t="shared" si="19"/>
        <v>284364.88076736708</v>
      </c>
      <c r="G175" s="20">
        <f t="shared" si="20"/>
        <v>115635.11923263298</v>
      </c>
      <c r="H175" s="20">
        <f t="shared" si="21"/>
        <v>242961.72493947588</v>
      </c>
    </row>
    <row r="176" spans="1:8" x14ac:dyDescent="0.2">
      <c r="A176" s="18">
        <f t="shared" si="15"/>
        <v>168</v>
      </c>
      <c r="B176" s="20">
        <f t="shared" si="16"/>
        <v>2147.2864920485563</v>
      </c>
      <c r="C176" s="20">
        <f t="shared" si="17"/>
        <v>962.43282218452669</v>
      </c>
      <c r="D176" s="20">
        <f t="shared" si="18"/>
        <v>1184.8536698640296</v>
      </c>
      <c r="E176" s="20"/>
      <c r="F176" s="21">
        <f t="shared" si="19"/>
        <v>283402.44794518256</v>
      </c>
      <c r="G176" s="20">
        <f t="shared" si="20"/>
        <v>116597.5520548175</v>
      </c>
      <c r="H176" s="20">
        <f t="shared" si="21"/>
        <v>244146.57860933992</v>
      </c>
    </row>
    <row r="177" spans="1:8" x14ac:dyDescent="0.2">
      <c r="A177" s="18">
        <f t="shared" si="15"/>
        <v>169</v>
      </c>
      <c r="B177" s="20">
        <f t="shared" si="16"/>
        <v>2147.2864920485563</v>
      </c>
      <c r="C177" s="20">
        <f t="shared" si="17"/>
        <v>966.44295894362904</v>
      </c>
      <c r="D177" s="20">
        <f t="shared" si="18"/>
        <v>1180.8435331049272</v>
      </c>
      <c r="E177" s="20"/>
      <c r="F177" s="21">
        <f t="shared" si="19"/>
        <v>282436.00498623896</v>
      </c>
      <c r="G177" s="20">
        <f t="shared" si="20"/>
        <v>117563.99501376113</v>
      </c>
      <c r="H177" s="20">
        <f t="shared" si="21"/>
        <v>245327.42214244485</v>
      </c>
    </row>
    <row r="178" spans="1:8" x14ac:dyDescent="0.2">
      <c r="A178" s="18">
        <f t="shared" si="15"/>
        <v>170</v>
      </c>
      <c r="B178" s="20">
        <f t="shared" si="16"/>
        <v>2147.2864920485563</v>
      </c>
      <c r="C178" s="20">
        <f t="shared" si="17"/>
        <v>970.46980460589407</v>
      </c>
      <c r="D178" s="20">
        <f t="shared" si="18"/>
        <v>1176.8166874426622</v>
      </c>
      <c r="E178" s="20"/>
      <c r="F178" s="21">
        <f t="shared" si="19"/>
        <v>281465.53518163308</v>
      </c>
      <c r="G178" s="20">
        <f t="shared" si="20"/>
        <v>118534.46481836702</v>
      </c>
      <c r="H178" s="20">
        <f t="shared" si="21"/>
        <v>246504.2388298875</v>
      </c>
    </row>
    <row r="179" spans="1:8" x14ac:dyDescent="0.2">
      <c r="A179" s="18">
        <f t="shared" si="15"/>
        <v>171</v>
      </c>
      <c r="B179" s="20">
        <f t="shared" si="16"/>
        <v>2147.2864920485563</v>
      </c>
      <c r="C179" s="20">
        <f t="shared" si="17"/>
        <v>974.51342879175172</v>
      </c>
      <c r="D179" s="20">
        <f t="shared" si="18"/>
        <v>1172.7730632568046</v>
      </c>
      <c r="E179" s="20"/>
      <c r="F179" s="21">
        <f t="shared" si="19"/>
        <v>280491.0217528413</v>
      </c>
      <c r="G179" s="20">
        <f t="shared" si="20"/>
        <v>119508.97824715877</v>
      </c>
      <c r="H179" s="20">
        <f t="shared" si="21"/>
        <v>247677.01189314431</v>
      </c>
    </row>
    <row r="180" spans="1:8" x14ac:dyDescent="0.2">
      <c r="A180" s="18">
        <f t="shared" si="15"/>
        <v>172</v>
      </c>
      <c r="B180" s="20">
        <f t="shared" si="16"/>
        <v>2147.2864920485563</v>
      </c>
      <c r="C180" s="20">
        <f t="shared" si="17"/>
        <v>978.57390141171754</v>
      </c>
      <c r="D180" s="20">
        <f t="shared" si="18"/>
        <v>1168.7125906368387</v>
      </c>
      <c r="E180" s="20"/>
      <c r="F180" s="21">
        <f t="shared" si="19"/>
        <v>279512.44785142958</v>
      </c>
      <c r="G180" s="20">
        <f t="shared" si="20"/>
        <v>120487.55214857048</v>
      </c>
      <c r="H180" s="20">
        <f t="shared" si="21"/>
        <v>248845.72448378114</v>
      </c>
    </row>
    <row r="181" spans="1:8" x14ac:dyDescent="0.2">
      <c r="A181" s="18">
        <f t="shared" si="15"/>
        <v>173</v>
      </c>
      <c r="B181" s="20">
        <f t="shared" si="16"/>
        <v>2147.2864920485563</v>
      </c>
      <c r="C181" s="20">
        <f t="shared" si="17"/>
        <v>982.65129266759982</v>
      </c>
      <c r="D181" s="20">
        <f t="shared" si="18"/>
        <v>1164.6351993809565</v>
      </c>
      <c r="E181" s="20"/>
      <c r="F181" s="21">
        <f t="shared" si="19"/>
        <v>278529.79655876197</v>
      </c>
      <c r="G181" s="20">
        <f t="shared" si="20"/>
        <v>121470.20344123807</v>
      </c>
      <c r="H181" s="20">
        <f t="shared" si="21"/>
        <v>250010.3596831621</v>
      </c>
    </row>
    <row r="182" spans="1:8" x14ac:dyDescent="0.2">
      <c r="A182" s="18">
        <f t="shared" si="15"/>
        <v>174</v>
      </c>
      <c r="B182" s="20">
        <f t="shared" si="16"/>
        <v>2147.2864920485563</v>
      </c>
      <c r="C182" s="20">
        <f t="shared" si="17"/>
        <v>986.74567305371465</v>
      </c>
      <c r="D182" s="20">
        <f t="shared" si="18"/>
        <v>1160.5408189948416</v>
      </c>
      <c r="E182" s="20"/>
      <c r="F182" s="21">
        <f t="shared" si="19"/>
        <v>277543.05088570825</v>
      </c>
      <c r="G182" s="20">
        <f t="shared" si="20"/>
        <v>122456.94911429178</v>
      </c>
      <c r="H182" s="20">
        <f t="shared" si="21"/>
        <v>251170.90050215693</v>
      </c>
    </row>
    <row r="183" spans="1:8" x14ac:dyDescent="0.2">
      <c r="A183" s="18">
        <f t="shared" si="15"/>
        <v>175</v>
      </c>
      <c r="B183" s="20">
        <f t="shared" si="16"/>
        <v>2147.2864920485563</v>
      </c>
      <c r="C183" s="20">
        <f t="shared" si="17"/>
        <v>990.85711335810538</v>
      </c>
      <c r="D183" s="20">
        <f t="shared" si="18"/>
        <v>1156.4293786904509</v>
      </c>
      <c r="E183" s="20"/>
      <c r="F183" s="21">
        <f t="shared" si="19"/>
        <v>276552.19377235015</v>
      </c>
      <c r="G183" s="20">
        <f t="shared" si="20"/>
        <v>123447.80622764988</v>
      </c>
      <c r="H183" s="20">
        <f t="shared" si="21"/>
        <v>252327.32988084739</v>
      </c>
    </row>
    <row r="184" spans="1:8" x14ac:dyDescent="0.2">
      <c r="A184" s="18">
        <f t="shared" si="15"/>
        <v>176</v>
      </c>
      <c r="B184" s="20">
        <f t="shared" si="16"/>
        <v>2147.2864920485563</v>
      </c>
      <c r="C184" s="20">
        <f t="shared" si="17"/>
        <v>994.985684663764</v>
      </c>
      <c r="D184" s="20">
        <f t="shared" si="18"/>
        <v>1152.3008073847923</v>
      </c>
      <c r="E184" s="20"/>
      <c r="F184" s="21">
        <f t="shared" si="19"/>
        <v>275557.20808768639</v>
      </c>
      <c r="G184" s="20">
        <f t="shared" si="20"/>
        <v>124442.79191231365</v>
      </c>
      <c r="H184" s="20">
        <f t="shared" si="21"/>
        <v>253479.6306882322</v>
      </c>
    </row>
    <row r="185" spans="1:8" x14ac:dyDescent="0.2">
      <c r="A185" s="18">
        <f t="shared" si="15"/>
        <v>177</v>
      </c>
      <c r="B185" s="20">
        <f t="shared" si="16"/>
        <v>2147.2864920485563</v>
      </c>
      <c r="C185" s="20">
        <f t="shared" si="17"/>
        <v>999.1314583498629</v>
      </c>
      <c r="D185" s="20">
        <f t="shared" si="18"/>
        <v>1148.1550336986934</v>
      </c>
      <c r="E185" s="20"/>
      <c r="F185" s="21">
        <f t="shared" si="19"/>
        <v>274558.07662933652</v>
      </c>
      <c r="G185" s="20">
        <f t="shared" si="20"/>
        <v>125441.92337066351</v>
      </c>
      <c r="H185" s="20">
        <f t="shared" si="21"/>
        <v>254627.78572193088</v>
      </c>
    </row>
    <row r="186" spans="1:8" x14ac:dyDescent="0.2">
      <c r="A186" s="18">
        <f t="shared" si="15"/>
        <v>178</v>
      </c>
      <c r="B186" s="20">
        <f t="shared" si="16"/>
        <v>2147.2864920485563</v>
      </c>
      <c r="C186" s="20">
        <f t="shared" si="17"/>
        <v>1003.2945060929874</v>
      </c>
      <c r="D186" s="20">
        <f t="shared" si="18"/>
        <v>1143.9919859555689</v>
      </c>
      <c r="E186" s="20"/>
      <c r="F186" s="21">
        <f t="shared" si="19"/>
        <v>273554.78212324355</v>
      </c>
      <c r="G186" s="20">
        <f t="shared" si="20"/>
        <v>126445.21787675651</v>
      </c>
      <c r="H186" s="20">
        <f t="shared" si="21"/>
        <v>255771.77770788645</v>
      </c>
    </row>
    <row r="187" spans="1:8" x14ac:dyDescent="0.2">
      <c r="A187" s="18">
        <f t="shared" si="15"/>
        <v>179</v>
      </c>
      <c r="B187" s="20">
        <f t="shared" si="16"/>
        <v>2147.2864920485563</v>
      </c>
      <c r="C187" s="20">
        <f t="shared" si="17"/>
        <v>1007.4748998683749</v>
      </c>
      <c r="D187" s="20">
        <f t="shared" si="18"/>
        <v>1139.8115921801814</v>
      </c>
      <c r="E187" s="20"/>
      <c r="F187" s="21">
        <f t="shared" si="19"/>
        <v>272547.30722337519</v>
      </c>
      <c r="G187" s="20">
        <f t="shared" si="20"/>
        <v>127452.69277662488</v>
      </c>
      <c r="H187" s="20">
        <f t="shared" si="21"/>
        <v>256911.58930006664</v>
      </c>
    </row>
    <row r="188" spans="1:8" x14ac:dyDescent="0.2">
      <c r="A188" s="18">
        <f t="shared" si="15"/>
        <v>180</v>
      </c>
      <c r="B188" s="20">
        <f t="shared" si="16"/>
        <v>2147.2864920485563</v>
      </c>
      <c r="C188" s="20">
        <f t="shared" si="17"/>
        <v>1011.6727119511597</v>
      </c>
      <c r="D188" s="20">
        <f t="shared" si="18"/>
        <v>1135.6137800973966</v>
      </c>
      <c r="E188" s="20"/>
      <c r="F188" s="21">
        <f t="shared" si="19"/>
        <v>271535.63451142405</v>
      </c>
      <c r="G188" s="20">
        <f t="shared" si="20"/>
        <v>128464.36548857605</v>
      </c>
      <c r="H188" s="20">
        <f t="shared" si="21"/>
        <v>258047.20308016404</v>
      </c>
    </row>
    <row r="189" spans="1:8" x14ac:dyDescent="0.2">
      <c r="A189" s="18">
        <f t="shared" si="15"/>
        <v>181</v>
      </c>
      <c r="B189" s="20">
        <f t="shared" si="16"/>
        <v>2147.2864920485563</v>
      </c>
      <c r="C189" s="20">
        <f t="shared" si="17"/>
        <v>1015.8880149176227</v>
      </c>
      <c r="D189" s="20">
        <f t="shared" si="18"/>
        <v>1131.3984771309335</v>
      </c>
      <c r="E189" s="20"/>
      <c r="F189" s="21">
        <f t="shared" si="19"/>
        <v>270519.74649650644</v>
      </c>
      <c r="G189" s="20">
        <f t="shared" si="20"/>
        <v>129480.25350349367</v>
      </c>
      <c r="H189" s="20">
        <f t="shared" si="21"/>
        <v>259178.60155729498</v>
      </c>
    </row>
    <row r="190" spans="1:8" x14ac:dyDescent="0.2">
      <c r="A190" s="18">
        <f t="shared" si="15"/>
        <v>182</v>
      </c>
      <c r="B190" s="20">
        <f t="shared" si="16"/>
        <v>2147.2864920485563</v>
      </c>
      <c r="C190" s="20">
        <f t="shared" si="17"/>
        <v>1020.1208816464462</v>
      </c>
      <c r="D190" s="20">
        <f t="shared" si="18"/>
        <v>1127.1656104021101</v>
      </c>
      <c r="E190" s="20"/>
      <c r="F190" s="21">
        <f t="shared" si="19"/>
        <v>269499.62561485998</v>
      </c>
      <c r="G190" s="20">
        <f t="shared" si="20"/>
        <v>130500.37438514012</v>
      </c>
      <c r="H190" s="20">
        <f t="shared" si="21"/>
        <v>260305.76716769711</v>
      </c>
    </row>
    <row r="191" spans="1:8" x14ac:dyDescent="0.2">
      <c r="A191" s="18">
        <f t="shared" si="15"/>
        <v>183</v>
      </c>
      <c r="B191" s="20">
        <f t="shared" si="16"/>
        <v>2147.2864920485563</v>
      </c>
      <c r="C191" s="20">
        <f t="shared" si="17"/>
        <v>1024.3713853199731</v>
      </c>
      <c r="D191" s="20">
        <f t="shared" si="18"/>
        <v>1122.9151067285832</v>
      </c>
      <c r="E191" s="20"/>
      <c r="F191" s="21">
        <f t="shared" si="19"/>
        <v>268475.25422954001</v>
      </c>
      <c r="G191" s="20">
        <f t="shared" si="20"/>
        <v>131524.74577046008</v>
      </c>
      <c r="H191" s="20">
        <f t="shared" si="21"/>
        <v>261428.68227442569</v>
      </c>
    </row>
    <row r="192" spans="1:8" x14ac:dyDescent="0.2">
      <c r="A192" s="18">
        <f t="shared" si="15"/>
        <v>184</v>
      </c>
      <c r="B192" s="20">
        <f t="shared" si="16"/>
        <v>2147.2864920485563</v>
      </c>
      <c r="C192" s="20">
        <f t="shared" si="17"/>
        <v>1028.6395994254729</v>
      </c>
      <c r="D192" s="20">
        <f t="shared" si="18"/>
        <v>1118.6468926230834</v>
      </c>
      <c r="E192" s="20"/>
      <c r="F192" s="21">
        <f t="shared" si="19"/>
        <v>267446.61463011452</v>
      </c>
      <c r="G192" s="20">
        <f t="shared" si="20"/>
        <v>132553.38536988557</v>
      </c>
      <c r="H192" s="20">
        <f t="shared" si="21"/>
        <v>262547.3291670488</v>
      </c>
    </row>
    <row r="193" spans="1:8" x14ac:dyDescent="0.2">
      <c r="A193" s="18">
        <f t="shared" si="15"/>
        <v>185</v>
      </c>
      <c r="B193" s="20">
        <f t="shared" si="16"/>
        <v>2147.2864920485563</v>
      </c>
      <c r="C193" s="20">
        <f t="shared" si="17"/>
        <v>1032.9255977564126</v>
      </c>
      <c r="D193" s="20">
        <f t="shared" si="18"/>
        <v>1114.3608942921437</v>
      </c>
      <c r="E193" s="20"/>
      <c r="F193" s="21">
        <f t="shared" si="19"/>
        <v>266413.68903235812</v>
      </c>
      <c r="G193" s="20">
        <f t="shared" si="20"/>
        <v>133586.31096764197</v>
      </c>
      <c r="H193" s="20">
        <f t="shared" si="21"/>
        <v>263661.69006134092</v>
      </c>
    </row>
    <row r="194" spans="1:8" x14ac:dyDescent="0.2">
      <c r="A194" s="18">
        <f t="shared" si="15"/>
        <v>186</v>
      </c>
      <c r="B194" s="20">
        <f t="shared" si="16"/>
        <v>2147.2864920485563</v>
      </c>
      <c r="C194" s="20">
        <f t="shared" si="17"/>
        <v>1037.2294544137308</v>
      </c>
      <c r="D194" s="20">
        <f t="shared" si="18"/>
        <v>1110.0570376348255</v>
      </c>
      <c r="E194" s="20"/>
      <c r="F194" s="21">
        <f t="shared" si="19"/>
        <v>265376.45957794436</v>
      </c>
      <c r="G194" s="20">
        <f t="shared" si="20"/>
        <v>134623.5404220557</v>
      </c>
      <c r="H194" s="20">
        <f t="shared" si="21"/>
        <v>264771.74709897576</v>
      </c>
    </row>
    <row r="195" spans="1:8" x14ac:dyDescent="0.2">
      <c r="A195" s="18">
        <f t="shared" si="15"/>
        <v>187</v>
      </c>
      <c r="B195" s="20">
        <f t="shared" si="16"/>
        <v>2147.2864920485563</v>
      </c>
      <c r="C195" s="20">
        <f t="shared" si="17"/>
        <v>1041.5512438071214</v>
      </c>
      <c r="D195" s="20">
        <f t="shared" si="18"/>
        <v>1105.7352482414349</v>
      </c>
      <c r="E195" s="20"/>
      <c r="F195" s="21">
        <f t="shared" si="19"/>
        <v>264334.90833413723</v>
      </c>
      <c r="G195" s="20">
        <f t="shared" si="20"/>
        <v>135665.09166586283</v>
      </c>
      <c r="H195" s="20">
        <f t="shared" si="21"/>
        <v>265877.48234721721</v>
      </c>
    </row>
    <row r="196" spans="1:8" x14ac:dyDescent="0.2">
      <c r="A196" s="18">
        <f t="shared" si="15"/>
        <v>188</v>
      </c>
      <c r="B196" s="20">
        <f t="shared" si="16"/>
        <v>2147.2864920485563</v>
      </c>
      <c r="C196" s="20">
        <f t="shared" si="17"/>
        <v>1045.8910406563177</v>
      </c>
      <c r="D196" s="20">
        <f t="shared" si="18"/>
        <v>1101.3954513922386</v>
      </c>
      <c r="E196" s="20"/>
      <c r="F196" s="21">
        <f t="shared" si="19"/>
        <v>263289.01729348092</v>
      </c>
      <c r="G196" s="20">
        <f t="shared" si="20"/>
        <v>136710.98270651913</v>
      </c>
      <c r="H196" s="20">
        <f t="shared" si="21"/>
        <v>266978.87779860944</v>
      </c>
    </row>
    <row r="197" spans="1:8" x14ac:dyDescent="0.2">
      <c r="A197" s="18">
        <f t="shared" si="15"/>
        <v>189</v>
      </c>
      <c r="B197" s="20">
        <f t="shared" si="16"/>
        <v>2147.2864920485563</v>
      </c>
      <c r="C197" s="20">
        <f t="shared" si="17"/>
        <v>1050.2489199923857</v>
      </c>
      <c r="D197" s="20">
        <f t="shared" si="18"/>
        <v>1097.0375720561706</v>
      </c>
      <c r="E197" s="20"/>
      <c r="F197" s="21">
        <f t="shared" si="19"/>
        <v>262238.76837348856</v>
      </c>
      <c r="G197" s="20">
        <f t="shared" si="20"/>
        <v>137761.23162651152</v>
      </c>
      <c r="H197" s="20">
        <f t="shared" si="21"/>
        <v>268075.91537066561</v>
      </c>
    </row>
    <row r="198" spans="1:8" x14ac:dyDescent="0.2">
      <c r="A198" s="18">
        <f t="shared" si="15"/>
        <v>190</v>
      </c>
      <c r="B198" s="20">
        <f t="shared" si="16"/>
        <v>2147.2864920485563</v>
      </c>
      <c r="C198" s="20">
        <f t="shared" si="17"/>
        <v>1054.6249571590206</v>
      </c>
      <c r="D198" s="20">
        <f t="shared" si="18"/>
        <v>1092.6615348895357</v>
      </c>
      <c r="E198" s="20"/>
      <c r="F198" s="21">
        <f t="shared" si="19"/>
        <v>261184.14341632955</v>
      </c>
      <c r="G198" s="20">
        <f t="shared" si="20"/>
        <v>138815.85658367054</v>
      </c>
      <c r="H198" s="20">
        <f t="shared" si="21"/>
        <v>269168.57690555515</v>
      </c>
    </row>
    <row r="199" spans="1:8" x14ac:dyDescent="0.2">
      <c r="A199" s="18">
        <f t="shared" si="15"/>
        <v>191</v>
      </c>
      <c r="B199" s="20">
        <f t="shared" si="16"/>
        <v>2147.2864920485563</v>
      </c>
      <c r="C199" s="20">
        <f t="shared" si="17"/>
        <v>1059.0192278138497</v>
      </c>
      <c r="D199" s="20">
        <f t="shared" si="18"/>
        <v>1088.2672642347065</v>
      </c>
      <c r="E199" s="20"/>
      <c r="F199" s="21">
        <f t="shared" si="19"/>
        <v>260125.12418851571</v>
      </c>
      <c r="G199" s="20">
        <f t="shared" si="20"/>
        <v>139874.87581148438</v>
      </c>
      <c r="H199" s="20">
        <f t="shared" si="21"/>
        <v>270256.84416978987</v>
      </c>
    </row>
    <row r="200" spans="1:8" x14ac:dyDescent="0.2">
      <c r="A200" s="18">
        <f t="shared" si="15"/>
        <v>192</v>
      </c>
      <c r="B200" s="20">
        <f t="shared" si="16"/>
        <v>2147.2864920485563</v>
      </c>
      <c r="C200" s="20">
        <f t="shared" si="17"/>
        <v>1063.4318079297409</v>
      </c>
      <c r="D200" s="20">
        <f t="shared" si="18"/>
        <v>1083.8546841188154</v>
      </c>
      <c r="E200" s="20"/>
      <c r="F200" s="21">
        <f t="shared" si="19"/>
        <v>259061.69238058597</v>
      </c>
      <c r="G200" s="20">
        <f t="shared" si="20"/>
        <v>140938.30761941412</v>
      </c>
      <c r="H200" s="20">
        <f t="shared" si="21"/>
        <v>271340.69885390869</v>
      </c>
    </row>
    <row r="201" spans="1:8" x14ac:dyDescent="0.2">
      <c r="A201" s="18">
        <f t="shared" si="15"/>
        <v>193</v>
      </c>
      <c r="B201" s="20">
        <f t="shared" si="16"/>
        <v>2147.2864920485563</v>
      </c>
      <c r="C201" s="20">
        <f t="shared" si="17"/>
        <v>1067.8627737961147</v>
      </c>
      <c r="D201" s="20">
        <f t="shared" si="18"/>
        <v>1079.4237182524416</v>
      </c>
      <c r="E201" s="20"/>
      <c r="F201" s="21">
        <f t="shared" si="19"/>
        <v>257993.82960678986</v>
      </c>
      <c r="G201" s="20">
        <f t="shared" si="20"/>
        <v>142006.17039321022</v>
      </c>
      <c r="H201" s="20">
        <f t="shared" si="21"/>
        <v>272420.12257216114</v>
      </c>
    </row>
    <row r="202" spans="1:8" x14ac:dyDescent="0.2">
      <c r="A202" s="18">
        <f t="shared" si="15"/>
        <v>194</v>
      </c>
      <c r="B202" s="20">
        <f t="shared" si="16"/>
        <v>2147.2864920485563</v>
      </c>
      <c r="C202" s="20">
        <f t="shared" si="17"/>
        <v>1072.3122020202652</v>
      </c>
      <c r="D202" s="20">
        <f t="shared" si="18"/>
        <v>1074.9742900282911</v>
      </c>
      <c r="E202" s="20"/>
      <c r="F202" s="21">
        <f t="shared" si="19"/>
        <v>256921.51740476961</v>
      </c>
      <c r="G202" s="20">
        <f t="shared" si="20"/>
        <v>143078.48259523048</v>
      </c>
      <c r="H202" s="20">
        <f t="shared" si="21"/>
        <v>273495.09686218941</v>
      </c>
    </row>
    <row r="203" spans="1:8" x14ac:dyDescent="0.2">
      <c r="A203" s="18">
        <f t="shared" ref="A203:A266" si="22">IF(OR(F202&lt;0.01,F202=""),"",A202+1)</f>
        <v>195</v>
      </c>
      <c r="B203" s="20">
        <f t="shared" ref="B203:B266" si="23">IF(A203="","",IF(B202&gt;F202,F202+D203,B202))</f>
        <v>2147.2864920485563</v>
      </c>
      <c r="C203" s="20">
        <f t="shared" ref="C203:C266" si="24">IF(A203="","",B203-D203)</f>
        <v>1076.780169528683</v>
      </c>
      <c r="D203" s="20">
        <f t="shared" ref="D203:D266" si="25">IF(A203="","",($A$4/12)*F202)</f>
        <v>1070.5063225198733</v>
      </c>
      <c r="E203" s="20"/>
      <c r="F203" s="21">
        <f t="shared" ref="F203:F266" si="26">IF(A203="","",F202-C203-E203)</f>
        <v>255844.73723524093</v>
      </c>
      <c r="G203" s="20">
        <f t="shared" ref="G203:G266" si="27">IF(A203="","",G202+C203+E203)</f>
        <v>144155.26276475916</v>
      </c>
      <c r="H203" s="20">
        <f t="shared" ref="H203:H266" si="28">IF(A203="","",H202+D203)</f>
        <v>274565.60318470927</v>
      </c>
    </row>
    <row r="204" spans="1:8" x14ac:dyDescent="0.2">
      <c r="A204" s="18">
        <f t="shared" si="22"/>
        <v>196</v>
      </c>
      <c r="B204" s="20">
        <f t="shared" si="23"/>
        <v>2147.2864920485563</v>
      </c>
      <c r="C204" s="20">
        <f t="shared" si="24"/>
        <v>1081.2667535683859</v>
      </c>
      <c r="D204" s="20">
        <f t="shared" si="25"/>
        <v>1066.0197384801704</v>
      </c>
      <c r="E204" s="20"/>
      <c r="F204" s="21">
        <f t="shared" si="26"/>
        <v>254763.47048167256</v>
      </c>
      <c r="G204" s="20">
        <f t="shared" si="27"/>
        <v>145236.52951832753</v>
      </c>
      <c r="H204" s="20">
        <f t="shared" si="28"/>
        <v>275631.62292318942</v>
      </c>
    </row>
    <row r="205" spans="1:8" x14ac:dyDescent="0.2">
      <c r="A205" s="18">
        <f t="shared" si="22"/>
        <v>197</v>
      </c>
      <c r="B205" s="20">
        <f t="shared" si="23"/>
        <v>2147.2864920485563</v>
      </c>
      <c r="C205" s="20">
        <f t="shared" si="24"/>
        <v>1085.772031708254</v>
      </c>
      <c r="D205" s="20">
        <f t="shared" si="25"/>
        <v>1061.5144603403023</v>
      </c>
      <c r="E205" s="20"/>
      <c r="F205" s="21">
        <f t="shared" si="26"/>
        <v>253677.69844996431</v>
      </c>
      <c r="G205" s="20">
        <f t="shared" si="27"/>
        <v>146322.30155003577</v>
      </c>
      <c r="H205" s="20">
        <f t="shared" si="28"/>
        <v>276693.13738352974</v>
      </c>
    </row>
    <row r="206" spans="1:8" x14ac:dyDescent="0.2">
      <c r="A206" s="18">
        <f t="shared" si="22"/>
        <v>198</v>
      </c>
      <c r="B206" s="20">
        <f t="shared" si="23"/>
        <v>2147.2864920485563</v>
      </c>
      <c r="C206" s="20">
        <f t="shared" si="24"/>
        <v>1090.2960818403717</v>
      </c>
      <c r="D206" s="20">
        <f t="shared" si="25"/>
        <v>1056.9904102081846</v>
      </c>
      <c r="E206" s="20"/>
      <c r="F206" s="21">
        <f t="shared" si="26"/>
        <v>252587.40236812393</v>
      </c>
      <c r="G206" s="20">
        <f t="shared" si="27"/>
        <v>147412.59763187615</v>
      </c>
      <c r="H206" s="20">
        <f t="shared" si="28"/>
        <v>277750.12779373792</v>
      </c>
    </row>
    <row r="207" spans="1:8" x14ac:dyDescent="0.2">
      <c r="A207" s="18">
        <f t="shared" si="22"/>
        <v>199</v>
      </c>
      <c r="B207" s="20">
        <f t="shared" si="23"/>
        <v>2147.2864920485563</v>
      </c>
      <c r="C207" s="20">
        <f t="shared" si="24"/>
        <v>1094.8389821813732</v>
      </c>
      <c r="D207" s="20">
        <f t="shared" si="25"/>
        <v>1052.447509867183</v>
      </c>
      <c r="E207" s="20"/>
      <c r="F207" s="21">
        <f t="shared" si="26"/>
        <v>251492.56338594257</v>
      </c>
      <c r="G207" s="20">
        <f t="shared" si="27"/>
        <v>148507.43661405751</v>
      </c>
      <c r="H207" s="20">
        <f t="shared" si="28"/>
        <v>278802.57530360512</v>
      </c>
    </row>
    <row r="208" spans="1:8" x14ac:dyDescent="0.2">
      <c r="A208" s="18">
        <f t="shared" si="22"/>
        <v>200</v>
      </c>
      <c r="B208" s="20">
        <f t="shared" si="23"/>
        <v>2147.2864920485563</v>
      </c>
      <c r="C208" s="20">
        <f t="shared" si="24"/>
        <v>1099.4008112737956</v>
      </c>
      <c r="D208" s="20">
        <f t="shared" si="25"/>
        <v>1047.8856807747607</v>
      </c>
      <c r="E208" s="20"/>
      <c r="F208" s="21">
        <f t="shared" si="26"/>
        <v>250393.16257466876</v>
      </c>
      <c r="G208" s="20">
        <f t="shared" si="27"/>
        <v>149606.83742533132</v>
      </c>
      <c r="H208" s="20">
        <f t="shared" si="28"/>
        <v>279850.46098437987</v>
      </c>
    </row>
    <row r="209" spans="1:8" x14ac:dyDescent="0.2">
      <c r="A209" s="18">
        <f t="shared" si="22"/>
        <v>201</v>
      </c>
      <c r="B209" s="20">
        <f t="shared" si="23"/>
        <v>2147.2864920485563</v>
      </c>
      <c r="C209" s="20">
        <f t="shared" si="24"/>
        <v>1103.9816479874364</v>
      </c>
      <c r="D209" s="20">
        <f t="shared" si="25"/>
        <v>1043.3048440611199</v>
      </c>
      <c r="E209" s="20"/>
      <c r="F209" s="21">
        <f t="shared" si="26"/>
        <v>249289.18092668132</v>
      </c>
      <c r="G209" s="20">
        <f t="shared" si="27"/>
        <v>150710.81907331877</v>
      </c>
      <c r="H209" s="20">
        <f t="shared" si="28"/>
        <v>280893.76582844101</v>
      </c>
    </row>
    <row r="210" spans="1:8" x14ac:dyDescent="0.2">
      <c r="A210" s="18">
        <f t="shared" si="22"/>
        <v>202</v>
      </c>
      <c r="B210" s="20">
        <f t="shared" si="23"/>
        <v>2147.2864920485563</v>
      </c>
      <c r="C210" s="20">
        <f t="shared" si="24"/>
        <v>1108.5815715207175</v>
      </c>
      <c r="D210" s="20">
        <f t="shared" si="25"/>
        <v>1038.7049205278388</v>
      </c>
      <c r="E210" s="20"/>
      <c r="F210" s="21">
        <f t="shared" si="26"/>
        <v>248180.59935516061</v>
      </c>
      <c r="G210" s="20">
        <f t="shared" si="27"/>
        <v>151819.40064483948</v>
      </c>
      <c r="H210" s="20">
        <f t="shared" si="28"/>
        <v>281932.47074896883</v>
      </c>
    </row>
    <row r="211" spans="1:8" x14ac:dyDescent="0.2">
      <c r="A211" s="18">
        <f t="shared" si="22"/>
        <v>203</v>
      </c>
      <c r="B211" s="20">
        <f t="shared" si="23"/>
        <v>2147.2864920485563</v>
      </c>
      <c r="C211" s="20">
        <f t="shared" si="24"/>
        <v>1113.2006614020538</v>
      </c>
      <c r="D211" s="20">
        <f t="shared" si="25"/>
        <v>1034.0858306465025</v>
      </c>
      <c r="E211" s="20"/>
      <c r="F211" s="21">
        <f t="shared" si="26"/>
        <v>247067.39869375856</v>
      </c>
      <c r="G211" s="20">
        <f t="shared" si="27"/>
        <v>152932.60130624153</v>
      </c>
      <c r="H211" s="20">
        <f t="shared" si="28"/>
        <v>282966.55657961534</v>
      </c>
    </row>
    <row r="212" spans="1:8" x14ac:dyDescent="0.2">
      <c r="A212" s="18">
        <f t="shared" si="22"/>
        <v>204</v>
      </c>
      <c r="B212" s="20">
        <f t="shared" si="23"/>
        <v>2147.2864920485563</v>
      </c>
      <c r="C212" s="20">
        <f t="shared" si="24"/>
        <v>1117.8389974912291</v>
      </c>
      <c r="D212" s="20">
        <f t="shared" si="25"/>
        <v>1029.4474945573272</v>
      </c>
      <c r="E212" s="20"/>
      <c r="F212" s="21">
        <f t="shared" si="26"/>
        <v>245949.55969626733</v>
      </c>
      <c r="G212" s="20">
        <f t="shared" si="27"/>
        <v>154050.44030373276</v>
      </c>
      <c r="H212" s="20">
        <f t="shared" si="28"/>
        <v>283996.00407417264</v>
      </c>
    </row>
    <row r="213" spans="1:8" x14ac:dyDescent="0.2">
      <c r="A213" s="18">
        <f t="shared" si="22"/>
        <v>205</v>
      </c>
      <c r="B213" s="20">
        <f t="shared" si="23"/>
        <v>2147.2864920485563</v>
      </c>
      <c r="C213" s="20">
        <f t="shared" si="24"/>
        <v>1122.4966599807758</v>
      </c>
      <c r="D213" s="20">
        <f t="shared" si="25"/>
        <v>1024.7898320677805</v>
      </c>
      <c r="E213" s="20"/>
      <c r="F213" s="21">
        <f t="shared" si="26"/>
        <v>244827.06303628656</v>
      </c>
      <c r="G213" s="20">
        <f t="shared" si="27"/>
        <v>155172.93696371352</v>
      </c>
      <c r="H213" s="20">
        <f t="shared" si="28"/>
        <v>285020.79390624043</v>
      </c>
    </row>
    <row r="214" spans="1:8" x14ac:dyDescent="0.2">
      <c r="A214" s="18">
        <f t="shared" si="22"/>
        <v>206</v>
      </c>
      <c r="B214" s="20">
        <f t="shared" si="23"/>
        <v>2147.2864920485563</v>
      </c>
      <c r="C214" s="20">
        <f t="shared" si="24"/>
        <v>1127.1737293973624</v>
      </c>
      <c r="D214" s="20">
        <f t="shared" si="25"/>
        <v>1020.112762651194</v>
      </c>
      <c r="E214" s="20"/>
      <c r="F214" s="21">
        <f t="shared" si="26"/>
        <v>243699.88930688921</v>
      </c>
      <c r="G214" s="20">
        <f t="shared" si="27"/>
        <v>156300.11069311088</v>
      </c>
      <c r="H214" s="20">
        <f t="shared" si="28"/>
        <v>286040.90666889161</v>
      </c>
    </row>
    <row r="215" spans="1:8" x14ac:dyDescent="0.2">
      <c r="A215" s="18">
        <f t="shared" si="22"/>
        <v>207</v>
      </c>
      <c r="B215" s="20">
        <f t="shared" si="23"/>
        <v>2147.2864920485563</v>
      </c>
      <c r="C215" s="20">
        <f t="shared" si="24"/>
        <v>1131.8702866031845</v>
      </c>
      <c r="D215" s="20">
        <f t="shared" si="25"/>
        <v>1015.4162054453717</v>
      </c>
      <c r="E215" s="20"/>
      <c r="F215" s="21">
        <f t="shared" si="26"/>
        <v>242568.01902028601</v>
      </c>
      <c r="G215" s="20">
        <f t="shared" si="27"/>
        <v>157431.98097971408</v>
      </c>
      <c r="H215" s="20">
        <f t="shared" si="28"/>
        <v>287056.32287433697</v>
      </c>
    </row>
    <row r="216" spans="1:8" x14ac:dyDescent="0.2">
      <c r="A216" s="18">
        <f t="shared" si="22"/>
        <v>208</v>
      </c>
      <c r="B216" s="20">
        <f t="shared" si="23"/>
        <v>2147.2864920485563</v>
      </c>
      <c r="C216" s="20">
        <f t="shared" si="24"/>
        <v>1136.5864127973646</v>
      </c>
      <c r="D216" s="20">
        <f t="shared" si="25"/>
        <v>1010.7000792511917</v>
      </c>
      <c r="E216" s="20"/>
      <c r="F216" s="21">
        <f t="shared" si="26"/>
        <v>241431.43260748865</v>
      </c>
      <c r="G216" s="20">
        <f t="shared" si="27"/>
        <v>158568.56739251144</v>
      </c>
      <c r="H216" s="20">
        <f t="shared" si="28"/>
        <v>288067.02295358817</v>
      </c>
    </row>
    <row r="217" spans="1:8" x14ac:dyDescent="0.2">
      <c r="A217" s="18">
        <f t="shared" si="22"/>
        <v>209</v>
      </c>
      <c r="B217" s="20">
        <f t="shared" si="23"/>
        <v>2147.2864920485563</v>
      </c>
      <c r="C217" s="20">
        <f t="shared" si="24"/>
        <v>1141.3221895173538</v>
      </c>
      <c r="D217" s="20">
        <f t="shared" si="25"/>
        <v>1005.9643025312026</v>
      </c>
      <c r="E217" s="20"/>
      <c r="F217" s="21">
        <f t="shared" si="26"/>
        <v>240290.1104179713</v>
      </c>
      <c r="G217" s="20">
        <f t="shared" si="27"/>
        <v>159709.88958202879</v>
      </c>
      <c r="H217" s="20">
        <f t="shared" si="28"/>
        <v>289072.98725611938</v>
      </c>
    </row>
    <row r="218" spans="1:8" x14ac:dyDescent="0.2">
      <c r="A218" s="18">
        <f t="shared" si="22"/>
        <v>210</v>
      </c>
      <c r="B218" s="20">
        <f t="shared" si="23"/>
        <v>2147.2864920485563</v>
      </c>
      <c r="C218" s="20">
        <f t="shared" si="24"/>
        <v>1146.0776986403425</v>
      </c>
      <c r="D218" s="20">
        <f t="shared" si="25"/>
        <v>1001.2087934082138</v>
      </c>
      <c r="E218" s="20"/>
      <c r="F218" s="21">
        <f t="shared" si="26"/>
        <v>239144.03271933095</v>
      </c>
      <c r="G218" s="20">
        <f t="shared" si="27"/>
        <v>160855.96728066914</v>
      </c>
      <c r="H218" s="20">
        <f t="shared" si="28"/>
        <v>290074.19604952761</v>
      </c>
    </row>
    <row r="219" spans="1:8" x14ac:dyDescent="0.2">
      <c r="A219" s="18">
        <f t="shared" si="22"/>
        <v>211</v>
      </c>
      <c r="B219" s="20">
        <f t="shared" si="23"/>
        <v>2147.2864920485563</v>
      </c>
      <c r="C219" s="20">
        <f t="shared" si="24"/>
        <v>1150.8530223846774</v>
      </c>
      <c r="D219" s="20">
        <f t="shared" si="25"/>
        <v>996.4334696638789</v>
      </c>
      <c r="E219" s="20"/>
      <c r="F219" s="21">
        <f t="shared" si="26"/>
        <v>237993.17969694626</v>
      </c>
      <c r="G219" s="20">
        <f t="shared" si="27"/>
        <v>162006.82030305383</v>
      </c>
      <c r="H219" s="20">
        <f t="shared" si="28"/>
        <v>291070.62951919151</v>
      </c>
    </row>
    <row r="220" spans="1:8" x14ac:dyDescent="0.2">
      <c r="A220" s="18">
        <f t="shared" si="22"/>
        <v>212</v>
      </c>
      <c r="B220" s="20">
        <f t="shared" si="23"/>
        <v>2147.2864920485563</v>
      </c>
      <c r="C220" s="20">
        <f t="shared" si="24"/>
        <v>1155.6482433112801</v>
      </c>
      <c r="D220" s="20">
        <f t="shared" si="25"/>
        <v>991.63824873727606</v>
      </c>
      <c r="E220" s="20"/>
      <c r="F220" s="21">
        <f t="shared" si="26"/>
        <v>236837.53145363499</v>
      </c>
      <c r="G220" s="20">
        <f t="shared" si="27"/>
        <v>163162.4685463651</v>
      </c>
      <c r="H220" s="20">
        <f t="shared" si="28"/>
        <v>292062.26776792877</v>
      </c>
    </row>
    <row r="221" spans="1:8" x14ac:dyDescent="0.2">
      <c r="A221" s="18">
        <f t="shared" si="22"/>
        <v>213</v>
      </c>
      <c r="B221" s="20">
        <f t="shared" si="23"/>
        <v>2147.2864920485563</v>
      </c>
      <c r="C221" s="20">
        <f t="shared" si="24"/>
        <v>1160.463444325077</v>
      </c>
      <c r="D221" s="20">
        <f t="shared" si="25"/>
        <v>986.82304772347914</v>
      </c>
      <c r="E221" s="20"/>
      <c r="F221" s="21">
        <f t="shared" si="26"/>
        <v>235677.06800930991</v>
      </c>
      <c r="G221" s="20">
        <f t="shared" si="27"/>
        <v>164322.93199069018</v>
      </c>
      <c r="H221" s="20">
        <f t="shared" si="28"/>
        <v>293049.09081565228</v>
      </c>
    </row>
    <row r="222" spans="1:8" x14ac:dyDescent="0.2">
      <c r="A222" s="18">
        <f t="shared" si="22"/>
        <v>214</v>
      </c>
      <c r="B222" s="20">
        <f t="shared" si="23"/>
        <v>2147.2864920485563</v>
      </c>
      <c r="C222" s="20">
        <f t="shared" si="24"/>
        <v>1165.2987086764317</v>
      </c>
      <c r="D222" s="20">
        <f t="shared" si="25"/>
        <v>981.98778337212457</v>
      </c>
      <c r="E222" s="20"/>
      <c r="F222" s="21">
        <f t="shared" si="26"/>
        <v>234511.76930063349</v>
      </c>
      <c r="G222" s="20">
        <f t="shared" si="27"/>
        <v>165488.2306993666</v>
      </c>
      <c r="H222" s="20">
        <f t="shared" si="28"/>
        <v>294031.07859902439</v>
      </c>
    </row>
    <row r="223" spans="1:8" x14ac:dyDescent="0.2">
      <c r="A223" s="18">
        <f t="shared" si="22"/>
        <v>215</v>
      </c>
      <c r="B223" s="20">
        <f t="shared" si="23"/>
        <v>2147.2864920485563</v>
      </c>
      <c r="C223" s="20">
        <f t="shared" si="24"/>
        <v>1170.1541199625835</v>
      </c>
      <c r="D223" s="20">
        <f t="shared" si="25"/>
        <v>977.13237208597286</v>
      </c>
      <c r="E223" s="20"/>
      <c r="F223" s="21">
        <f t="shared" si="26"/>
        <v>233341.61518067089</v>
      </c>
      <c r="G223" s="20">
        <f t="shared" si="27"/>
        <v>166658.38481932919</v>
      </c>
      <c r="H223" s="20">
        <f t="shared" si="28"/>
        <v>295008.21097111038</v>
      </c>
    </row>
    <row r="224" spans="1:8" x14ac:dyDescent="0.2">
      <c r="A224" s="18">
        <f t="shared" si="22"/>
        <v>216</v>
      </c>
      <c r="B224" s="20">
        <f t="shared" si="23"/>
        <v>2147.2864920485563</v>
      </c>
      <c r="C224" s="20">
        <f t="shared" si="24"/>
        <v>1175.0297621290943</v>
      </c>
      <c r="D224" s="20">
        <f t="shared" si="25"/>
        <v>972.25672991946203</v>
      </c>
      <c r="E224" s="20"/>
      <c r="F224" s="21">
        <f t="shared" si="26"/>
        <v>232166.5854185418</v>
      </c>
      <c r="G224" s="20">
        <f t="shared" si="27"/>
        <v>167833.41458145829</v>
      </c>
      <c r="H224" s="20">
        <f t="shared" si="28"/>
        <v>295980.46770102985</v>
      </c>
    </row>
    <row r="225" spans="1:8" x14ac:dyDescent="0.2">
      <c r="A225" s="18">
        <f t="shared" si="22"/>
        <v>217</v>
      </c>
      <c r="B225" s="20">
        <f t="shared" si="23"/>
        <v>2147.2864920485563</v>
      </c>
      <c r="C225" s="20">
        <f t="shared" si="24"/>
        <v>1179.9257194712986</v>
      </c>
      <c r="D225" s="20">
        <f t="shared" si="25"/>
        <v>967.36077257725753</v>
      </c>
      <c r="E225" s="20"/>
      <c r="F225" s="21">
        <f t="shared" si="26"/>
        <v>230986.6596990705</v>
      </c>
      <c r="G225" s="20">
        <f t="shared" si="27"/>
        <v>169013.34030092959</v>
      </c>
      <c r="H225" s="20">
        <f t="shared" si="28"/>
        <v>296947.82847360708</v>
      </c>
    </row>
    <row r="226" spans="1:8" x14ac:dyDescent="0.2">
      <c r="A226" s="18">
        <f t="shared" si="22"/>
        <v>218</v>
      </c>
      <c r="B226" s="20">
        <f t="shared" si="23"/>
        <v>2147.2864920485563</v>
      </c>
      <c r="C226" s="20">
        <f t="shared" si="24"/>
        <v>1184.8420766357626</v>
      </c>
      <c r="D226" s="20">
        <f t="shared" si="25"/>
        <v>962.44441541279377</v>
      </c>
      <c r="E226" s="20"/>
      <c r="F226" s="21">
        <f t="shared" si="26"/>
        <v>229801.81762243473</v>
      </c>
      <c r="G226" s="20">
        <f t="shared" si="27"/>
        <v>170198.18237756536</v>
      </c>
      <c r="H226" s="20">
        <f t="shared" si="28"/>
        <v>297910.27288901986</v>
      </c>
    </row>
    <row r="227" spans="1:8" x14ac:dyDescent="0.2">
      <c r="A227" s="18">
        <f t="shared" si="22"/>
        <v>219</v>
      </c>
      <c r="B227" s="20">
        <f t="shared" si="23"/>
        <v>2147.2864920485563</v>
      </c>
      <c r="C227" s="20">
        <f t="shared" si="24"/>
        <v>1189.7789186217451</v>
      </c>
      <c r="D227" s="20">
        <f t="shared" si="25"/>
        <v>957.50757342681129</v>
      </c>
      <c r="E227" s="20"/>
      <c r="F227" s="21">
        <f t="shared" si="26"/>
        <v>228612.03870381298</v>
      </c>
      <c r="G227" s="20">
        <f t="shared" si="27"/>
        <v>171387.9612961871</v>
      </c>
      <c r="H227" s="20">
        <f t="shared" si="28"/>
        <v>298867.78046244668</v>
      </c>
    </row>
    <row r="228" spans="1:8" x14ac:dyDescent="0.2">
      <c r="A228" s="18">
        <f t="shared" si="22"/>
        <v>220</v>
      </c>
      <c r="B228" s="20">
        <f t="shared" si="23"/>
        <v>2147.2864920485563</v>
      </c>
      <c r="C228" s="20">
        <f t="shared" si="24"/>
        <v>1194.736330782669</v>
      </c>
      <c r="D228" s="20">
        <f t="shared" si="25"/>
        <v>952.55016126588737</v>
      </c>
      <c r="E228" s="20"/>
      <c r="F228" s="21">
        <f t="shared" si="26"/>
        <v>227417.30237303031</v>
      </c>
      <c r="G228" s="20">
        <f t="shared" si="27"/>
        <v>172582.69762696978</v>
      </c>
      <c r="H228" s="20">
        <f t="shared" si="28"/>
        <v>299820.33062371257</v>
      </c>
    </row>
    <row r="229" spans="1:8" x14ac:dyDescent="0.2">
      <c r="A229" s="18">
        <f t="shared" si="22"/>
        <v>221</v>
      </c>
      <c r="B229" s="20">
        <f t="shared" si="23"/>
        <v>2147.2864920485563</v>
      </c>
      <c r="C229" s="20">
        <f t="shared" si="24"/>
        <v>1199.7143988275966</v>
      </c>
      <c r="D229" s="20">
        <f t="shared" si="25"/>
        <v>947.57209322095957</v>
      </c>
      <c r="E229" s="20"/>
      <c r="F229" s="21">
        <f t="shared" si="26"/>
        <v>226217.5879742027</v>
      </c>
      <c r="G229" s="20">
        <f t="shared" si="27"/>
        <v>173782.41202579738</v>
      </c>
      <c r="H229" s="20">
        <f t="shared" si="28"/>
        <v>300767.90271693352</v>
      </c>
    </row>
    <row r="230" spans="1:8" x14ac:dyDescent="0.2">
      <c r="A230" s="18">
        <f t="shared" si="22"/>
        <v>222</v>
      </c>
      <c r="B230" s="20">
        <f t="shared" si="23"/>
        <v>2147.2864920485563</v>
      </c>
      <c r="C230" s="20">
        <f t="shared" si="24"/>
        <v>1204.7132088227117</v>
      </c>
      <c r="D230" s="20">
        <f t="shared" si="25"/>
        <v>942.57328322584453</v>
      </c>
      <c r="E230" s="20"/>
      <c r="F230" s="21">
        <f t="shared" si="26"/>
        <v>225012.87476537999</v>
      </c>
      <c r="G230" s="20">
        <f t="shared" si="27"/>
        <v>174987.12523462009</v>
      </c>
      <c r="H230" s="20">
        <f t="shared" si="28"/>
        <v>301710.47600015934</v>
      </c>
    </row>
    <row r="231" spans="1:8" x14ac:dyDescent="0.2">
      <c r="A231" s="18">
        <f t="shared" si="22"/>
        <v>223</v>
      </c>
      <c r="B231" s="20">
        <f t="shared" si="23"/>
        <v>2147.2864920485563</v>
      </c>
      <c r="C231" s="20">
        <f t="shared" si="24"/>
        <v>1209.7328471928063</v>
      </c>
      <c r="D231" s="20">
        <f t="shared" si="25"/>
        <v>937.55364485575001</v>
      </c>
      <c r="E231" s="20"/>
      <c r="F231" s="21">
        <f t="shared" si="26"/>
        <v>223803.14191818718</v>
      </c>
      <c r="G231" s="20">
        <f t="shared" si="27"/>
        <v>176196.85808181291</v>
      </c>
      <c r="H231" s="20">
        <f t="shared" si="28"/>
        <v>302648.02964501508</v>
      </c>
    </row>
    <row r="232" spans="1:8" x14ac:dyDescent="0.2">
      <c r="A232" s="18">
        <f t="shared" si="22"/>
        <v>224</v>
      </c>
      <c r="B232" s="20">
        <f t="shared" si="23"/>
        <v>2147.2864920485563</v>
      </c>
      <c r="C232" s="20">
        <f t="shared" si="24"/>
        <v>1214.7734007227764</v>
      </c>
      <c r="D232" s="20">
        <f t="shared" si="25"/>
        <v>932.5130913257799</v>
      </c>
      <c r="E232" s="20"/>
      <c r="F232" s="21">
        <f t="shared" si="26"/>
        <v>222588.36851746441</v>
      </c>
      <c r="G232" s="20">
        <f t="shared" si="27"/>
        <v>177411.63148253568</v>
      </c>
      <c r="H232" s="20">
        <f t="shared" si="28"/>
        <v>303580.54273634084</v>
      </c>
    </row>
    <row r="233" spans="1:8" x14ac:dyDescent="0.2">
      <c r="A233" s="18">
        <f t="shared" si="22"/>
        <v>225</v>
      </c>
      <c r="B233" s="20">
        <f t="shared" si="23"/>
        <v>2147.2864920485563</v>
      </c>
      <c r="C233" s="20">
        <f t="shared" si="24"/>
        <v>1219.8349565591211</v>
      </c>
      <c r="D233" s="20">
        <f t="shared" si="25"/>
        <v>927.45153548943506</v>
      </c>
      <c r="E233" s="20"/>
      <c r="F233" s="21">
        <f t="shared" si="26"/>
        <v>221368.53356090529</v>
      </c>
      <c r="G233" s="20">
        <f t="shared" si="27"/>
        <v>178631.4664390948</v>
      </c>
      <c r="H233" s="20">
        <f t="shared" si="28"/>
        <v>304507.99427183025</v>
      </c>
    </row>
    <row r="234" spans="1:8" x14ac:dyDescent="0.2">
      <c r="A234" s="18">
        <f t="shared" si="22"/>
        <v>226</v>
      </c>
      <c r="B234" s="20">
        <f t="shared" si="23"/>
        <v>2147.2864920485563</v>
      </c>
      <c r="C234" s="20">
        <f t="shared" si="24"/>
        <v>1224.9176022114509</v>
      </c>
      <c r="D234" s="20">
        <f t="shared" si="25"/>
        <v>922.36888983710537</v>
      </c>
      <c r="E234" s="20"/>
      <c r="F234" s="21">
        <f t="shared" si="26"/>
        <v>220143.61595869384</v>
      </c>
      <c r="G234" s="20">
        <f t="shared" si="27"/>
        <v>179856.38404130624</v>
      </c>
      <c r="H234" s="20">
        <f t="shared" si="28"/>
        <v>305430.36316166737</v>
      </c>
    </row>
    <row r="235" spans="1:8" x14ac:dyDescent="0.2">
      <c r="A235" s="18">
        <f t="shared" si="22"/>
        <v>227</v>
      </c>
      <c r="B235" s="20">
        <f t="shared" si="23"/>
        <v>2147.2864920485563</v>
      </c>
      <c r="C235" s="20">
        <f t="shared" si="24"/>
        <v>1230.0214255539986</v>
      </c>
      <c r="D235" s="20">
        <f t="shared" si="25"/>
        <v>917.26506649455769</v>
      </c>
      <c r="E235" s="20"/>
      <c r="F235" s="21">
        <f t="shared" si="26"/>
        <v>218913.59453313984</v>
      </c>
      <c r="G235" s="20">
        <f t="shared" si="27"/>
        <v>181086.40546686025</v>
      </c>
      <c r="H235" s="20">
        <f t="shared" si="28"/>
        <v>306347.62822816195</v>
      </c>
    </row>
    <row r="236" spans="1:8" x14ac:dyDescent="0.2">
      <c r="A236" s="18">
        <f t="shared" si="22"/>
        <v>228</v>
      </c>
      <c r="B236" s="20">
        <f t="shared" si="23"/>
        <v>2147.2864920485563</v>
      </c>
      <c r="C236" s="20">
        <f t="shared" si="24"/>
        <v>1235.1465148271404</v>
      </c>
      <c r="D236" s="20">
        <f t="shared" si="25"/>
        <v>912.13997722141596</v>
      </c>
      <c r="E236" s="20"/>
      <c r="F236" s="21">
        <f t="shared" si="26"/>
        <v>217678.44801831269</v>
      </c>
      <c r="G236" s="20">
        <f t="shared" si="27"/>
        <v>182321.5519816874</v>
      </c>
      <c r="H236" s="20">
        <f t="shared" si="28"/>
        <v>307259.76820538339</v>
      </c>
    </row>
    <row r="237" spans="1:8" x14ac:dyDescent="0.2">
      <c r="A237" s="18">
        <f t="shared" si="22"/>
        <v>229</v>
      </c>
      <c r="B237" s="20">
        <f t="shared" si="23"/>
        <v>2147.2864920485563</v>
      </c>
      <c r="C237" s="20">
        <f t="shared" si="24"/>
        <v>1240.29295863892</v>
      </c>
      <c r="D237" s="20">
        <f t="shared" si="25"/>
        <v>906.99353340963614</v>
      </c>
      <c r="E237" s="20"/>
      <c r="F237" s="21">
        <f t="shared" si="26"/>
        <v>216438.15505967377</v>
      </c>
      <c r="G237" s="20">
        <f t="shared" si="27"/>
        <v>183561.84494032632</v>
      </c>
      <c r="H237" s="20">
        <f t="shared" si="28"/>
        <v>308166.76173879299</v>
      </c>
    </row>
    <row r="238" spans="1:8" x14ac:dyDescent="0.2">
      <c r="A238" s="18">
        <f t="shared" si="22"/>
        <v>230</v>
      </c>
      <c r="B238" s="20">
        <f t="shared" si="23"/>
        <v>2147.2864920485563</v>
      </c>
      <c r="C238" s="20">
        <f t="shared" si="24"/>
        <v>1245.4608459665824</v>
      </c>
      <c r="D238" s="20">
        <f t="shared" si="25"/>
        <v>901.82564608197401</v>
      </c>
      <c r="E238" s="20"/>
      <c r="F238" s="21">
        <f t="shared" si="26"/>
        <v>215192.69421370717</v>
      </c>
      <c r="G238" s="20">
        <f t="shared" si="27"/>
        <v>184807.30578629291</v>
      </c>
      <c r="H238" s="20">
        <f t="shared" si="28"/>
        <v>309068.58738487499</v>
      </c>
    </row>
    <row r="239" spans="1:8" x14ac:dyDescent="0.2">
      <c r="A239" s="18">
        <f t="shared" si="22"/>
        <v>231</v>
      </c>
      <c r="B239" s="20">
        <f t="shared" si="23"/>
        <v>2147.2864920485563</v>
      </c>
      <c r="C239" s="20">
        <f t="shared" si="24"/>
        <v>1250.6502661581098</v>
      </c>
      <c r="D239" s="20">
        <f t="shared" si="25"/>
        <v>896.63622589044655</v>
      </c>
      <c r="E239" s="20"/>
      <c r="F239" s="21">
        <f t="shared" si="26"/>
        <v>213942.04394754907</v>
      </c>
      <c r="G239" s="20">
        <f t="shared" si="27"/>
        <v>186057.95605245102</v>
      </c>
      <c r="H239" s="20">
        <f t="shared" si="28"/>
        <v>309965.22361076542</v>
      </c>
    </row>
    <row r="240" spans="1:8" x14ac:dyDescent="0.2">
      <c r="A240" s="18">
        <f t="shared" si="22"/>
        <v>232</v>
      </c>
      <c r="B240" s="20">
        <f t="shared" si="23"/>
        <v>2147.2864920485563</v>
      </c>
      <c r="C240" s="20">
        <f t="shared" si="24"/>
        <v>1255.8613089337687</v>
      </c>
      <c r="D240" s="20">
        <f t="shared" si="25"/>
        <v>891.42518311478773</v>
      </c>
      <c r="E240" s="20"/>
      <c r="F240" s="21">
        <f t="shared" si="26"/>
        <v>212686.18263861531</v>
      </c>
      <c r="G240" s="20">
        <f t="shared" si="27"/>
        <v>187313.81736138478</v>
      </c>
      <c r="H240" s="20">
        <f t="shared" si="28"/>
        <v>310856.64879388019</v>
      </c>
    </row>
    <row r="241" spans="1:8" x14ac:dyDescent="0.2">
      <c r="A241" s="18">
        <f t="shared" si="22"/>
        <v>233</v>
      </c>
      <c r="B241" s="20">
        <f t="shared" si="23"/>
        <v>2147.2864920485563</v>
      </c>
      <c r="C241" s="20">
        <f t="shared" si="24"/>
        <v>1261.0940643876593</v>
      </c>
      <c r="D241" s="20">
        <f t="shared" si="25"/>
        <v>886.19242766089712</v>
      </c>
      <c r="E241" s="20"/>
      <c r="F241" s="21">
        <f t="shared" si="26"/>
        <v>211425.08857422764</v>
      </c>
      <c r="G241" s="20">
        <f t="shared" si="27"/>
        <v>188574.91142577244</v>
      </c>
      <c r="H241" s="20">
        <f t="shared" si="28"/>
        <v>311742.84122154111</v>
      </c>
    </row>
    <row r="242" spans="1:8" x14ac:dyDescent="0.2">
      <c r="A242" s="18">
        <f t="shared" si="22"/>
        <v>234</v>
      </c>
      <c r="B242" s="20">
        <f t="shared" si="23"/>
        <v>2147.2864920485563</v>
      </c>
      <c r="C242" s="20">
        <f t="shared" si="24"/>
        <v>1266.3486229892744</v>
      </c>
      <c r="D242" s="20">
        <f t="shared" si="25"/>
        <v>880.93786905928187</v>
      </c>
      <c r="E242" s="20"/>
      <c r="F242" s="21">
        <f t="shared" si="26"/>
        <v>210158.73995123836</v>
      </c>
      <c r="G242" s="20">
        <f t="shared" si="27"/>
        <v>189841.26004876173</v>
      </c>
      <c r="H242" s="20">
        <f t="shared" si="28"/>
        <v>312623.77909060038</v>
      </c>
    </row>
    <row r="243" spans="1:8" x14ac:dyDescent="0.2">
      <c r="A243" s="18">
        <f t="shared" si="22"/>
        <v>235</v>
      </c>
      <c r="B243" s="20">
        <f t="shared" si="23"/>
        <v>2147.2864920485563</v>
      </c>
      <c r="C243" s="20">
        <f t="shared" si="24"/>
        <v>1271.6250755850633</v>
      </c>
      <c r="D243" s="20">
        <f t="shared" si="25"/>
        <v>875.66141646349308</v>
      </c>
      <c r="E243" s="20"/>
      <c r="F243" s="21">
        <f t="shared" si="26"/>
        <v>208887.11487565329</v>
      </c>
      <c r="G243" s="20">
        <f t="shared" si="27"/>
        <v>191112.88512434679</v>
      </c>
      <c r="H243" s="20">
        <f t="shared" si="28"/>
        <v>313499.44050706387</v>
      </c>
    </row>
    <row r="244" spans="1:8" x14ac:dyDescent="0.2">
      <c r="A244" s="18">
        <f t="shared" si="22"/>
        <v>236</v>
      </c>
      <c r="B244" s="20">
        <f t="shared" si="23"/>
        <v>2147.2864920485563</v>
      </c>
      <c r="C244" s="20">
        <f t="shared" si="24"/>
        <v>1276.923513400001</v>
      </c>
      <c r="D244" s="20">
        <f t="shared" si="25"/>
        <v>870.36297864855533</v>
      </c>
      <c r="E244" s="20"/>
      <c r="F244" s="21">
        <f t="shared" si="26"/>
        <v>207610.1913622533</v>
      </c>
      <c r="G244" s="20">
        <f t="shared" si="27"/>
        <v>192389.80863774678</v>
      </c>
      <c r="H244" s="20">
        <f t="shared" si="28"/>
        <v>314369.80348571244</v>
      </c>
    </row>
    <row r="245" spans="1:8" x14ac:dyDescent="0.2">
      <c r="A245" s="18">
        <f t="shared" si="22"/>
        <v>237</v>
      </c>
      <c r="B245" s="20">
        <f t="shared" si="23"/>
        <v>2147.2864920485563</v>
      </c>
      <c r="C245" s="20">
        <f t="shared" si="24"/>
        <v>1282.2440280391675</v>
      </c>
      <c r="D245" s="20">
        <f t="shared" si="25"/>
        <v>865.04246400938871</v>
      </c>
      <c r="E245" s="20"/>
      <c r="F245" s="21">
        <f t="shared" si="26"/>
        <v>206327.94733421414</v>
      </c>
      <c r="G245" s="20">
        <f t="shared" si="27"/>
        <v>193672.05266578594</v>
      </c>
      <c r="H245" s="20">
        <f t="shared" si="28"/>
        <v>315234.84594972181</v>
      </c>
    </row>
    <row r="246" spans="1:8" x14ac:dyDescent="0.2">
      <c r="A246" s="18">
        <f t="shared" si="22"/>
        <v>238</v>
      </c>
      <c r="B246" s="20">
        <f t="shared" si="23"/>
        <v>2147.2864920485563</v>
      </c>
      <c r="C246" s="20">
        <f t="shared" si="24"/>
        <v>1287.5867114893308</v>
      </c>
      <c r="D246" s="20">
        <f t="shared" si="25"/>
        <v>859.69978055922559</v>
      </c>
      <c r="E246" s="20"/>
      <c r="F246" s="21">
        <f t="shared" si="26"/>
        <v>205040.36062272481</v>
      </c>
      <c r="G246" s="20">
        <f t="shared" si="27"/>
        <v>194959.63937727528</v>
      </c>
      <c r="H246" s="20">
        <f t="shared" si="28"/>
        <v>316094.54573028104</v>
      </c>
    </row>
    <row r="247" spans="1:8" x14ac:dyDescent="0.2">
      <c r="A247" s="18">
        <f t="shared" si="22"/>
        <v>239</v>
      </c>
      <c r="B247" s="20">
        <f t="shared" si="23"/>
        <v>2147.2864920485563</v>
      </c>
      <c r="C247" s="20">
        <f t="shared" si="24"/>
        <v>1292.9516561205364</v>
      </c>
      <c r="D247" s="20">
        <f t="shared" si="25"/>
        <v>854.33483592801997</v>
      </c>
      <c r="E247" s="20"/>
      <c r="F247" s="21">
        <f t="shared" si="26"/>
        <v>203747.40896660427</v>
      </c>
      <c r="G247" s="20">
        <f t="shared" si="27"/>
        <v>196252.59103339582</v>
      </c>
      <c r="H247" s="20">
        <f t="shared" si="28"/>
        <v>316948.88056620903</v>
      </c>
    </row>
    <row r="248" spans="1:8" x14ac:dyDescent="0.2">
      <c r="A248" s="18">
        <f t="shared" si="22"/>
        <v>240</v>
      </c>
      <c r="B248" s="20">
        <f t="shared" si="23"/>
        <v>2147.2864920485563</v>
      </c>
      <c r="C248" s="20">
        <f t="shared" si="24"/>
        <v>1298.3389546877052</v>
      </c>
      <c r="D248" s="20">
        <f t="shared" si="25"/>
        <v>848.94753736085113</v>
      </c>
      <c r="E248" s="20"/>
      <c r="F248" s="21">
        <f t="shared" si="26"/>
        <v>202449.07001191657</v>
      </c>
      <c r="G248" s="20">
        <f t="shared" si="27"/>
        <v>197550.92998808352</v>
      </c>
      <c r="H248" s="20">
        <f t="shared" si="28"/>
        <v>317797.82810356986</v>
      </c>
    </row>
    <row r="249" spans="1:8" x14ac:dyDescent="0.2">
      <c r="A249" s="18">
        <f t="shared" si="22"/>
        <v>241</v>
      </c>
      <c r="B249" s="20">
        <f t="shared" si="23"/>
        <v>2147.2864920485563</v>
      </c>
      <c r="C249" s="20">
        <f t="shared" si="24"/>
        <v>1303.7487003322371</v>
      </c>
      <c r="D249" s="20">
        <f t="shared" si="25"/>
        <v>843.53779171631902</v>
      </c>
      <c r="E249" s="20"/>
      <c r="F249" s="21">
        <f t="shared" si="26"/>
        <v>201145.32131158432</v>
      </c>
      <c r="G249" s="20">
        <f t="shared" si="27"/>
        <v>198854.67868841576</v>
      </c>
      <c r="H249" s="20">
        <f t="shared" si="28"/>
        <v>318641.3658952862</v>
      </c>
    </row>
    <row r="250" spans="1:8" x14ac:dyDescent="0.2">
      <c r="A250" s="18">
        <f t="shared" si="22"/>
        <v>242</v>
      </c>
      <c r="B250" s="20">
        <f t="shared" si="23"/>
        <v>2147.2864920485563</v>
      </c>
      <c r="C250" s="20">
        <f t="shared" si="24"/>
        <v>1309.1809865836217</v>
      </c>
      <c r="D250" s="20">
        <f t="shared" si="25"/>
        <v>838.10550546493471</v>
      </c>
      <c r="E250" s="20"/>
      <c r="F250" s="21">
        <f t="shared" si="26"/>
        <v>199836.14032500071</v>
      </c>
      <c r="G250" s="20">
        <f t="shared" si="27"/>
        <v>200163.85967499937</v>
      </c>
      <c r="H250" s="20">
        <f t="shared" si="28"/>
        <v>319479.47140075115</v>
      </c>
    </row>
    <row r="251" spans="1:8" x14ac:dyDescent="0.2">
      <c r="A251" s="18">
        <f t="shared" si="22"/>
        <v>243</v>
      </c>
      <c r="B251" s="20">
        <f t="shared" si="23"/>
        <v>2147.2864920485563</v>
      </c>
      <c r="C251" s="20">
        <f t="shared" si="24"/>
        <v>1314.6359073610533</v>
      </c>
      <c r="D251" s="20">
        <f t="shared" si="25"/>
        <v>832.65058468750294</v>
      </c>
      <c r="E251" s="20"/>
      <c r="F251" s="21">
        <f t="shared" si="26"/>
        <v>198521.50441763966</v>
      </c>
      <c r="G251" s="20">
        <f t="shared" si="27"/>
        <v>201478.49558236043</v>
      </c>
      <c r="H251" s="20">
        <f t="shared" si="28"/>
        <v>320312.12198543863</v>
      </c>
    </row>
    <row r="252" spans="1:8" x14ac:dyDescent="0.2">
      <c r="A252" s="18">
        <f t="shared" si="22"/>
        <v>244</v>
      </c>
      <c r="B252" s="20">
        <f t="shared" si="23"/>
        <v>2147.2864920485563</v>
      </c>
      <c r="C252" s="20">
        <f t="shared" si="24"/>
        <v>1320.1135569750577</v>
      </c>
      <c r="D252" s="20">
        <f t="shared" si="25"/>
        <v>827.17293507349859</v>
      </c>
      <c r="E252" s="20"/>
      <c r="F252" s="21">
        <f t="shared" si="26"/>
        <v>197201.3908606646</v>
      </c>
      <c r="G252" s="20">
        <f t="shared" si="27"/>
        <v>202798.60913933549</v>
      </c>
      <c r="H252" s="20">
        <f t="shared" si="28"/>
        <v>321139.29492051213</v>
      </c>
    </row>
    <row r="253" spans="1:8" x14ac:dyDescent="0.2">
      <c r="A253" s="18">
        <f t="shared" si="22"/>
        <v>245</v>
      </c>
      <c r="B253" s="20">
        <f t="shared" si="23"/>
        <v>2147.2864920485563</v>
      </c>
      <c r="C253" s="20">
        <f t="shared" si="24"/>
        <v>1325.6140301291205</v>
      </c>
      <c r="D253" s="20">
        <f t="shared" si="25"/>
        <v>821.67246191943582</v>
      </c>
      <c r="E253" s="20"/>
      <c r="F253" s="21">
        <f t="shared" si="26"/>
        <v>195875.77683053547</v>
      </c>
      <c r="G253" s="20">
        <f t="shared" si="27"/>
        <v>204124.22316946462</v>
      </c>
      <c r="H253" s="20">
        <f t="shared" si="28"/>
        <v>321960.96738243155</v>
      </c>
    </row>
    <row r="254" spans="1:8" x14ac:dyDescent="0.2">
      <c r="A254" s="18">
        <f t="shared" si="22"/>
        <v>246</v>
      </c>
      <c r="B254" s="20">
        <f t="shared" si="23"/>
        <v>2147.2864920485563</v>
      </c>
      <c r="C254" s="20">
        <f t="shared" si="24"/>
        <v>1331.1374219213253</v>
      </c>
      <c r="D254" s="20">
        <f t="shared" si="25"/>
        <v>816.14907012723108</v>
      </c>
      <c r="E254" s="20"/>
      <c r="F254" s="21">
        <f t="shared" si="26"/>
        <v>194544.63940861414</v>
      </c>
      <c r="G254" s="20">
        <f t="shared" si="27"/>
        <v>205455.36059138595</v>
      </c>
      <c r="H254" s="20">
        <f t="shared" si="28"/>
        <v>322777.11645255878</v>
      </c>
    </row>
    <row r="255" spans="1:8" x14ac:dyDescent="0.2">
      <c r="A255" s="18">
        <f t="shared" si="22"/>
        <v>247</v>
      </c>
      <c r="B255" s="20">
        <f t="shared" si="23"/>
        <v>2147.2864920485563</v>
      </c>
      <c r="C255" s="20">
        <f t="shared" si="24"/>
        <v>1336.6838278459973</v>
      </c>
      <c r="D255" s="20">
        <f t="shared" si="25"/>
        <v>810.60266420255891</v>
      </c>
      <c r="E255" s="20"/>
      <c r="F255" s="21">
        <f t="shared" si="26"/>
        <v>193207.95558076815</v>
      </c>
      <c r="G255" s="20">
        <f t="shared" si="27"/>
        <v>206792.04441923194</v>
      </c>
      <c r="H255" s="20">
        <f t="shared" si="28"/>
        <v>323587.71911676135</v>
      </c>
    </row>
    <row r="256" spans="1:8" x14ac:dyDescent="0.2">
      <c r="A256" s="18">
        <f t="shared" si="22"/>
        <v>248</v>
      </c>
      <c r="B256" s="20">
        <f t="shared" si="23"/>
        <v>2147.2864920485563</v>
      </c>
      <c r="C256" s="20">
        <f t="shared" si="24"/>
        <v>1342.2533437953557</v>
      </c>
      <c r="D256" s="20">
        <f t="shared" si="25"/>
        <v>805.03314825320058</v>
      </c>
      <c r="E256" s="20"/>
      <c r="F256" s="21">
        <f t="shared" si="26"/>
        <v>191865.70223697278</v>
      </c>
      <c r="G256" s="20">
        <f t="shared" si="27"/>
        <v>208134.29776302731</v>
      </c>
      <c r="H256" s="20">
        <f t="shared" si="28"/>
        <v>324392.75226501457</v>
      </c>
    </row>
    <row r="257" spans="1:8" x14ac:dyDescent="0.2">
      <c r="A257" s="18">
        <f t="shared" si="22"/>
        <v>249</v>
      </c>
      <c r="B257" s="20">
        <f t="shared" si="23"/>
        <v>2147.2864920485563</v>
      </c>
      <c r="C257" s="20">
        <f t="shared" si="24"/>
        <v>1347.8460660611697</v>
      </c>
      <c r="D257" s="20">
        <f t="shared" si="25"/>
        <v>799.44042598738656</v>
      </c>
      <c r="E257" s="20"/>
      <c r="F257" s="21">
        <f t="shared" si="26"/>
        <v>190517.8561709116</v>
      </c>
      <c r="G257" s="20">
        <f t="shared" si="27"/>
        <v>209482.14382908848</v>
      </c>
      <c r="H257" s="20">
        <f t="shared" si="28"/>
        <v>325192.19269100198</v>
      </c>
    </row>
    <row r="258" spans="1:8" x14ac:dyDescent="0.2">
      <c r="A258" s="18">
        <f t="shared" si="22"/>
        <v>250</v>
      </c>
      <c r="B258" s="20">
        <f t="shared" si="23"/>
        <v>2147.2864920485563</v>
      </c>
      <c r="C258" s="20">
        <f t="shared" si="24"/>
        <v>1353.4620913364247</v>
      </c>
      <c r="D258" s="20">
        <f t="shared" si="25"/>
        <v>793.82440071213171</v>
      </c>
      <c r="E258" s="20"/>
      <c r="F258" s="21">
        <f t="shared" si="26"/>
        <v>189164.39407957517</v>
      </c>
      <c r="G258" s="20">
        <f t="shared" si="27"/>
        <v>210835.60592042492</v>
      </c>
      <c r="H258" s="20">
        <f t="shared" si="28"/>
        <v>325986.01709171414</v>
      </c>
    </row>
    <row r="259" spans="1:8" x14ac:dyDescent="0.2">
      <c r="A259" s="18">
        <f t="shared" si="22"/>
        <v>251</v>
      </c>
      <c r="B259" s="20">
        <f t="shared" si="23"/>
        <v>2147.2864920485563</v>
      </c>
      <c r="C259" s="20">
        <f t="shared" si="24"/>
        <v>1359.101516716993</v>
      </c>
      <c r="D259" s="20">
        <f t="shared" si="25"/>
        <v>788.18497533156324</v>
      </c>
      <c r="E259" s="20"/>
      <c r="F259" s="21">
        <f t="shared" si="26"/>
        <v>187805.29256285817</v>
      </c>
      <c r="G259" s="20">
        <f t="shared" si="27"/>
        <v>212194.70743714191</v>
      </c>
      <c r="H259" s="20">
        <f t="shared" si="28"/>
        <v>326774.20206704573</v>
      </c>
    </row>
    <row r="260" spans="1:8" x14ac:dyDescent="0.2">
      <c r="A260" s="18">
        <f t="shared" si="22"/>
        <v>252</v>
      </c>
      <c r="B260" s="20">
        <f t="shared" si="23"/>
        <v>2147.2864920485563</v>
      </c>
      <c r="C260" s="20">
        <f t="shared" si="24"/>
        <v>1364.7644397033139</v>
      </c>
      <c r="D260" s="20">
        <f t="shared" si="25"/>
        <v>782.5220523452424</v>
      </c>
      <c r="E260" s="20"/>
      <c r="F260" s="21">
        <f t="shared" si="26"/>
        <v>186440.52812315486</v>
      </c>
      <c r="G260" s="20">
        <f t="shared" si="27"/>
        <v>213559.47187684523</v>
      </c>
      <c r="H260" s="20">
        <f t="shared" si="28"/>
        <v>327556.72411939094</v>
      </c>
    </row>
    <row r="261" spans="1:8" x14ac:dyDescent="0.2">
      <c r="A261" s="18">
        <f t="shared" si="22"/>
        <v>253</v>
      </c>
      <c r="B261" s="20">
        <f t="shared" si="23"/>
        <v>2147.2864920485563</v>
      </c>
      <c r="C261" s="20">
        <f t="shared" si="24"/>
        <v>1370.4509582020778</v>
      </c>
      <c r="D261" s="20">
        <f t="shared" si="25"/>
        <v>776.8355338464786</v>
      </c>
      <c r="E261" s="20"/>
      <c r="F261" s="21">
        <f t="shared" si="26"/>
        <v>185070.07716495279</v>
      </c>
      <c r="G261" s="20">
        <f t="shared" si="27"/>
        <v>214929.9228350473</v>
      </c>
      <c r="H261" s="20">
        <f t="shared" si="28"/>
        <v>328333.5596532374</v>
      </c>
    </row>
    <row r="262" spans="1:8" x14ac:dyDescent="0.2">
      <c r="A262" s="18">
        <f t="shared" si="22"/>
        <v>254</v>
      </c>
      <c r="B262" s="20">
        <f t="shared" si="23"/>
        <v>2147.2864920485563</v>
      </c>
      <c r="C262" s="20">
        <f t="shared" si="24"/>
        <v>1376.1611705279197</v>
      </c>
      <c r="D262" s="20">
        <f t="shared" si="25"/>
        <v>771.12532152063659</v>
      </c>
      <c r="E262" s="20"/>
      <c r="F262" s="21">
        <f t="shared" si="26"/>
        <v>183693.91599442487</v>
      </c>
      <c r="G262" s="20">
        <f t="shared" si="27"/>
        <v>216306.08400557522</v>
      </c>
      <c r="H262" s="20">
        <f t="shared" si="28"/>
        <v>329104.68497475801</v>
      </c>
    </row>
    <row r="263" spans="1:8" x14ac:dyDescent="0.2">
      <c r="A263" s="18">
        <f t="shared" si="22"/>
        <v>255</v>
      </c>
      <c r="B263" s="20">
        <f t="shared" si="23"/>
        <v>2147.2864920485563</v>
      </c>
      <c r="C263" s="20">
        <f t="shared" si="24"/>
        <v>1381.8951754051193</v>
      </c>
      <c r="D263" s="20">
        <f t="shared" si="25"/>
        <v>765.39131664343699</v>
      </c>
      <c r="E263" s="20"/>
      <c r="F263" s="21">
        <f t="shared" si="26"/>
        <v>182312.02081901976</v>
      </c>
      <c r="G263" s="20">
        <f t="shared" si="27"/>
        <v>217687.97918098033</v>
      </c>
      <c r="H263" s="20">
        <f t="shared" si="28"/>
        <v>329870.07629140146</v>
      </c>
    </row>
    <row r="264" spans="1:8" x14ac:dyDescent="0.2">
      <c r="A264" s="18">
        <f t="shared" si="22"/>
        <v>256</v>
      </c>
      <c r="B264" s="20">
        <f t="shared" si="23"/>
        <v>2147.2864920485563</v>
      </c>
      <c r="C264" s="20">
        <f t="shared" si="24"/>
        <v>1387.6530719693073</v>
      </c>
      <c r="D264" s="20">
        <f t="shared" si="25"/>
        <v>759.63342007924894</v>
      </c>
      <c r="E264" s="20"/>
      <c r="F264" s="21">
        <f t="shared" si="26"/>
        <v>180924.36774705045</v>
      </c>
      <c r="G264" s="20">
        <f t="shared" si="27"/>
        <v>219075.63225294964</v>
      </c>
      <c r="H264" s="20">
        <f t="shared" si="28"/>
        <v>330629.70971148071</v>
      </c>
    </row>
    <row r="265" spans="1:8" x14ac:dyDescent="0.2">
      <c r="A265" s="18">
        <f t="shared" si="22"/>
        <v>257</v>
      </c>
      <c r="B265" s="20">
        <f t="shared" si="23"/>
        <v>2147.2864920485563</v>
      </c>
      <c r="C265" s="20">
        <f t="shared" si="24"/>
        <v>1393.4349597691794</v>
      </c>
      <c r="D265" s="20">
        <f t="shared" si="25"/>
        <v>753.8515322793769</v>
      </c>
      <c r="E265" s="20"/>
      <c r="F265" s="21">
        <f t="shared" si="26"/>
        <v>179530.93278728126</v>
      </c>
      <c r="G265" s="20">
        <f t="shared" si="27"/>
        <v>220469.06721271883</v>
      </c>
      <c r="H265" s="20">
        <f t="shared" si="28"/>
        <v>331383.56124376011</v>
      </c>
    </row>
    <row r="266" spans="1:8" x14ac:dyDescent="0.2">
      <c r="A266" s="18">
        <f t="shared" si="22"/>
        <v>258</v>
      </c>
      <c r="B266" s="20">
        <f t="shared" si="23"/>
        <v>2147.2864920485563</v>
      </c>
      <c r="C266" s="20">
        <f t="shared" si="24"/>
        <v>1399.2409387682178</v>
      </c>
      <c r="D266" s="20">
        <f t="shared" si="25"/>
        <v>748.04555328033859</v>
      </c>
      <c r="E266" s="20"/>
      <c r="F266" s="21">
        <f t="shared" si="26"/>
        <v>178131.69184851303</v>
      </c>
      <c r="G266" s="20">
        <f t="shared" si="27"/>
        <v>221868.30815148706</v>
      </c>
      <c r="H266" s="20">
        <f t="shared" si="28"/>
        <v>332131.60679704044</v>
      </c>
    </row>
    <row r="267" spans="1:8" x14ac:dyDescent="0.2">
      <c r="A267" s="18">
        <f t="shared" ref="A267:A330" si="29">IF(OR(F266&lt;0.01,F266=""),"",A266+1)</f>
        <v>259</v>
      </c>
      <c r="B267" s="20">
        <f t="shared" ref="B267:B330" si="30">IF(A267="","",IF(B266&gt;F266,F266+D267,B266))</f>
        <v>2147.2864920485563</v>
      </c>
      <c r="C267" s="20">
        <f t="shared" ref="C267:C330" si="31">IF(A267="","",B267-D267)</f>
        <v>1405.0711093464188</v>
      </c>
      <c r="D267" s="20">
        <f t="shared" ref="D267:D330" si="32">IF(A267="","",($A$4/12)*F266)</f>
        <v>742.21538270213762</v>
      </c>
      <c r="E267" s="20"/>
      <c r="F267" s="21">
        <f t="shared" ref="F267:F330" si="33">IF(A267="","",F266-C267-E267)</f>
        <v>176726.62073916662</v>
      </c>
      <c r="G267" s="20">
        <f t="shared" ref="G267:G330" si="34">IF(A267="","",G266+C267+E267)</f>
        <v>223273.37926083346</v>
      </c>
      <c r="H267" s="20">
        <f t="shared" ref="H267:H330" si="35">IF(A267="","",H266+D267)</f>
        <v>332873.82217974256</v>
      </c>
    </row>
    <row r="268" spans="1:8" x14ac:dyDescent="0.2">
      <c r="A268" s="18">
        <f t="shared" si="29"/>
        <v>260</v>
      </c>
      <c r="B268" s="20">
        <f t="shared" si="30"/>
        <v>2147.2864920485563</v>
      </c>
      <c r="C268" s="20">
        <f t="shared" si="31"/>
        <v>1410.9255723020287</v>
      </c>
      <c r="D268" s="20">
        <f t="shared" si="32"/>
        <v>736.36091974652754</v>
      </c>
      <c r="E268" s="20"/>
      <c r="F268" s="21">
        <f t="shared" si="33"/>
        <v>175315.69516686461</v>
      </c>
      <c r="G268" s="20">
        <f t="shared" si="34"/>
        <v>224684.30483313548</v>
      </c>
      <c r="H268" s="20">
        <f t="shared" si="35"/>
        <v>333610.18309948908</v>
      </c>
    </row>
    <row r="269" spans="1:8" x14ac:dyDescent="0.2">
      <c r="A269" s="18">
        <f t="shared" si="29"/>
        <v>261</v>
      </c>
      <c r="B269" s="20">
        <f t="shared" si="30"/>
        <v>2147.2864920485563</v>
      </c>
      <c r="C269" s="20">
        <f t="shared" si="31"/>
        <v>1416.8044288532869</v>
      </c>
      <c r="D269" s="20">
        <f t="shared" si="32"/>
        <v>730.48206319526923</v>
      </c>
      <c r="E269" s="20"/>
      <c r="F269" s="21">
        <f t="shared" si="33"/>
        <v>173898.89073801131</v>
      </c>
      <c r="G269" s="20">
        <f t="shared" si="34"/>
        <v>226101.10926198878</v>
      </c>
      <c r="H269" s="20">
        <f t="shared" si="35"/>
        <v>334340.66516268434</v>
      </c>
    </row>
    <row r="270" spans="1:8" x14ac:dyDescent="0.2">
      <c r="A270" s="18">
        <f t="shared" si="29"/>
        <v>262</v>
      </c>
      <c r="B270" s="20">
        <f t="shared" si="30"/>
        <v>2147.2864920485563</v>
      </c>
      <c r="C270" s="20">
        <f t="shared" si="31"/>
        <v>1422.7077806401758</v>
      </c>
      <c r="D270" s="20">
        <f t="shared" si="32"/>
        <v>724.5787114083804</v>
      </c>
      <c r="E270" s="20"/>
      <c r="F270" s="21">
        <f t="shared" si="33"/>
        <v>172476.18295737114</v>
      </c>
      <c r="G270" s="20">
        <f t="shared" si="34"/>
        <v>227523.81704262894</v>
      </c>
      <c r="H270" s="20">
        <f t="shared" si="35"/>
        <v>335065.2438740927</v>
      </c>
    </row>
    <row r="271" spans="1:8" x14ac:dyDescent="0.2">
      <c r="A271" s="18">
        <f t="shared" si="29"/>
        <v>263</v>
      </c>
      <c r="B271" s="20">
        <f t="shared" si="30"/>
        <v>2147.2864920485563</v>
      </c>
      <c r="C271" s="20">
        <f t="shared" si="31"/>
        <v>1428.6357297261766</v>
      </c>
      <c r="D271" s="20">
        <f t="shared" si="32"/>
        <v>718.65076232237971</v>
      </c>
      <c r="E271" s="20"/>
      <c r="F271" s="21">
        <f t="shared" si="33"/>
        <v>171047.54722764497</v>
      </c>
      <c r="G271" s="20">
        <f t="shared" si="34"/>
        <v>228952.45277235511</v>
      </c>
      <c r="H271" s="20">
        <f t="shared" si="35"/>
        <v>335783.89463641506</v>
      </c>
    </row>
    <row r="272" spans="1:8" x14ac:dyDescent="0.2">
      <c r="A272" s="18">
        <f t="shared" si="29"/>
        <v>264</v>
      </c>
      <c r="B272" s="20">
        <f t="shared" si="30"/>
        <v>2147.2864920485563</v>
      </c>
      <c r="C272" s="20">
        <f t="shared" si="31"/>
        <v>1434.5883786000354</v>
      </c>
      <c r="D272" s="20">
        <f t="shared" si="32"/>
        <v>712.69811344852076</v>
      </c>
      <c r="E272" s="20"/>
      <c r="F272" s="21">
        <f t="shared" si="33"/>
        <v>169612.95884904492</v>
      </c>
      <c r="G272" s="20">
        <f t="shared" si="34"/>
        <v>230387.04115095516</v>
      </c>
      <c r="H272" s="20">
        <f t="shared" si="35"/>
        <v>336496.59274986357</v>
      </c>
    </row>
    <row r="273" spans="1:8" x14ac:dyDescent="0.2">
      <c r="A273" s="18">
        <f t="shared" si="29"/>
        <v>265</v>
      </c>
      <c r="B273" s="20">
        <f t="shared" si="30"/>
        <v>2147.2864920485563</v>
      </c>
      <c r="C273" s="20">
        <f t="shared" si="31"/>
        <v>1440.5658301775356</v>
      </c>
      <c r="D273" s="20">
        <f t="shared" si="32"/>
        <v>706.72066187102052</v>
      </c>
      <c r="E273" s="20"/>
      <c r="F273" s="21">
        <f t="shared" si="33"/>
        <v>168172.39301886738</v>
      </c>
      <c r="G273" s="20">
        <f t="shared" si="34"/>
        <v>231827.6069811327</v>
      </c>
      <c r="H273" s="20">
        <f t="shared" si="35"/>
        <v>337203.31341173459</v>
      </c>
    </row>
    <row r="274" spans="1:8" x14ac:dyDescent="0.2">
      <c r="A274" s="18">
        <f t="shared" si="29"/>
        <v>266</v>
      </c>
      <c r="B274" s="20">
        <f t="shared" si="30"/>
        <v>2147.2864920485563</v>
      </c>
      <c r="C274" s="20">
        <f t="shared" si="31"/>
        <v>1446.5681878032756</v>
      </c>
      <c r="D274" s="20">
        <f t="shared" si="32"/>
        <v>700.71830424528071</v>
      </c>
      <c r="E274" s="20"/>
      <c r="F274" s="21">
        <f t="shared" si="33"/>
        <v>166725.82483106412</v>
      </c>
      <c r="G274" s="20">
        <f t="shared" si="34"/>
        <v>233274.17516893597</v>
      </c>
      <c r="H274" s="20">
        <f t="shared" si="35"/>
        <v>337904.03171597986</v>
      </c>
    </row>
    <row r="275" spans="1:8" x14ac:dyDescent="0.2">
      <c r="A275" s="18">
        <f t="shared" si="29"/>
        <v>267</v>
      </c>
      <c r="B275" s="20">
        <f t="shared" si="30"/>
        <v>2147.2864920485563</v>
      </c>
      <c r="C275" s="20">
        <f t="shared" si="31"/>
        <v>1452.5955552524558</v>
      </c>
      <c r="D275" s="20">
        <f t="shared" si="32"/>
        <v>694.69093679610046</v>
      </c>
      <c r="E275" s="20"/>
      <c r="F275" s="21">
        <f t="shared" si="33"/>
        <v>165273.22927581167</v>
      </c>
      <c r="G275" s="20">
        <f t="shared" si="34"/>
        <v>234726.77072418842</v>
      </c>
      <c r="H275" s="20">
        <f t="shared" si="35"/>
        <v>338598.72265277593</v>
      </c>
    </row>
    <row r="276" spans="1:8" x14ac:dyDescent="0.2">
      <c r="A276" s="18">
        <f t="shared" si="29"/>
        <v>268</v>
      </c>
      <c r="B276" s="20">
        <f t="shared" si="30"/>
        <v>2147.2864920485563</v>
      </c>
      <c r="C276" s="20">
        <f t="shared" si="31"/>
        <v>1458.6480367326744</v>
      </c>
      <c r="D276" s="20">
        <f t="shared" si="32"/>
        <v>688.63845531588197</v>
      </c>
      <c r="E276" s="20"/>
      <c r="F276" s="21">
        <f t="shared" si="33"/>
        <v>163814.58123907898</v>
      </c>
      <c r="G276" s="20">
        <f t="shared" si="34"/>
        <v>236185.41876092111</v>
      </c>
      <c r="H276" s="20">
        <f t="shared" si="35"/>
        <v>339287.36110809183</v>
      </c>
    </row>
    <row r="277" spans="1:8" x14ac:dyDescent="0.2">
      <c r="A277" s="18">
        <f t="shared" si="29"/>
        <v>269</v>
      </c>
      <c r="B277" s="20">
        <f t="shared" si="30"/>
        <v>2147.2864920485563</v>
      </c>
      <c r="C277" s="20">
        <f t="shared" si="31"/>
        <v>1464.7257368857272</v>
      </c>
      <c r="D277" s="20">
        <f t="shared" si="32"/>
        <v>682.56075516282908</v>
      </c>
      <c r="E277" s="20"/>
      <c r="F277" s="21">
        <f t="shared" si="33"/>
        <v>162349.85550219324</v>
      </c>
      <c r="G277" s="20">
        <f t="shared" si="34"/>
        <v>237650.14449780685</v>
      </c>
      <c r="H277" s="20">
        <f t="shared" si="35"/>
        <v>339969.92186325468</v>
      </c>
    </row>
    <row r="278" spans="1:8" x14ac:dyDescent="0.2">
      <c r="A278" s="18">
        <f t="shared" si="29"/>
        <v>270</v>
      </c>
      <c r="B278" s="20">
        <f t="shared" si="30"/>
        <v>2147.2864920485563</v>
      </c>
      <c r="C278" s="20">
        <f t="shared" si="31"/>
        <v>1470.8287607894176</v>
      </c>
      <c r="D278" s="20">
        <f t="shared" si="32"/>
        <v>676.45773125913854</v>
      </c>
      <c r="E278" s="20"/>
      <c r="F278" s="21">
        <f t="shared" si="33"/>
        <v>160879.02674140382</v>
      </c>
      <c r="G278" s="20">
        <f t="shared" si="34"/>
        <v>239120.97325859626</v>
      </c>
      <c r="H278" s="20">
        <f t="shared" si="35"/>
        <v>340646.3795945138</v>
      </c>
    </row>
    <row r="279" spans="1:8" x14ac:dyDescent="0.2">
      <c r="A279" s="18">
        <f t="shared" si="29"/>
        <v>271</v>
      </c>
      <c r="B279" s="20">
        <f t="shared" si="30"/>
        <v>2147.2864920485563</v>
      </c>
      <c r="C279" s="20">
        <f t="shared" si="31"/>
        <v>1476.9572139593738</v>
      </c>
      <c r="D279" s="20">
        <f t="shared" si="32"/>
        <v>670.32927808918259</v>
      </c>
      <c r="E279" s="20"/>
      <c r="F279" s="21">
        <f t="shared" si="33"/>
        <v>159402.06952744446</v>
      </c>
      <c r="G279" s="20">
        <f t="shared" si="34"/>
        <v>240597.93047255563</v>
      </c>
      <c r="H279" s="20">
        <f t="shared" si="35"/>
        <v>341316.70887260296</v>
      </c>
    </row>
    <row r="280" spans="1:8" x14ac:dyDescent="0.2">
      <c r="A280" s="18">
        <f t="shared" si="29"/>
        <v>272</v>
      </c>
      <c r="B280" s="20">
        <f t="shared" si="30"/>
        <v>2147.2864920485563</v>
      </c>
      <c r="C280" s="20">
        <f t="shared" si="31"/>
        <v>1483.1112023508711</v>
      </c>
      <c r="D280" s="20">
        <f t="shared" si="32"/>
        <v>664.17528969768523</v>
      </c>
      <c r="E280" s="20"/>
      <c r="F280" s="21">
        <f t="shared" si="33"/>
        <v>157918.95832509358</v>
      </c>
      <c r="G280" s="20">
        <f t="shared" si="34"/>
        <v>242081.0416749065</v>
      </c>
      <c r="H280" s="20">
        <f t="shared" si="35"/>
        <v>341980.88416230067</v>
      </c>
    </row>
    <row r="281" spans="1:8" x14ac:dyDescent="0.2">
      <c r="A281" s="18">
        <f t="shared" si="29"/>
        <v>273</v>
      </c>
      <c r="B281" s="20">
        <f t="shared" si="30"/>
        <v>2147.2864920485563</v>
      </c>
      <c r="C281" s="20">
        <f t="shared" si="31"/>
        <v>1489.2908323606664</v>
      </c>
      <c r="D281" s="20">
        <f t="shared" si="32"/>
        <v>657.99565968788988</v>
      </c>
      <c r="E281" s="20"/>
      <c r="F281" s="21">
        <f t="shared" si="33"/>
        <v>156429.66749273293</v>
      </c>
      <c r="G281" s="20">
        <f t="shared" si="34"/>
        <v>243570.33250726716</v>
      </c>
      <c r="H281" s="20">
        <f t="shared" si="35"/>
        <v>342638.87982198858</v>
      </c>
    </row>
    <row r="282" spans="1:8" x14ac:dyDescent="0.2">
      <c r="A282" s="18">
        <f t="shared" si="29"/>
        <v>274</v>
      </c>
      <c r="B282" s="20">
        <f t="shared" si="30"/>
        <v>2147.2864920485563</v>
      </c>
      <c r="C282" s="20">
        <f t="shared" si="31"/>
        <v>1495.4962108288357</v>
      </c>
      <c r="D282" s="20">
        <f t="shared" si="32"/>
        <v>651.79028121972055</v>
      </c>
      <c r="E282" s="20"/>
      <c r="F282" s="21">
        <f t="shared" si="33"/>
        <v>154934.1712819041</v>
      </c>
      <c r="G282" s="20">
        <f t="shared" si="34"/>
        <v>245065.82871809599</v>
      </c>
      <c r="H282" s="20">
        <f t="shared" si="35"/>
        <v>343290.67010320828</v>
      </c>
    </row>
    <row r="283" spans="1:8" x14ac:dyDescent="0.2">
      <c r="A283" s="18">
        <f t="shared" si="29"/>
        <v>275</v>
      </c>
      <c r="B283" s="20">
        <f t="shared" si="30"/>
        <v>2147.2864920485563</v>
      </c>
      <c r="C283" s="20">
        <f t="shared" si="31"/>
        <v>1501.7274450406226</v>
      </c>
      <c r="D283" s="20">
        <f t="shared" si="32"/>
        <v>645.55904700793371</v>
      </c>
      <c r="E283" s="20"/>
      <c r="F283" s="21">
        <f t="shared" si="33"/>
        <v>153432.44383686347</v>
      </c>
      <c r="G283" s="20">
        <f t="shared" si="34"/>
        <v>246567.55616313661</v>
      </c>
      <c r="H283" s="20">
        <f t="shared" si="35"/>
        <v>343936.22915021621</v>
      </c>
    </row>
    <row r="284" spans="1:8" x14ac:dyDescent="0.2">
      <c r="A284" s="18">
        <f t="shared" si="29"/>
        <v>276</v>
      </c>
      <c r="B284" s="20">
        <f t="shared" si="30"/>
        <v>2147.2864920485563</v>
      </c>
      <c r="C284" s="20">
        <f t="shared" si="31"/>
        <v>1507.9846427282919</v>
      </c>
      <c r="D284" s="20">
        <f t="shared" si="32"/>
        <v>639.30184932026441</v>
      </c>
      <c r="E284" s="20"/>
      <c r="F284" s="21">
        <f t="shared" si="33"/>
        <v>151924.45919413518</v>
      </c>
      <c r="G284" s="20">
        <f t="shared" si="34"/>
        <v>248075.5408058649</v>
      </c>
      <c r="H284" s="20">
        <f t="shared" si="35"/>
        <v>344575.53099953645</v>
      </c>
    </row>
    <row r="285" spans="1:8" x14ac:dyDescent="0.2">
      <c r="A285" s="18">
        <f t="shared" si="29"/>
        <v>277</v>
      </c>
      <c r="B285" s="20">
        <f t="shared" si="30"/>
        <v>2147.2864920485563</v>
      </c>
      <c r="C285" s="20">
        <f t="shared" si="31"/>
        <v>1514.2679120729931</v>
      </c>
      <c r="D285" s="20">
        <f t="shared" si="32"/>
        <v>633.01857997556328</v>
      </c>
      <c r="E285" s="20"/>
      <c r="F285" s="21">
        <f t="shared" si="33"/>
        <v>150410.19128206218</v>
      </c>
      <c r="G285" s="20">
        <f t="shared" si="34"/>
        <v>249589.80871793791</v>
      </c>
      <c r="H285" s="20">
        <f t="shared" si="35"/>
        <v>345208.54957951204</v>
      </c>
    </row>
    <row r="286" spans="1:8" x14ac:dyDescent="0.2">
      <c r="A286" s="18">
        <f t="shared" si="29"/>
        <v>278</v>
      </c>
      <c r="B286" s="20">
        <f t="shared" si="30"/>
        <v>2147.2864920485563</v>
      </c>
      <c r="C286" s="20">
        <f t="shared" si="31"/>
        <v>1520.5773617066307</v>
      </c>
      <c r="D286" s="20">
        <f t="shared" si="32"/>
        <v>626.70913034192574</v>
      </c>
      <c r="E286" s="20"/>
      <c r="F286" s="21">
        <f t="shared" si="33"/>
        <v>148889.61392035554</v>
      </c>
      <c r="G286" s="20">
        <f t="shared" si="34"/>
        <v>251110.38607964455</v>
      </c>
      <c r="H286" s="20">
        <f t="shared" si="35"/>
        <v>345835.25870985398</v>
      </c>
    </row>
    <row r="287" spans="1:8" x14ac:dyDescent="0.2">
      <c r="A287" s="18">
        <f t="shared" si="29"/>
        <v>279</v>
      </c>
      <c r="B287" s="20">
        <f t="shared" si="30"/>
        <v>2147.2864920485563</v>
      </c>
      <c r="C287" s="20">
        <f t="shared" si="31"/>
        <v>1526.9131007137416</v>
      </c>
      <c r="D287" s="20">
        <f t="shared" si="32"/>
        <v>620.37339133481476</v>
      </c>
      <c r="E287" s="20"/>
      <c r="F287" s="21">
        <f t="shared" si="33"/>
        <v>147362.70081964179</v>
      </c>
      <c r="G287" s="20">
        <f t="shared" si="34"/>
        <v>252637.2991803583</v>
      </c>
      <c r="H287" s="20">
        <f t="shared" si="35"/>
        <v>346455.63210118882</v>
      </c>
    </row>
    <row r="288" spans="1:8" x14ac:dyDescent="0.2">
      <c r="A288" s="18">
        <f t="shared" si="29"/>
        <v>280</v>
      </c>
      <c r="B288" s="20">
        <f t="shared" si="30"/>
        <v>2147.2864920485563</v>
      </c>
      <c r="C288" s="20">
        <f t="shared" si="31"/>
        <v>1533.2752386333823</v>
      </c>
      <c r="D288" s="20">
        <f t="shared" si="32"/>
        <v>614.01125341517411</v>
      </c>
      <c r="E288" s="20"/>
      <c r="F288" s="21">
        <f t="shared" si="33"/>
        <v>145829.4255810084</v>
      </c>
      <c r="G288" s="20">
        <f t="shared" si="34"/>
        <v>254170.57441899169</v>
      </c>
      <c r="H288" s="20">
        <f t="shared" si="35"/>
        <v>347069.64335460402</v>
      </c>
    </row>
    <row r="289" spans="1:8" x14ac:dyDescent="0.2">
      <c r="A289" s="18">
        <f t="shared" si="29"/>
        <v>281</v>
      </c>
      <c r="B289" s="20">
        <f t="shared" si="30"/>
        <v>2147.2864920485563</v>
      </c>
      <c r="C289" s="20">
        <f t="shared" si="31"/>
        <v>1539.6638854610214</v>
      </c>
      <c r="D289" s="20">
        <f t="shared" si="32"/>
        <v>607.62260658753496</v>
      </c>
      <c r="E289" s="20"/>
      <c r="F289" s="21">
        <f t="shared" si="33"/>
        <v>144289.76169554738</v>
      </c>
      <c r="G289" s="20">
        <f t="shared" si="34"/>
        <v>255710.23830445271</v>
      </c>
      <c r="H289" s="20">
        <f t="shared" si="35"/>
        <v>347677.26596119156</v>
      </c>
    </row>
    <row r="290" spans="1:8" x14ac:dyDescent="0.2">
      <c r="A290" s="18">
        <f t="shared" si="29"/>
        <v>282</v>
      </c>
      <c r="B290" s="20">
        <f t="shared" si="30"/>
        <v>2147.2864920485563</v>
      </c>
      <c r="C290" s="20">
        <f t="shared" si="31"/>
        <v>1546.0791516504423</v>
      </c>
      <c r="D290" s="20">
        <f t="shared" si="32"/>
        <v>601.20734039811407</v>
      </c>
      <c r="E290" s="20"/>
      <c r="F290" s="21">
        <f t="shared" si="33"/>
        <v>142743.68254389692</v>
      </c>
      <c r="G290" s="20">
        <f t="shared" si="34"/>
        <v>257256.31745610316</v>
      </c>
      <c r="H290" s="20">
        <f t="shared" si="35"/>
        <v>348278.47330158966</v>
      </c>
    </row>
    <row r="291" spans="1:8" x14ac:dyDescent="0.2">
      <c r="A291" s="18">
        <f t="shared" si="29"/>
        <v>283</v>
      </c>
      <c r="B291" s="20">
        <f t="shared" si="30"/>
        <v>2147.2864920485563</v>
      </c>
      <c r="C291" s="20">
        <f t="shared" si="31"/>
        <v>1552.5211481156525</v>
      </c>
      <c r="D291" s="20">
        <f t="shared" si="32"/>
        <v>594.76534393290387</v>
      </c>
      <c r="E291" s="20"/>
      <c r="F291" s="21">
        <f t="shared" si="33"/>
        <v>141191.16139578127</v>
      </c>
      <c r="G291" s="20">
        <f t="shared" si="34"/>
        <v>258808.83860421882</v>
      </c>
      <c r="H291" s="20">
        <f t="shared" si="35"/>
        <v>348873.23864552256</v>
      </c>
    </row>
    <row r="292" spans="1:8" x14ac:dyDescent="0.2">
      <c r="A292" s="18">
        <f t="shared" si="29"/>
        <v>284</v>
      </c>
      <c r="B292" s="20">
        <f t="shared" si="30"/>
        <v>2147.2864920485563</v>
      </c>
      <c r="C292" s="20">
        <f t="shared" si="31"/>
        <v>1558.9899862328011</v>
      </c>
      <c r="D292" s="20">
        <f t="shared" si="32"/>
        <v>588.29650581575527</v>
      </c>
      <c r="E292" s="20"/>
      <c r="F292" s="21">
        <f t="shared" si="33"/>
        <v>139632.17140954846</v>
      </c>
      <c r="G292" s="20">
        <f t="shared" si="34"/>
        <v>260367.82859045162</v>
      </c>
      <c r="H292" s="20">
        <f t="shared" si="35"/>
        <v>349461.53515133832</v>
      </c>
    </row>
    <row r="293" spans="1:8" x14ac:dyDescent="0.2">
      <c r="A293" s="18">
        <f t="shared" si="29"/>
        <v>285</v>
      </c>
      <c r="B293" s="20">
        <f t="shared" si="30"/>
        <v>2147.2864920485563</v>
      </c>
      <c r="C293" s="20">
        <f t="shared" si="31"/>
        <v>1565.4857778421042</v>
      </c>
      <c r="D293" s="20">
        <f t="shared" si="32"/>
        <v>581.80071420645197</v>
      </c>
      <c r="E293" s="20"/>
      <c r="F293" s="21">
        <f t="shared" si="33"/>
        <v>138066.68563170635</v>
      </c>
      <c r="G293" s="20">
        <f t="shared" si="34"/>
        <v>261933.31436829374</v>
      </c>
      <c r="H293" s="20">
        <f t="shared" si="35"/>
        <v>350043.3358655448</v>
      </c>
    </row>
    <row r="294" spans="1:8" x14ac:dyDescent="0.2">
      <c r="A294" s="18">
        <f t="shared" si="29"/>
        <v>286</v>
      </c>
      <c r="B294" s="20">
        <f t="shared" si="30"/>
        <v>2147.2864920485563</v>
      </c>
      <c r="C294" s="20">
        <f t="shared" si="31"/>
        <v>1572.0086352497797</v>
      </c>
      <c r="D294" s="20">
        <f t="shared" si="32"/>
        <v>575.2778567987765</v>
      </c>
      <c r="E294" s="20"/>
      <c r="F294" s="21">
        <f t="shared" si="33"/>
        <v>136494.67699645658</v>
      </c>
      <c r="G294" s="20">
        <f t="shared" si="34"/>
        <v>263505.32300354354</v>
      </c>
      <c r="H294" s="20">
        <f t="shared" si="35"/>
        <v>350618.61372234358</v>
      </c>
    </row>
    <row r="295" spans="1:8" x14ac:dyDescent="0.2">
      <c r="A295" s="18">
        <f t="shared" si="29"/>
        <v>287</v>
      </c>
      <c r="B295" s="20">
        <f t="shared" si="30"/>
        <v>2147.2864920485563</v>
      </c>
      <c r="C295" s="20">
        <f t="shared" si="31"/>
        <v>1578.5586712299873</v>
      </c>
      <c r="D295" s="20">
        <f t="shared" si="32"/>
        <v>568.72782081856906</v>
      </c>
      <c r="E295" s="20"/>
      <c r="F295" s="21">
        <f t="shared" si="33"/>
        <v>134916.11832522659</v>
      </c>
      <c r="G295" s="20">
        <f t="shared" si="34"/>
        <v>265083.88167477353</v>
      </c>
      <c r="H295" s="20">
        <f t="shared" si="35"/>
        <v>351187.34154316213</v>
      </c>
    </row>
    <row r="296" spans="1:8" x14ac:dyDescent="0.2">
      <c r="A296" s="18">
        <f t="shared" si="29"/>
        <v>288</v>
      </c>
      <c r="B296" s="20">
        <f t="shared" si="30"/>
        <v>2147.2864920485563</v>
      </c>
      <c r="C296" s="20">
        <f t="shared" si="31"/>
        <v>1585.1359990267788</v>
      </c>
      <c r="D296" s="20">
        <f t="shared" si="32"/>
        <v>562.15049302177749</v>
      </c>
      <c r="E296" s="20"/>
      <c r="F296" s="21">
        <f t="shared" si="33"/>
        <v>133330.98232619982</v>
      </c>
      <c r="G296" s="20">
        <f t="shared" si="34"/>
        <v>266669.01767380029</v>
      </c>
      <c r="H296" s="20">
        <f t="shared" si="35"/>
        <v>351749.49203618389</v>
      </c>
    </row>
    <row r="297" spans="1:8" x14ac:dyDescent="0.2">
      <c r="A297" s="18">
        <f t="shared" si="29"/>
        <v>289</v>
      </c>
      <c r="B297" s="20">
        <f t="shared" si="30"/>
        <v>2147.2864920485563</v>
      </c>
      <c r="C297" s="20">
        <f t="shared" si="31"/>
        <v>1591.7407323560569</v>
      </c>
      <c r="D297" s="20">
        <f t="shared" si="32"/>
        <v>555.54575969249925</v>
      </c>
      <c r="E297" s="20"/>
      <c r="F297" s="21">
        <f t="shared" si="33"/>
        <v>131739.24159384376</v>
      </c>
      <c r="G297" s="20">
        <f t="shared" si="34"/>
        <v>268260.75840615632</v>
      </c>
      <c r="H297" s="20">
        <f t="shared" si="35"/>
        <v>352305.03779587639</v>
      </c>
    </row>
    <row r="298" spans="1:8" x14ac:dyDescent="0.2">
      <c r="A298" s="18">
        <f t="shared" si="29"/>
        <v>290</v>
      </c>
      <c r="B298" s="20">
        <f t="shared" si="30"/>
        <v>2147.2864920485563</v>
      </c>
      <c r="C298" s="20">
        <f t="shared" si="31"/>
        <v>1598.3729854075405</v>
      </c>
      <c r="D298" s="20">
        <f t="shared" si="32"/>
        <v>548.91350664101572</v>
      </c>
      <c r="E298" s="20"/>
      <c r="F298" s="21">
        <f t="shared" si="33"/>
        <v>130140.86860843623</v>
      </c>
      <c r="G298" s="20">
        <f t="shared" si="34"/>
        <v>269859.13139156386</v>
      </c>
      <c r="H298" s="20">
        <f t="shared" si="35"/>
        <v>352853.95130251738</v>
      </c>
    </row>
    <row r="299" spans="1:8" x14ac:dyDescent="0.2">
      <c r="A299" s="18">
        <f t="shared" si="29"/>
        <v>291</v>
      </c>
      <c r="B299" s="20">
        <f t="shared" si="30"/>
        <v>2147.2864920485563</v>
      </c>
      <c r="C299" s="20">
        <f t="shared" si="31"/>
        <v>1605.0328728467387</v>
      </c>
      <c r="D299" s="20">
        <f t="shared" si="32"/>
        <v>542.25361920181763</v>
      </c>
      <c r="E299" s="20"/>
      <c r="F299" s="21">
        <f t="shared" si="33"/>
        <v>128535.83573558948</v>
      </c>
      <c r="G299" s="20">
        <f t="shared" si="34"/>
        <v>271464.16426441062</v>
      </c>
      <c r="H299" s="20">
        <f t="shared" si="35"/>
        <v>353396.20492171921</v>
      </c>
    </row>
    <row r="300" spans="1:8" x14ac:dyDescent="0.2">
      <c r="A300" s="18">
        <f t="shared" si="29"/>
        <v>292</v>
      </c>
      <c r="B300" s="20">
        <f t="shared" si="30"/>
        <v>2147.2864920485563</v>
      </c>
      <c r="C300" s="20">
        <f t="shared" si="31"/>
        <v>1611.7205098169334</v>
      </c>
      <c r="D300" s="20">
        <f t="shared" si="32"/>
        <v>535.5659822316228</v>
      </c>
      <c r="E300" s="20"/>
      <c r="F300" s="21">
        <f t="shared" si="33"/>
        <v>126924.11522577255</v>
      </c>
      <c r="G300" s="20">
        <f t="shared" si="34"/>
        <v>273075.88477422757</v>
      </c>
      <c r="H300" s="20">
        <f t="shared" si="35"/>
        <v>353931.77090395085</v>
      </c>
    </row>
    <row r="301" spans="1:8" x14ac:dyDescent="0.2">
      <c r="A301" s="18">
        <f t="shared" si="29"/>
        <v>293</v>
      </c>
      <c r="B301" s="20">
        <f t="shared" si="30"/>
        <v>2147.2864920485563</v>
      </c>
      <c r="C301" s="20">
        <f t="shared" si="31"/>
        <v>1618.4360119411708</v>
      </c>
      <c r="D301" s="20">
        <f t="shared" si="32"/>
        <v>528.85048010738558</v>
      </c>
      <c r="E301" s="20"/>
      <c r="F301" s="21">
        <f t="shared" si="33"/>
        <v>125305.67921383138</v>
      </c>
      <c r="G301" s="20">
        <f t="shared" si="34"/>
        <v>274694.32078616874</v>
      </c>
      <c r="H301" s="20">
        <f t="shared" si="35"/>
        <v>354460.62138405821</v>
      </c>
    </row>
    <row r="302" spans="1:8" x14ac:dyDescent="0.2">
      <c r="A302" s="18">
        <f t="shared" si="29"/>
        <v>294</v>
      </c>
      <c r="B302" s="20">
        <f t="shared" si="30"/>
        <v>2147.2864920485563</v>
      </c>
      <c r="C302" s="20">
        <f t="shared" si="31"/>
        <v>1625.1794953242588</v>
      </c>
      <c r="D302" s="20">
        <f t="shared" si="32"/>
        <v>522.10699672429735</v>
      </c>
      <c r="E302" s="20"/>
      <c r="F302" s="21">
        <f t="shared" si="33"/>
        <v>123680.49971850711</v>
      </c>
      <c r="G302" s="20">
        <f t="shared" si="34"/>
        <v>276319.500281493</v>
      </c>
      <c r="H302" s="20">
        <f t="shared" si="35"/>
        <v>354982.72838078253</v>
      </c>
    </row>
    <row r="303" spans="1:8" x14ac:dyDescent="0.2">
      <c r="A303" s="18">
        <f t="shared" si="29"/>
        <v>295</v>
      </c>
      <c r="B303" s="20">
        <f t="shared" si="30"/>
        <v>2147.2864920485563</v>
      </c>
      <c r="C303" s="20">
        <f t="shared" si="31"/>
        <v>1631.9510765547766</v>
      </c>
      <c r="D303" s="20">
        <f t="shared" si="32"/>
        <v>515.33541549377958</v>
      </c>
      <c r="E303" s="20"/>
      <c r="F303" s="21">
        <f t="shared" si="33"/>
        <v>122048.54864195234</v>
      </c>
      <c r="G303" s="20">
        <f t="shared" si="34"/>
        <v>277951.45135804778</v>
      </c>
      <c r="H303" s="20">
        <f t="shared" si="35"/>
        <v>355498.06379627628</v>
      </c>
    </row>
    <row r="304" spans="1:8" x14ac:dyDescent="0.2">
      <c r="A304" s="18">
        <f t="shared" si="29"/>
        <v>296</v>
      </c>
      <c r="B304" s="20">
        <f t="shared" si="30"/>
        <v>2147.2864920485563</v>
      </c>
      <c r="C304" s="20">
        <f t="shared" si="31"/>
        <v>1638.7508727070881</v>
      </c>
      <c r="D304" s="20">
        <f t="shared" si="32"/>
        <v>508.53561934146808</v>
      </c>
      <c r="E304" s="20"/>
      <c r="F304" s="21">
        <f t="shared" si="33"/>
        <v>120409.79776924526</v>
      </c>
      <c r="G304" s="20">
        <f t="shared" si="34"/>
        <v>279590.20223075489</v>
      </c>
      <c r="H304" s="20">
        <f t="shared" si="35"/>
        <v>356006.59941561776</v>
      </c>
    </row>
    <row r="305" spans="1:8" x14ac:dyDescent="0.2">
      <c r="A305" s="18">
        <f t="shared" si="29"/>
        <v>297</v>
      </c>
      <c r="B305" s="20">
        <f t="shared" si="30"/>
        <v>2147.2864920485563</v>
      </c>
      <c r="C305" s="20">
        <f t="shared" si="31"/>
        <v>1645.5790013433677</v>
      </c>
      <c r="D305" s="20">
        <f t="shared" si="32"/>
        <v>501.70749070518855</v>
      </c>
      <c r="E305" s="20"/>
      <c r="F305" s="21">
        <f t="shared" si="33"/>
        <v>118764.21876790188</v>
      </c>
      <c r="G305" s="20">
        <f t="shared" si="34"/>
        <v>281235.78123209823</v>
      </c>
      <c r="H305" s="20">
        <f t="shared" si="35"/>
        <v>356508.30690632295</v>
      </c>
    </row>
    <row r="306" spans="1:8" x14ac:dyDescent="0.2">
      <c r="A306" s="18">
        <f t="shared" si="29"/>
        <v>298</v>
      </c>
      <c r="B306" s="20">
        <f t="shared" si="30"/>
        <v>2147.2864920485563</v>
      </c>
      <c r="C306" s="20">
        <f t="shared" si="31"/>
        <v>1652.4355805156317</v>
      </c>
      <c r="D306" s="20">
        <f t="shared" si="32"/>
        <v>494.8509115329245</v>
      </c>
      <c r="E306" s="20"/>
      <c r="F306" s="21">
        <f t="shared" si="33"/>
        <v>117111.78318738625</v>
      </c>
      <c r="G306" s="20">
        <f t="shared" si="34"/>
        <v>282888.21681261389</v>
      </c>
      <c r="H306" s="20">
        <f t="shared" si="35"/>
        <v>357003.15781785588</v>
      </c>
    </row>
    <row r="307" spans="1:8" x14ac:dyDescent="0.2">
      <c r="A307" s="18">
        <f t="shared" si="29"/>
        <v>299</v>
      </c>
      <c r="B307" s="20">
        <f t="shared" si="30"/>
        <v>2147.2864920485563</v>
      </c>
      <c r="C307" s="20">
        <f t="shared" si="31"/>
        <v>1659.3207287677803</v>
      </c>
      <c r="D307" s="20">
        <f t="shared" si="32"/>
        <v>487.965763280776</v>
      </c>
      <c r="E307" s="20"/>
      <c r="F307" s="21">
        <f t="shared" si="33"/>
        <v>115452.46245861847</v>
      </c>
      <c r="G307" s="20">
        <f t="shared" si="34"/>
        <v>284547.53754138167</v>
      </c>
      <c r="H307" s="20">
        <f t="shared" si="35"/>
        <v>357491.12358113664</v>
      </c>
    </row>
    <row r="308" spans="1:8" x14ac:dyDescent="0.2">
      <c r="A308" s="18">
        <f t="shared" si="29"/>
        <v>300</v>
      </c>
      <c r="B308" s="20">
        <f t="shared" si="30"/>
        <v>2147.2864920485563</v>
      </c>
      <c r="C308" s="20">
        <f t="shared" si="31"/>
        <v>1666.2345651376461</v>
      </c>
      <c r="D308" s="20">
        <f t="shared" si="32"/>
        <v>481.05192691091025</v>
      </c>
      <c r="E308" s="20"/>
      <c r="F308" s="21">
        <f t="shared" si="33"/>
        <v>113786.22789348081</v>
      </c>
      <c r="G308" s="20">
        <f t="shared" si="34"/>
        <v>286213.77210651932</v>
      </c>
      <c r="H308" s="20">
        <f t="shared" si="35"/>
        <v>357972.17550804757</v>
      </c>
    </row>
    <row r="309" spans="1:8" x14ac:dyDescent="0.2">
      <c r="A309" s="18">
        <f t="shared" si="29"/>
        <v>301</v>
      </c>
      <c r="B309" s="20">
        <f t="shared" si="30"/>
        <v>2147.2864920485563</v>
      </c>
      <c r="C309" s="20">
        <f t="shared" si="31"/>
        <v>1673.1772091590528</v>
      </c>
      <c r="D309" s="20">
        <f t="shared" si="32"/>
        <v>474.10928288950339</v>
      </c>
      <c r="E309" s="20"/>
      <c r="F309" s="21">
        <f t="shared" si="33"/>
        <v>112113.05068432176</v>
      </c>
      <c r="G309" s="20">
        <f t="shared" si="34"/>
        <v>287886.94931567839</v>
      </c>
      <c r="H309" s="20">
        <f t="shared" si="35"/>
        <v>358446.28479093709</v>
      </c>
    </row>
    <row r="310" spans="1:8" x14ac:dyDescent="0.2">
      <c r="A310" s="18">
        <f t="shared" si="29"/>
        <v>302</v>
      </c>
      <c r="B310" s="20">
        <f t="shared" si="30"/>
        <v>2147.2864920485563</v>
      </c>
      <c r="C310" s="20">
        <f t="shared" si="31"/>
        <v>1680.1487808638822</v>
      </c>
      <c r="D310" s="20">
        <f t="shared" si="32"/>
        <v>467.137711184674</v>
      </c>
      <c r="E310" s="20"/>
      <c r="F310" s="21">
        <f t="shared" si="33"/>
        <v>110432.90190345788</v>
      </c>
      <c r="G310" s="20">
        <f t="shared" si="34"/>
        <v>289567.09809654229</v>
      </c>
      <c r="H310" s="20">
        <f t="shared" si="35"/>
        <v>358913.42250212177</v>
      </c>
    </row>
    <row r="311" spans="1:8" x14ac:dyDescent="0.2">
      <c r="A311" s="18">
        <f t="shared" si="29"/>
        <v>303</v>
      </c>
      <c r="B311" s="20">
        <f t="shared" si="30"/>
        <v>2147.2864920485563</v>
      </c>
      <c r="C311" s="20">
        <f t="shared" si="31"/>
        <v>1687.1494007841484</v>
      </c>
      <c r="D311" s="20">
        <f t="shared" si="32"/>
        <v>460.13709126440784</v>
      </c>
      <c r="E311" s="20"/>
      <c r="F311" s="21">
        <f t="shared" si="33"/>
        <v>108745.75250267373</v>
      </c>
      <c r="G311" s="20">
        <f t="shared" si="34"/>
        <v>291254.24749732646</v>
      </c>
      <c r="H311" s="20">
        <f t="shared" si="35"/>
        <v>359373.55959338619</v>
      </c>
    </row>
    <row r="312" spans="1:8" x14ac:dyDescent="0.2">
      <c r="A312" s="18">
        <f t="shared" si="29"/>
        <v>304</v>
      </c>
      <c r="B312" s="20">
        <f t="shared" si="30"/>
        <v>2147.2864920485563</v>
      </c>
      <c r="C312" s="20">
        <f t="shared" si="31"/>
        <v>1694.1791899540824</v>
      </c>
      <c r="D312" s="20">
        <f t="shared" si="32"/>
        <v>453.10730209447388</v>
      </c>
      <c r="E312" s="20"/>
      <c r="F312" s="21">
        <f t="shared" si="33"/>
        <v>107051.57331271964</v>
      </c>
      <c r="G312" s="20">
        <f t="shared" si="34"/>
        <v>292948.42668728053</v>
      </c>
      <c r="H312" s="20">
        <f t="shared" si="35"/>
        <v>359826.66689548065</v>
      </c>
    </row>
    <row r="313" spans="1:8" x14ac:dyDescent="0.2">
      <c r="A313" s="18">
        <f t="shared" si="29"/>
        <v>305</v>
      </c>
      <c r="B313" s="20">
        <f t="shared" si="30"/>
        <v>2147.2864920485563</v>
      </c>
      <c r="C313" s="20">
        <f t="shared" si="31"/>
        <v>1701.2382699122245</v>
      </c>
      <c r="D313" s="20">
        <f t="shared" si="32"/>
        <v>446.04822213633184</v>
      </c>
      <c r="E313" s="20"/>
      <c r="F313" s="21">
        <f t="shared" si="33"/>
        <v>105350.33504280742</v>
      </c>
      <c r="G313" s="20">
        <f t="shared" si="34"/>
        <v>294649.66495719273</v>
      </c>
      <c r="H313" s="20">
        <f t="shared" si="35"/>
        <v>360272.71511761699</v>
      </c>
    </row>
    <row r="314" spans="1:8" x14ac:dyDescent="0.2">
      <c r="A314" s="18">
        <f t="shared" si="29"/>
        <v>306</v>
      </c>
      <c r="B314" s="20">
        <f t="shared" si="30"/>
        <v>2147.2864920485563</v>
      </c>
      <c r="C314" s="20">
        <f t="shared" si="31"/>
        <v>1708.3267627035254</v>
      </c>
      <c r="D314" s="20">
        <f t="shared" si="32"/>
        <v>438.95972934503089</v>
      </c>
      <c r="E314" s="20"/>
      <c r="F314" s="21">
        <f t="shared" si="33"/>
        <v>103642.0082801039</v>
      </c>
      <c r="G314" s="20">
        <f t="shared" si="34"/>
        <v>296357.99171989626</v>
      </c>
      <c r="H314" s="20">
        <f t="shared" si="35"/>
        <v>360711.67484696204</v>
      </c>
    </row>
    <row r="315" spans="1:8" x14ac:dyDescent="0.2">
      <c r="A315" s="18">
        <f t="shared" si="29"/>
        <v>307</v>
      </c>
      <c r="B315" s="20">
        <f t="shared" si="30"/>
        <v>2147.2864920485563</v>
      </c>
      <c r="C315" s="20">
        <f t="shared" si="31"/>
        <v>1715.4447908814568</v>
      </c>
      <c r="D315" s="20">
        <f t="shared" si="32"/>
        <v>431.84170116709953</v>
      </c>
      <c r="E315" s="20"/>
      <c r="F315" s="21">
        <f t="shared" si="33"/>
        <v>101926.56348922243</v>
      </c>
      <c r="G315" s="20">
        <f t="shared" si="34"/>
        <v>298073.43651077774</v>
      </c>
      <c r="H315" s="20">
        <f t="shared" si="35"/>
        <v>361143.51654812915</v>
      </c>
    </row>
    <row r="316" spans="1:8" x14ac:dyDescent="0.2">
      <c r="A316" s="18">
        <f t="shared" si="29"/>
        <v>308</v>
      </c>
      <c r="B316" s="20">
        <f t="shared" si="30"/>
        <v>2147.2864920485563</v>
      </c>
      <c r="C316" s="20">
        <f t="shared" si="31"/>
        <v>1722.5924775101294</v>
      </c>
      <c r="D316" s="20">
        <f t="shared" si="32"/>
        <v>424.69401453842681</v>
      </c>
      <c r="E316" s="20"/>
      <c r="F316" s="21">
        <f t="shared" si="33"/>
        <v>100203.9710117123</v>
      </c>
      <c r="G316" s="20">
        <f t="shared" si="34"/>
        <v>299796.02898828784</v>
      </c>
      <c r="H316" s="20">
        <f t="shared" si="35"/>
        <v>361568.21056266758</v>
      </c>
    </row>
    <row r="317" spans="1:8" x14ac:dyDescent="0.2">
      <c r="A317" s="18">
        <f t="shared" si="29"/>
        <v>309</v>
      </c>
      <c r="B317" s="20">
        <f t="shared" si="30"/>
        <v>2147.2864920485563</v>
      </c>
      <c r="C317" s="20">
        <f t="shared" si="31"/>
        <v>1729.7699461664217</v>
      </c>
      <c r="D317" s="20">
        <f t="shared" si="32"/>
        <v>417.51654588213461</v>
      </c>
      <c r="E317" s="20"/>
      <c r="F317" s="21">
        <f t="shared" si="33"/>
        <v>98474.201065545887</v>
      </c>
      <c r="G317" s="20">
        <f t="shared" si="34"/>
        <v>301525.79893445427</v>
      </c>
      <c r="H317" s="20">
        <f t="shared" si="35"/>
        <v>361985.72710854973</v>
      </c>
    </row>
    <row r="318" spans="1:8" x14ac:dyDescent="0.2">
      <c r="A318" s="18">
        <f t="shared" si="29"/>
        <v>310</v>
      </c>
      <c r="B318" s="20">
        <f t="shared" si="30"/>
        <v>2147.2864920485563</v>
      </c>
      <c r="C318" s="20">
        <f t="shared" si="31"/>
        <v>1736.9773209421151</v>
      </c>
      <c r="D318" s="20">
        <f t="shared" si="32"/>
        <v>410.30917110644117</v>
      </c>
      <c r="E318" s="20"/>
      <c r="F318" s="21">
        <f t="shared" si="33"/>
        <v>96737.223744603776</v>
      </c>
      <c r="G318" s="20">
        <f t="shared" si="34"/>
        <v>303262.77625539637</v>
      </c>
      <c r="H318" s="20">
        <f t="shared" si="35"/>
        <v>362396.03627965617</v>
      </c>
    </row>
    <row r="319" spans="1:8" x14ac:dyDescent="0.2">
      <c r="A319" s="18">
        <f t="shared" si="29"/>
        <v>311</v>
      </c>
      <c r="B319" s="20">
        <f t="shared" si="30"/>
        <v>2147.2864920485563</v>
      </c>
      <c r="C319" s="20">
        <f t="shared" si="31"/>
        <v>1744.2147264460405</v>
      </c>
      <c r="D319" s="20">
        <f t="shared" si="32"/>
        <v>403.07176560251571</v>
      </c>
      <c r="E319" s="20"/>
      <c r="F319" s="21">
        <f t="shared" si="33"/>
        <v>94993.00901815774</v>
      </c>
      <c r="G319" s="20">
        <f t="shared" si="34"/>
        <v>305006.99098184239</v>
      </c>
      <c r="H319" s="20">
        <f t="shared" si="35"/>
        <v>362799.10804525868</v>
      </c>
    </row>
    <row r="320" spans="1:8" x14ac:dyDescent="0.2">
      <c r="A320" s="18">
        <f t="shared" si="29"/>
        <v>312</v>
      </c>
      <c r="B320" s="20">
        <f t="shared" si="30"/>
        <v>2147.2864920485563</v>
      </c>
      <c r="C320" s="20">
        <f t="shared" si="31"/>
        <v>1751.4822878062323</v>
      </c>
      <c r="D320" s="20">
        <f t="shared" si="32"/>
        <v>395.80420424232392</v>
      </c>
      <c r="E320" s="20"/>
      <c r="F320" s="21">
        <f t="shared" si="33"/>
        <v>93241.526730351514</v>
      </c>
      <c r="G320" s="20">
        <f t="shared" si="34"/>
        <v>306758.47326964862</v>
      </c>
      <c r="H320" s="20">
        <f t="shared" si="35"/>
        <v>363194.91224950098</v>
      </c>
    </row>
    <row r="321" spans="1:8" x14ac:dyDescent="0.2">
      <c r="A321" s="18">
        <f t="shared" si="29"/>
        <v>313</v>
      </c>
      <c r="B321" s="20">
        <f t="shared" si="30"/>
        <v>2147.2864920485563</v>
      </c>
      <c r="C321" s="20">
        <f t="shared" si="31"/>
        <v>1758.7801306720917</v>
      </c>
      <c r="D321" s="20">
        <f t="shared" si="32"/>
        <v>388.50636137646461</v>
      </c>
      <c r="E321" s="20"/>
      <c r="F321" s="21">
        <f t="shared" si="33"/>
        <v>91482.74659967942</v>
      </c>
      <c r="G321" s="20">
        <f t="shared" si="34"/>
        <v>308517.25340032071</v>
      </c>
      <c r="H321" s="20">
        <f t="shared" si="35"/>
        <v>363583.41861087742</v>
      </c>
    </row>
    <row r="322" spans="1:8" x14ac:dyDescent="0.2">
      <c r="A322" s="18">
        <f t="shared" si="29"/>
        <v>314</v>
      </c>
      <c r="B322" s="20">
        <f t="shared" si="30"/>
        <v>2147.2864920485563</v>
      </c>
      <c r="C322" s="20">
        <f t="shared" si="31"/>
        <v>1766.1083812165587</v>
      </c>
      <c r="D322" s="20">
        <f t="shared" si="32"/>
        <v>381.17811083199757</v>
      </c>
      <c r="E322" s="20"/>
      <c r="F322" s="21">
        <f t="shared" si="33"/>
        <v>89716.63821846286</v>
      </c>
      <c r="G322" s="20">
        <f t="shared" si="34"/>
        <v>310283.36178153724</v>
      </c>
      <c r="H322" s="20">
        <f t="shared" si="35"/>
        <v>363964.59672170941</v>
      </c>
    </row>
    <row r="323" spans="1:8" x14ac:dyDescent="0.2">
      <c r="A323" s="18">
        <f t="shared" si="29"/>
        <v>315</v>
      </c>
      <c r="B323" s="20">
        <f t="shared" si="30"/>
        <v>2147.2864920485563</v>
      </c>
      <c r="C323" s="20">
        <f t="shared" si="31"/>
        <v>1773.4671661382945</v>
      </c>
      <c r="D323" s="20">
        <f t="shared" si="32"/>
        <v>373.81932591026191</v>
      </c>
      <c r="E323" s="20"/>
      <c r="F323" s="21">
        <f t="shared" si="33"/>
        <v>87943.171052324571</v>
      </c>
      <c r="G323" s="20">
        <f t="shared" si="34"/>
        <v>312056.82894767553</v>
      </c>
      <c r="H323" s="20">
        <f t="shared" si="35"/>
        <v>364338.41604761966</v>
      </c>
    </row>
    <row r="324" spans="1:8" x14ac:dyDescent="0.2">
      <c r="A324" s="18">
        <f t="shared" si="29"/>
        <v>316</v>
      </c>
      <c r="B324" s="20">
        <f t="shared" si="30"/>
        <v>2147.2864920485563</v>
      </c>
      <c r="C324" s="20">
        <f t="shared" si="31"/>
        <v>1780.8566126638707</v>
      </c>
      <c r="D324" s="20">
        <f t="shared" si="32"/>
        <v>366.42987938468571</v>
      </c>
      <c r="E324" s="20"/>
      <c r="F324" s="21">
        <f t="shared" si="33"/>
        <v>86162.314439660695</v>
      </c>
      <c r="G324" s="20">
        <f t="shared" si="34"/>
        <v>313837.68556033942</v>
      </c>
      <c r="H324" s="20">
        <f t="shared" si="35"/>
        <v>364704.84592700435</v>
      </c>
    </row>
    <row r="325" spans="1:8" x14ac:dyDescent="0.2">
      <c r="A325" s="18">
        <f t="shared" si="29"/>
        <v>317</v>
      </c>
      <c r="B325" s="20">
        <f t="shared" si="30"/>
        <v>2147.2864920485563</v>
      </c>
      <c r="C325" s="20">
        <f t="shared" si="31"/>
        <v>1788.2768485499701</v>
      </c>
      <c r="D325" s="20">
        <f t="shared" si="32"/>
        <v>359.00964349858623</v>
      </c>
      <c r="E325" s="20"/>
      <c r="F325" s="21">
        <f t="shared" si="33"/>
        <v>84374.037591110726</v>
      </c>
      <c r="G325" s="20">
        <f t="shared" si="34"/>
        <v>315625.96240888938</v>
      </c>
      <c r="H325" s="20">
        <f t="shared" si="35"/>
        <v>365063.85557050293</v>
      </c>
    </row>
    <row r="326" spans="1:8" x14ac:dyDescent="0.2">
      <c r="A326" s="18">
        <f t="shared" si="29"/>
        <v>318</v>
      </c>
      <c r="B326" s="20">
        <f t="shared" si="30"/>
        <v>2147.2864920485563</v>
      </c>
      <c r="C326" s="20">
        <f t="shared" si="31"/>
        <v>1795.7280020855949</v>
      </c>
      <c r="D326" s="20">
        <f t="shared" si="32"/>
        <v>351.55848996296135</v>
      </c>
      <c r="E326" s="20"/>
      <c r="F326" s="21">
        <f t="shared" si="33"/>
        <v>82578.309589025128</v>
      </c>
      <c r="G326" s="20">
        <f t="shared" si="34"/>
        <v>317421.69041097496</v>
      </c>
      <c r="H326" s="20">
        <f t="shared" si="35"/>
        <v>365415.41406046588</v>
      </c>
    </row>
    <row r="327" spans="1:8" x14ac:dyDescent="0.2">
      <c r="A327" s="18">
        <f t="shared" si="29"/>
        <v>319</v>
      </c>
      <c r="B327" s="20">
        <f t="shared" si="30"/>
        <v>2147.2864920485563</v>
      </c>
      <c r="C327" s="20">
        <f t="shared" si="31"/>
        <v>1803.2102020942848</v>
      </c>
      <c r="D327" s="20">
        <f t="shared" si="32"/>
        <v>344.07628995427137</v>
      </c>
      <c r="E327" s="20"/>
      <c r="F327" s="21">
        <f t="shared" si="33"/>
        <v>80775.099386930844</v>
      </c>
      <c r="G327" s="20">
        <f t="shared" si="34"/>
        <v>319224.90061306924</v>
      </c>
      <c r="H327" s="20">
        <f t="shared" si="35"/>
        <v>365759.49035042012</v>
      </c>
    </row>
    <row r="328" spans="1:8" x14ac:dyDescent="0.2">
      <c r="A328" s="18">
        <f t="shared" si="29"/>
        <v>320</v>
      </c>
      <c r="B328" s="20">
        <f t="shared" si="30"/>
        <v>2147.2864920485563</v>
      </c>
      <c r="C328" s="20">
        <f t="shared" si="31"/>
        <v>1810.7235779363446</v>
      </c>
      <c r="D328" s="20">
        <f t="shared" si="32"/>
        <v>336.56291411221184</v>
      </c>
      <c r="E328" s="20"/>
      <c r="F328" s="21">
        <f t="shared" si="33"/>
        <v>78964.375808994504</v>
      </c>
      <c r="G328" s="20">
        <f t="shared" si="34"/>
        <v>321035.6241910056</v>
      </c>
      <c r="H328" s="20">
        <f t="shared" si="35"/>
        <v>366096.05326453235</v>
      </c>
    </row>
    <row r="329" spans="1:8" x14ac:dyDescent="0.2">
      <c r="A329" s="18">
        <f t="shared" si="29"/>
        <v>321</v>
      </c>
      <c r="B329" s="20">
        <f t="shared" si="30"/>
        <v>2147.2864920485563</v>
      </c>
      <c r="C329" s="20">
        <f t="shared" si="31"/>
        <v>1818.2682595110791</v>
      </c>
      <c r="D329" s="20">
        <f t="shared" si="32"/>
        <v>329.0182325374771</v>
      </c>
      <c r="E329" s="20"/>
      <c r="F329" s="21">
        <f t="shared" si="33"/>
        <v>77146.107549483422</v>
      </c>
      <c r="G329" s="20">
        <f t="shared" si="34"/>
        <v>322853.89245051669</v>
      </c>
      <c r="H329" s="20">
        <f t="shared" si="35"/>
        <v>366425.07149706985</v>
      </c>
    </row>
    <row r="330" spans="1:8" x14ac:dyDescent="0.2">
      <c r="A330" s="18">
        <f t="shared" si="29"/>
        <v>322</v>
      </c>
      <c r="B330" s="20">
        <f t="shared" si="30"/>
        <v>2147.2864920485563</v>
      </c>
      <c r="C330" s="20">
        <f t="shared" si="31"/>
        <v>1825.8443772590419</v>
      </c>
      <c r="D330" s="20">
        <f t="shared" si="32"/>
        <v>321.44211478951428</v>
      </c>
      <c r="E330" s="20"/>
      <c r="F330" s="21">
        <f t="shared" si="33"/>
        <v>75320.263172224382</v>
      </c>
      <c r="G330" s="20">
        <f t="shared" si="34"/>
        <v>324679.73682777572</v>
      </c>
      <c r="H330" s="20">
        <f t="shared" si="35"/>
        <v>366746.51361185935</v>
      </c>
    </row>
    <row r="331" spans="1:8" x14ac:dyDescent="0.2">
      <c r="A331" s="18">
        <f t="shared" ref="A331:A394" si="36">IF(OR(F330&lt;0.01,F330=""),"",A330+1)</f>
        <v>323</v>
      </c>
      <c r="B331" s="20">
        <f t="shared" ref="B331:B394" si="37">IF(A331="","",IF(B330&gt;F330,F330+D331,B330))</f>
        <v>2147.2864920485563</v>
      </c>
      <c r="C331" s="20">
        <f t="shared" ref="C331:C394" si="38">IF(A331="","",B331-D331)</f>
        <v>1833.452062164288</v>
      </c>
      <c r="D331" s="20">
        <f t="shared" ref="D331:D394" si="39">IF(A331="","",($A$4/12)*F330)</f>
        <v>313.83442988426827</v>
      </c>
      <c r="E331" s="20"/>
      <c r="F331" s="21">
        <f t="shared" ref="F331:F394" si="40">IF(A331="","",F330-C331-E331)</f>
        <v>73486.811110060095</v>
      </c>
      <c r="G331" s="20">
        <f t="shared" ref="G331:G394" si="41">IF(A331="","",G330+C331+E331)</f>
        <v>326513.18888994004</v>
      </c>
      <c r="H331" s="20">
        <f t="shared" ref="H331:H394" si="42">IF(A331="","",H330+D331)</f>
        <v>367060.34804174362</v>
      </c>
    </row>
    <row r="332" spans="1:8" x14ac:dyDescent="0.2">
      <c r="A332" s="18">
        <f t="shared" si="36"/>
        <v>324</v>
      </c>
      <c r="B332" s="20">
        <f t="shared" si="37"/>
        <v>2147.2864920485563</v>
      </c>
      <c r="C332" s="20">
        <f t="shared" si="38"/>
        <v>1841.0914457566391</v>
      </c>
      <c r="D332" s="20">
        <f t="shared" si="39"/>
        <v>306.19504629191704</v>
      </c>
      <c r="E332" s="20"/>
      <c r="F332" s="21">
        <f t="shared" si="40"/>
        <v>71645.719664303455</v>
      </c>
      <c r="G332" s="20">
        <f t="shared" si="41"/>
        <v>328354.28033569665</v>
      </c>
      <c r="H332" s="20">
        <f t="shared" si="42"/>
        <v>367366.54308803554</v>
      </c>
    </row>
    <row r="333" spans="1:8" x14ac:dyDescent="0.2">
      <c r="A333" s="18">
        <f t="shared" si="36"/>
        <v>325</v>
      </c>
      <c r="B333" s="20">
        <f t="shared" si="37"/>
        <v>2147.2864920485563</v>
      </c>
      <c r="C333" s="20">
        <f t="shared" si="38"/>
        <v>1848.7626601139586</v>
      </c>
      <c r="D333" s="20">
        <f t="shared" si="39"/>
        <v>298.52383193459775</v>
      </c>
      <c r="E333" s="20"/>
      <c r="F333" s="21">
        <f t="shared" si="40"/>
        <v>69796.957004189491</v>
      </c>
      <c r="G333" s="20">
        <f t="shared" si="41"/>
        <v>330203.04299581063</v>
      </c>
      <c r="H333" s="20">
        <f t="shared" si="42"/>
        <v>367665.06691997015</v>
      </c>
    </row>
    <row r="334" spans="1:8" x14ac:dyDescent="0.2">
      <c r="A334" s="18">
        <f t="shared" si="36"/>
        <v>326</v>
      </c>
      <c r="B334" s="20">
        <f t="shared" si="37"/>
        <v>2147.2864920485563</v>
      </c>
      <c r="C334" s="20">
        <f t="shared" si="38"/>
        <v>1856.4658378644335</v>
      </c>
      <c r="D334" s="20">
        <f t="shared" si="39"/>
        <v>290.82065418412287</v>
      </c>
      <c r="E334" s="20"/>
      <c r="F334" s="21">
        <f t="shared" si="40"/>
        <v>67940.491166325053</v>
      </c>
      <c r="G334" s="20">
        <f t="shared" si="41"/>
        <v>332059.50883367506</v>
      </c>
      <c r="H334" s="20">
        <f t="shared" si="42"/>
        <v>367955.8875741543</v>
      </c>
    </row>
    <row r="335" spans="1:8" x14ac:dyDescent="0.2">
      <c r="A335" s="18">
        <f t="shared" si="36"/>
        <v>327</v>
      </c>
      <c r="B335" s="20">
        <f t="shared" si="37"/>
        <v>2147.2864920485563</v>
      </c>
      <c r="C335" s="20">
        <f t="shared" si="38"/>
        <v>1864.2011121888686</v>
      </c>
      <c r="D335" s="20">
        <f t="shared" si="39"/>
        <v>283.08537985968769</v>
      </c>
      <c r="E335" s="20"/>
      <c r="F335" s="21">
        <f t="shared" si="40"/>
        <v>66076.290054136189</v>
      </c>
      <c r="G335" s="20">
        <f t="shared" si="41"/>
        <v>333923.70994586393</v>
      </c>
      <c r="H335" s="20">
        <f t="shared" si="42"/>
        <v>368238.97295401397</v>
      </c>
    </row>
    <row r="336" spans="1:8" x14ac:dyDescent="0.2">
      <c r="A336" s="18">
        <f t="shared" si="36"/>
        <v>328</v>
      </c>
      <c r="B336" s="20">
        <f t="shared" si="37"/>
        <v>2147.2864920485563</v>
      </c>
      <c r="C336" s="20">
        <f t="shared" si="38"/>
        <v>1871.9686168229889</v>
      </c>
      <c r="D336" s="20">
        <f t="shared" si="39"/>
        <v>275.31787522556743</v>
      </c>
      <c r="E336" s="20"/>
      <c r="F336" s="21">
        <f t="shared" si="40"/>
        <v>64204.3214373132</v>
      </c>
      <c r="G336" s="20">
        <f t="shared" si="41"/>
        <v>335795.6785626869</v>
      </c>
      <c r="H336" s="20">
        <f t="shared" si="42"/>
        <v>368514.29082923953</v>
      </c>
    </row>
    <row r="337" spans="1:8" x14ac:dyDescent="0.2">
      <c r="A337" s="18">
        <f t="shared" si="36"/>
        <v>329</v>
      </c>
      <c r="B337" s="20">
        <f t="shared" si="37"/>
        <v>2147.2864920485563</v>
      </c>
      <c r="C337" s="20">
        <f t="shared" si="38"/>
        <v>1879.7684860597512</v>
      </c>
      <c r="D337" s="20">
        <f t="shared" si="39"/>
        <v>267.51800598880499</v>
      </c>
      <c r="E337" s="20"/>
      <c r="F337" s="21">
        <f t="shared" si="40"/>
        <v>62324.552951253449</v>
      </c>
      <c r="G337" s="20">
        <f t="shared" si="41"/>
        <v>337675.44704874663</v>
      </c>
      <c r="H337" s="20">
        <f t="shared" si="42"/>
        <v>368781.80883522832</v>
      </c>
    </row>
    <row r="338" spans="1:8" x14ac:dyDescent="0.2">
      <c r="A338" s="18">
        <f t="shared" si="36"/>
        <v>330</v>
      </c>
      <c r="B338" s="20">
        <f t="shared" si="37"/>
        <v>2147.2864920485563</v>
      </c>
      <c r="C338" s="20">
        <f t="shared" si="38"/>
        <v>1887.6008547516669</v>
      </c>
      <c r="D338" s="20">
        <f t="shared" si="39"/>
        <v>259.68563729688935</v>
      </c>
      <c r="E338" s="20"/>
      <c r="F338" s="21">
        <f t="shared" si="40"/>
        <v>60436.95209650178</v>
      </c>
      <c r="G338" s="20">
        <f t="shared" si="41"/>
        <v>339563.04790349829</v>
      </c>
      <c r="H338" s="20">
        <f t="shared" si="42"/>
        <v>369041.4944725252</v>
      </c>
    </row>
    <row r="339" spans="1:8" x14ac:dyDescent="0.2">
      <c r="A339" s="18">
        <f t="shared" si="36"/>
        <v>331</v>
      </c>
      <c r="B339" s="20">
        <f t="shared" si="37"/>
        <v>2147.2864920485563</v>
      </c>
      <c r="C339" s="20">
        <f t="shared" si="38"/>
        <v>1895.4658583131322</v>
      </c>
      <c r="D339" s="20">
        <f t="shared" si="39"/>
        <v>251.82063373542408</v>
      </c>
      <c r="E339" s="20"/>
      <c r="F339" s="21">
        <f t="shared" si="40"/>
        <v>58541.486238188649</v>
      </c>
      <c r="G339" s="20">
        <f t="shared" si="41"/>
        <v>341458.51376181142</v>
      </c>
      <c r="H339" s="20">
        <f t="shared" si="42"/>
        <v>369293.31510626065</v>
      </c>
    </row>
    <row r="340" spans="1:8" x14ac:dyDescent="0.2">
      <c r="A340" s="18">
        <f t="shared" si="36"/>
        <v>332</v>
      </c>
      <c r="B340" s="20">
        <f t="shared" si="37"/>
        <v>2147.2864920485563</v>
      </c>
      <c r="C340" s="20">
        <f t="shared" si="38"/>
        <v>1903.3636327227703</v>
      </c>
      <c r="D340" s="20">
        <f t="shared" si="39"/>
        <v>243.92285932578602</v>
      </c>
      <c r="E340" s="20"/>
      <c r="F340" s="21">
        <f t="shared" si="40"/>
        <v>56638.122605465876</v>
      </c>
      <c r="G340" s="20">
        <f t="shared" si="41"/>
        <v>343361.87739453418</v>
      </c>
      <c r="H340" s="20">
        <f t="shared" si="42"/>
        <v>369537.23796558642</v>
      </c>
    </row>
    <row r="341" spans="1:8" x14ac:dyDescent="0.2">
      <c r="A341" s="18">
        <f t="shared" si="36"/>
        <v>333</v>
      </c>
      <c r="B341" s="20">
        <f t="shared" si="37"/>
        <v>2147.2864920485563</v>
      </c>
      <c r="C341" s="20">
        <f t="shared" si="38"/>
        <v>1911.2943145257818</v>
      </c>
      <c r="D341" s="20">
        <f t="shared" si="39"/>
        <v>235.99217752277448</v>
      </c>
      <c r="E341" s="20"/>
      <c r="F341" s="21">
        <f t="shared" si="40"/>
        <v>54726.828290940095</v>
      </c>
      <c r="G341" s="20">
        <f t="shared" si="41"/>
        <v>345273.17170905997</v>
      </c>
      <c r="H341" s="20">
        <f t="shared" si="42"/>
        <v>369773.23014310922</v>
      </c>
    </row>
    <row r="342" spans="1:8" x14ac:dyDescent="0.2">
      <c r="A342" s="18">
        <f t="shared" si="36"/>
        <v>334</v>
      </c>
      <c r="B342" s="20">
        <f t="shared" si="37"/>
        <v>2147.2864920485563</v>
      </c>
      <c r="C342" s="20">
        <f t="shared" si="38"/>
        <v>1919.258040836306</v>
      </c>
      <c r="D342" s="20">
        <f t="shared" si="39"/>
        <v>228.02845121225039</v>
      </c>
      <c r="E342" s="20"/>
      <c r="F342" s="21">
        <f t="shared" si="40"/>
        <v>52807.570250103789</v>
      </c>
      <c r="G342" s="20">
        <f t="shared" si="41"/>
        <v>347192.42974989628</v>
      </c>
      <c r="H342" s="20">
        <f t="shared" si="42"/>
        <v>370001.25859432149</v>
      </c>
    </row>
    <row r="343" spans="1:8" x14ac:dyDescent="0.2">
      <c r="A343" s="18">
        <f t="shared" si="36"/>
        <v>335</v>
      </c>
      <c r="B343" s="20">
        <f t="shared" si="37"/>
        <v>2147.2864920485563</v>
      </c>
      <c r="C343" s="20">
        <f t="shared" si="38"/>
        <v>1927.2549493397905</v>
      </c>
      <c r="D343" s="20">
        <f t="shared" si="39"/>
        <v>220.03154270876578</v>
      </c>
      <c r="E343" s="20"/>
      <c r="F343" s="21">
        <f t="shared" si="40"/>
        <v>50880.315300763999</v>
      </c>
      <c r="G343" s="20">
        <f t="shared" si="41"/>
        <v>349119.68469923607</v>
      </c>
      <c r="H343" s="20">
        <f t="shared" si="42"/>
        <v>370221.29013703024</v>
      </c>
    </row>
    <row r="344" spans="1:8" x14ac:dyDescent="0.2">
      <c r="A344" s="18">
        <f t="shared" si="36"/>
        <v>336</v>
      </c>
      <c r="B344" s="20">
        <f t="shared" si="37"/>
        <v>2147.2864920485563</v>
      </c>
      <c r="C344" s="20">
        <f t="shared" si="38"/>
        <v>1935.285178295373</v>
      </c>
      <c r="D344" s="20">
        <f t="shared" si="39"/>
        <v>212.00131375318333</v>
      </c>
      <c r="E344" s="20"/>
      <c r="F344" s="21">
        <f t="shared" si="40"/>
        <v>48945.030122468626</v>
      </c>
      <c r="G344" s="20">
        <f t="shared" si="41"/>
        <v>351054.96987753146</v>
      </c>
      <c r="H344" s="20">
        <f t="shared" si="42"/>
        <v>370433.29145078344</v>
      </c>
    </row>
    <row r="345" spans="1:8" x14ac:dyDescent="0.2">
      <c r="A345" s="18">
        <f t="shared" si="36"/>
        <v>337</v>
      </c>
      <c r="B345" s="20">
        <f t="shared" si="37"/>
        <v>2147.2864920485563</v>
      </c>
      <c r="C345" s="20">
        <f t="shared" si="38"/>
        <v>1943.3488665382704</v>
      </c>
      <c r="D345" s="20">
        <f t="shared" si="39"/>
        <v>203.93762551028595</v>
      </c>
      <c r="E345" s="20"/>
      <c r="F345" s="21">
        <f t="shared" si="40"/>
        <v>47001.681255930358</v>
      </c>
      <c r="G345" s="20">
        <f t="shared" si="41"/>
        <v>352998.31874406972</v>
      </c>
      <c r="H345" s="20">
        <f t="shared" si="42"/>
        <v>370637.2290762937</v>
      </c>
    </row>
    <row r="346" spans="1:8" x14ac:dyDescent="0.2">
      <c r="A346" s="18">
        <f t="shared" si="36"/>
        <v>338</v>
      </c>
      <c r="B346" s="20">
        <f t="shared" si="37"/>
        <v>2147.2864920485563</v>
      </c>
      <c r="C346" s="20">
        <f t="shared" si="38"/>
        <v>1951.4461534821799</v>
      </c>
      <c r="D346" s="20">
        <f t="shared" si="39"/>
        <v>195.84033856637649</v>
      </c>
      <c r="E346" s="20"/>
      <c r="F346" s="21">
        <f t="shared" si="40"/>
        <v>45050.235102448176</v>
      </c>
      <c r="G346" s="20">
        <f t="shared" si="41"/>
        <v>354949.76489755191</v>
      </c>
      <c r="H346" s="20">
        <f t="shared" si="42"/>
        <v>370833.0694148601</v>
      </c>
    </row>
    <row r="347" spans="1:8" x14ac:dyDescent="0.2">
      <c r="A347" s="18">
        <f t="shared" si="36"/>
        <v>339</v>
      </c>
      <c r="B347" s="20">
        <f t="shared" si="37"/>
        <v>2147.2864920485563</v>
      </c>
      <c r="C347" s="20">
        <f t="shared" si="38"/>
        <v>1959.5771791216889</v>
      </c>
      <c r="D347" s="20">
        <f t="shared" si="39"/>
        <v>187.7093129268674</v>
      </c>
      <c r="E347" s="20"/>
      <c r="F347" s="21">
        <f t="shared" si="40"/>
        <v>43090.657923326486</v>
      </c>
      <c r="G347" s="20">
        <f t="shared" si="41"/>
        <v>356909.34207667358</v>
      </c>
      <c r="H347" s="20">
        <f t="shared" si="42"/>
        <v>371020.77872778696</v>
      </c>
    </row>
    <row r="348" spans="1:8" x14ac:dyDescent="0.2">
      <c r="A348" s="18">
        <f t="shared" si="36"/>
        <v>340</v>
      </c>
      <c r="B348" s="20">
        <f t="shared" si="37"/>
        <v>2147.2864920485563</v>
      </c>
      <c r="C348" s="20">
        <f t="shared" si="38"/>
        <v>1967.7420840346958</v>
      </c>
      <c r="D348" s="20">
        <f t="shared" si="39"/>
        <v>179.54440801386036</v>
      </c>
      <c r="E348" s="20"/>
      <c r="F348" s="21">
        <f t="shared" si="40"/>
        <v>41122.915839291789</v>
      </c>
      <c r="G348" s="20">
        <f t="shared" si="41"/>
        <v>358877.0841607083</v>
      </c>
      <c r="H348" s="20">
        <f t="shared" si="42"/>
        <v>371200.32313580083</v>
      </c>
    </row>
    <row r="349" spans="1:8" x14ac:dyDescent="0.2">
      <c r="A349" s="18">
        <f t="shared" si="36"/>
        <v>341</v>
      </c>
      <c r="B349" s="20">
        <f t="shared" si="37"/>
        <v>2147.2864920485563</v>
      </c>
      <c r="C349" s="20">
        <f t="shared" si="38"/>
        <v>1975.9410093848405</v>
      </c>
      <c r="D349" s="20">
        <f t="shared" si="39"/>
        <v>171.34548266371579</v>
      </c>
      <c r="E349" s="20"/>
      <c r="F349" s="21">
        <f t="shared" si="40"/>
        <v>39146.974829906947</v>
      </c>
      <c r="G349" s="20">
        <f t="shared" si="41"/>
        <v>360853.02517009311</v>
      </c>
      <c r="H349" s="20">
        <f t="shared" si="42"/>
        <v>371371.66861846455</v>
      </c>
    </row>
    <row r="350" spans="1:8" x14ac:dyDescent="0.2">
      <c r="A350" s="18">
        <f t="shared" si="36"/>
        <v>342</v>
      </c>
      <c r="B350" s="20">
        <f t="shared" si="37"/>
        <v>2147.2864920485563</v>
      </c>
      <c r="C350" s="20">
        <f t="shared" si="38"/>
        <v>1984.174096923944</v>
      </c>
      <c r="D350" s="20">
        <f t="shared" si="39"/>
        <v>163.11239512461228</v>
      </c>
      <c r="E350" s="20"/>
      <c r="F350" s="21">
        <f t="shared" si="40"/>
        <v>37162.800732983</v>
      </c>
      <c r="G350" s="20">
        <f t="shared" si="41"/>
        <v>362837.19926701707</v>
      </c>
      <c r="H350" s="20">
        <f t="shared" si="42"/>
        <v>371534.78101358918</v>
      </c>
    </row>
    <row r="351" spans="1:8" x14ac:dyDescent="0.2">
      <c r="A351" s="18">
        <f t="shared" si="36"/>
        <v>343</v>
      </c>
      <c r="B351" s="20">
        <f t="shared" si="37"/>
        <v>2147.2864920485563</v>
      </c>
      <c r="C351" s="20">
        <f t="shared" si="38"/>
        <v>1992.4414889944605</v>
      </c>
      <c r="D351" s="20">
        <f t="shared" si="39"/>
        <v>154.84500305409583</v>
      </c>
      <c r="E351" s="20"/>
      <c r="F351" s="21">
        <f t="shared" si="40"/>
        <v>35170.35924398854</v>
      </c>
      <c r="G351" s="20">
        <f t="shared" si="41"/>
        <v>364829.64075601153</v>
      </c>
      <c r="H351" s="20">
        <f t="shared" si="42"/>
        <v>371689.62601664325</v>
      </c>
    </row>
    <row r="352" spans="1:8" x14ac:dyDescent="0.2">
      <c r="A352" s="18">
        <f t="shared" si="36"/>
        <v>344</v>
      </c>
      <c r="B352" s="20">
        <f t="shared" si="37"/>
        <v>2147.2864920485563</v>
      </c>
      <c r="C352" s="20">
        <f t="shared" si="38"/>
        <v>2000.7433285319373</v>
      </c>
      <c r="D352" s="20">
        <f t="shared" si="39"/>
        <v>146.5431635166189</v>
      </c>
      <c r="E352" s="20"/>
      <c r="F352" s="21">
        <f t="shared" si="40"/>
        <v>33169.615915456605</v>
      </c>
      <c r="G352" s="20">
        <f t="shared" si="41"/>
        <v>366830.38408454345</v>
      </c>
      <c r="H352" s="20">
        <f t="shared" si="42"/>
        <v>371836.16918015986</v>
      </c>
    </row>
    <row r="353" spans="1:8" x14ac:dyDescent="0.2">
      <c r="A353" s="18">
        <f t="shared" si="36"/>
        <v>345</v>
      </c>
      <c r="B353" s="20">
        <f t="shared" si="37"/>
        <v>2147.2864920485563</v>
      </c>
      <c r="C353" s="20">
        <f t="shared" si="38"/>
        <v>2009.079759067487</v>
      </c>
      <c r="D353" s="20">
        <f t="shared" si="39"/>
        <v>138.20673298106919</v>
      </c>
      <c r="E353" s="20"/>
      <c r="F353" s="21">
        <f t="shared" si="40"/>
        <v>31160.536156389117</v>
      </c>
      <c r="G353" s="20">
        <f t="shared" si="41"/>
        <v>368839.46384361095</v>
      </c>
      <c r="H353" s="20">
        <f t="shared" si="42"/>
        <v>371974.37591314095</v>
      </c>
    </row>
    <row r="354" spans="1:8" x14ac:dyDescent="0.2">
      <c r="A354" s="18">
        <f t="shared" si="36"/>
        <v>346</v>
      </c>
      <c r="B354" s="20">
        <f t="shared" si="37"/>
        <v>2147.2864920485563</v>
      </c>
      <c r="C354" s="20">
        <f t="shared" si="38"/>
        <v>2017.4509247302683</v>
      </c>
      <c r="D354" s="20">
        <f t="shared" si="39"/>
        <v>129.83556731828799</v>
      </c>
      <c r="E354" s="20"/>
      <c r="F354" s="21">
        <f t="shared" si="40"/>
        <v>29143.08523165885</v>
      </c>
      <c r="G354" s="20">
        <f t="shared" si="41"/>
        <v>370856.91476834123</v>
      </c>
      <c r="H354" s="20">
        <f t="shared" si="42"/>
        <v>372104.21148045926</v>
      </c>
    </row>
    <row r="355" spans="1:8" x14ac:dyDescent="0.2">
      <c r="A355" s="18">
        <f t="shared" si="36"/>
        <v>347</v>
      </c>
      <c r="B355" s="20">
        <f t="shared" si="37"/>
        <v>2147.2864920485563</v>
      </c>
      <c r="C355" s="20">
        <f t="shared" si="38"/>
        <v>2025.8569702499778</v>
      </c>
      <c r="D355" s="20">
        <f t="shared" si="39"/>
        <v>121.42952179857853</v>
      </c>
      <c r="E355" s="20"/>
      <c r="F355" s="21">
        <f t="shared" si="40"/>
        <v>27117.228261408873</v>
      </c>
      <c r="G355" s="20">
        <f t="shared" si="41"/>
        <v>372882.7717385912</v>
      </c>
      <c r="H355" s="20">
        <f t="shared" si="42"/>
        <v>372225.64100225782</v>
      </c>
    </row>
    <row r="356" spans="1:8" x14ac:dyDescent="0.2">
      <c r="A356" s="18">
        <f t="shared" si="36"/>
        <v>348</v>
      </c>
      <c r="B356" s="20">
        <f t="shared" si="37"/>
        <v>2147.2864920485563</v>
      </c>
      <c r="C356" s="20">
        <f t="shared" si="38"/>
        <v>2034.2980409593526</v>
      </c>
      <c r="D356" s="20">
        <f t="shared" si="39"/>
        <v>112.98845108920364</v>
      </c>
      <c r="E356" s="20"/>
      <c r="F356" s="21">
        <f t="shared" si="40"/>
        <v>25082.930220449522</v>
      </c>
      <c r="G356" s="20">
        <f t="shared" si="41"/>
        <v>374917.06977955054</v>
      </c>
      <c r="H356" s="20">
        <f t="shared" si="42"/>
        <v>372338.62945334701</v>
      </c>
    </row>
    <row r="357" spans="1:8" x14ac:dyDescent="0.2">
      <c r="A357" s="18">
        <f t="shared" si="36"/>
        <v>349</v>
      </c>
      <c r="B357" s="20">
        <f t="shared" si="37"/>
        <v>2147.2864920485563</v>
      </c>
      <c r="C357" s="20">
        <f t="shared" si="38"/>
        <v>2042.7742827966833</v>
      </c>
      <c r="D357" s="20">
        <f t="shared" si="39"/>
        <v>104.512209251873</v>
      </c>
      <c r="E357" s="20"/>
      <c r="F357" s="21">
        <f t="shared" si="40"/>
        <v>23040.155937652838</v>
      </c>
      <c r="G357" s="20">
        <f t="shared" si="41"/>
        <v>376959.8440623472</v>
      </c>
      <c r="H357" s="20">
        <f t="shared" si="42"/>
        <v>372443.14166259888</v>
      </c>
    </row>
    <row r="358" spans="1:8" x14ac:dyDescent="0.2">
      <c r="A358" s="18">
        <f t="shared" si="36"/>
        <v>350</v>
      </c>
      <c r="B358" s="20">
        <f t="shared" si="37"/>
        <v>2147.2864920485563</v>
      </c>
      <c r="C358" s="20">
        <f t="shared" si="38"/>
        <v>2051.2858423083362</v>
      </c>
      <c r="D358" s="20">
        <f t="shared" si="39"/>
        <v>96.000649740220155</v>
      </c>
      <c r="E358" s="20"/>
      <c r="F358" s="21">
        <f t="shared" si="40"/>
        <v>20988.8700953445</v>
      </c>
      <c r="G358" s="20">
        <f t="shared" si="41"/>
        <v>379011.12990465551</v>
      </c>
      <c r="H358" s="20">
        <f t="shared" si="42"/>
        <v>372539.1423123391</v>
      </c>
    </row>
    <row r="359" spans="1:8" x14ac:dyDescent="0.2">
      <c r="A359" s="18">
        <f t="shared" si="36"/>
        <v>351</v>
      </c>
      <c r="B359" s="20">
        <f t="shared" si="37"/>
        <v>2147.2864920485563</v>
      </c>
      <c r="C359" s="20">
        <f t="shared" si="38"/>
        <v>2059.8328666512875</v>
      </c>
      <c r="D359" s="20">
        <f t="shared" si="39"/>
        <v>87.453625397268752</v>
      </c>
      <c r="E359" s="20"/>
      <c r="F359" s="21">
        <f t="shared" si="40"/>
        <v>18929.037228693214</v>
      </c>
      <c r="G359" s="20">
        <f t="shared" si="41"/>
        <v>381070.9627713068</v>
      </c>
      <c r="H359" s="20">
        <f t="shared" si="42"/>
        <v>372626.59593773639</v>
      </c>
    </row>
    <row r="360" spans="1:8" x14ac:dyDescent="0.2">
      <c r="A360" s="18">
        <f t="shared" si="36"/>
        <v>352</v>
      </c>
      <c r="B360" s="20">
        <f t="shared" si="37"/>
        <v>2147.2864920485563</v>
      </c>
      <c r="C360" s="20">
        <f t="shared" si="38"/>
        <v>2068.4155035956678</v>
      </c>
      <c r="D360" s="20">
        <f t="shared" si="39"/>
        <v>78.870988452888398</v>
      </c>
      <c r="E360" s="20"/>
      <c r="F360" s="21">
        <f t="shared" si="40"/>
        <v>16860.621725097546</v>
      </c>
      <c r="G360" s="20">
        <f t="shared" si="41"/>
        <v>383139.37827490247</v>
      </c>
      <c r="H360" s="20">
        <f t="shared" si="42"/>
        <v>372705.46692618926</v>
      </c>
    </row>
    <row r="361" spans="1:8" x14ac:dyDescent="0.2">
      <c r="A361" s="18">
        <f t="shared" si="36"/>
        <v>353</v>
      </c>
      <c r="B361" s="20">
        <f t="shared" si="37"/>
        <v>2147.2864920485563</v>
      </c>
      <c r="C361" s="20">
        <f t="shared" si="38"/>
        <v>2077.0339015273166</v>
      </c>
      <c r="D361" s="20">
        <f t="shared" si="39"/>
        <v>70.252590521239767</v>
      </c>
      <c r="E361" s="20"/>
      <c r="F361" s="21">
        <f t="shared" si="40"/>
        <v>14783.587823570229</v>
      </c>
      <c r="G361" s="20">
        <f t="shared" si="41"/>
        <v>385216.41217642976</v>
      </c>
      <c r="H361" s="20">
        <f t="shared" si="42"/>
        <v>372775.71951671049</v>
      </c>
    </row>
    <row r="362" spans="1:8" x14ac:dyDescent="0.2">
      <c r="A362" s="18">
        <f t="shared" si="36"/>
        <v>354</v>
      </c>
      <c r="B362" s="20">
        <f t="shared" si="37"/>
        <v>2147.2864920485563</v>
      </c>
      <c r="C362" s="20">
        <f t="shared" si="38"/>
        <v>2085.6882094503471</v>
      </c>
      <c r="D362" s="20">
        <f t="shared" si="39"/>
        <v>61.598282598209288</v>
      </c>
      <c r="E362" s="20"/>
      <c r="F362" s="21">
        <f t="shared" si="40"/>
        <v>12697.899614119882</v>
      </c>
      <c r="G362" s="20">
        <f t="shared" si="41"/>
        <v>387302.1003858801</v>
      </c>
      <c r="H362" s="20">
        <f t="shared" si="42"/>
        <v>372837.31779930869</v>
      </c>
    </row>
    <row r="363" spans="1:8" x14ac:dyDescent="0.2">
      <c r="A363" s="18">
        <f t="shared" si="36"/>
        <v>355</v>
      </c>
      <c r="B363" s="20">
        <f t="shared" si="37"/>
        <v>2147.2864920485563</v>
      </c>
      <c r="C363" s="20">
        <f t="shared" si="38"/>
        <v>2094.3785769897236</v>
      </c>
      <c r="D363" s="20">
        <f t="shared" si="39"/>
        <v>52.907915058832842</v>
      </c>
      <c r="E363" s="20"/>
      <c r="F363" s="21">
        <f t="shared" si="40"/>
        <v>10603.521037130158</v>
      </c>
      <c r="G363" s="20">
        <f t="shared" si="41"/>
        <v>389396.47896286985</v>
      </c>
      <c r="H363" s="20">
        <f t="shared" si="42"/>
        <v>372890.22571436752</v>
      </c>
    </row>
    <row r="364" spans="1:8" x14ac:dyDescent="0.2">
      <c r="A364" s="18">
        <f t="shared" si="36"/>
        <v>356</v>
      </c>
      <c r="B364" s="20">
        <f t="shared" si="37"/>
        <v>2147.2864920485563</v>
      </c>
      <c r="C364" s="20">
        <f t="shared" si="38"/>
        <v>2103.1051543938474</v>
      </c>
      <c r="D364" s="20">
        <f t="shared" si="39"/>
        <v>44.18133765470899</v>
      </c>
      <c r="E364" s="20"/>
      <c r="F364" s="21">
        <f t="shared" si="40"/>
        <v>8500.4158827363099</v>
      </c>
      <c r="G364" s="20">
        <f t="shared" si="41"/>
        <v>391499.58411726367</v>
      </c>
      <c r="H364" s="20">
        <f t="shared" si="42"/>
        <v>372934.40705202223</v>
      </c>
    </row>
    <row r="365" spans="1:8" x14ac:dyDescent="0.2">
      <c r="A365" s="18">
        <f t="shared" si="36"/>
        <v>357</v>
      </c>
      <c r="B365" s="20">
        <f t="shared" si="37"/>
        <v>2147.2864920485563</v>
      </c>
      <c r="C365" s="20">
        <f t="shared" si="38"/>
        <v>2111.868092537155</v>
      </c>
      <c r="D365" s="20">
        <f t="shared" si="39"/>
        <v>35.41839951140129</v>
      </c>
      <c r="E365" s="20"/>
      <c r="F365" s="21">
        <f t="shared" si="40"/>
        <v>6388.5477901991544</v>
      </c>
      <c r="G365" s="20">
        <f t="shared" si="41"/>
        <v>393611.45220980083</v>
      </c>
      <c r="H365" s="20">
        <f t="shared" si="42"/>
        <v>372969.82545153366</v>
      </c>
    </row>
    <row r="366" spans="1:8" x14ac:dyDescent="0.2">
      <c r="A366" s="18">
        <f t="shared" si="36"/>
        <v>358</v>
      </c>
      <c r="B366" s="20">
        <f t="shared" si="37"/>
        <v>2147.2864920485563</v>
      </c>
      <c r="C366" s="20">
        <f t="shared" si="38"/>
        <v>2120.6675429227266</v>
      </c>
      <c r="D366" s="20">
        <f t="shared" si="39"/>
        <v>26.618949125829811</v>
      </c>
      <c r="E366" s="20"/>
      <c r="F366" s="21">
        <f t="shared" si="40"/>
        <v>4267.8802472764273</v>
      </c>
      <c r="G366" s="20">
        <f t="shared" si="41"/>
        <v>395732.11975272355</v>
      </c>
      <c r="H366" s="20">
        <f t="shared" si="42"/>
        <v>372996.44440065947</v>
      </c>
    </row>
    <row r="367" spans="1:8" x14ac:dyDescent="0.2">
      <c r="A367" s="18">
        <f t="shared" si="36"/>
        <v>359</v>
      </c>
      <c r="B367" s="20">
        <f t="shared" si="37"/>
        <v>2147.2864920485563</v>
      </c>
      <c r="C367" s="20">
        <f t="shared" si="38"/>
        <v>2129.5036576849043</v>
      </c>
      <c r="D367" s="20">
        <f t="shared" si="39"/>
        <v>17.78283436365178</v>
      </c>
      <c r="E367" s="20"/>
      <c r="F367" s="21">
        <f t="shared" si="40"/>
        <v>2138.376589591523</v>
      </c>
      <c r="G367" s="20">
        <f t="shared" si="41"/>
        <v>397861.62341040844</v>
      </c>
      <c r="H367" s="20">
        <f t="shared" si="42"/>
        <v>373014.22723502311</v>
      </c>
    </row>
    <row r="368" spans="1:8" x14ac:dyDescent="0.2">
      <c r="A368" s="18">
        <f t="shared" si="36"/>
        <v>360</v>
      </c>
      <c r="B368" s="20">
        <f t="shared" si="37"/>
        <v>2147.2864920481543</v>
      </c>
      <c r="C368" s="20">
        <f t="shared" si="38"/>
        <v>2138.376589591523</v>
      </c>
      <c r="D368" s="20">
        <f t="shared" si="39"/>
        <v>8.9099024566313467</v>
      </c>
      <c r="E368" s="20"/>
      <c r="F368" s="21">
        <f t="shared" si="40"/>
        <v>0</v>
      </c>
      <c r="G368" s="20">
        <f t="shared" si="41"/>
        <v>399999.99999999994</v>
      </c>
      <c r="H368" s="20">
        <f t="shared" si="42"/>
        <v>373023.13713747973</v>
      </c>
    </row>
    <row r="369" spans="1:8" x14ac:dyDescent="0.2">
      <c r="A369" s="18" t="str">
        <f t="shared" si="36"/>
        <v/>
      </c>
      <c r="B369" s="20" t="str">
        <f t="shared" si="37"/>
        <v/>
      </c>
      <c r="C369" s="20" t="str">
        <f t="shared" si="38"/>
        <v/>
      </c>
      <c r="D369" s="20" t="str">
        <f t="shared" si="39"/>
        <v/>
      </c>
      <c r="E369" s="20"/>
      <c r="F369" s="21" t="str">
        <f t="shared" si="40"/>
        <v/>
      </c>
      <c r="G369" s="20" t="str">
        <f t="shared" si="41"/>
        <v/>
      </c>
      <c r="H369" s="20" t="str">
        <f t="shared" si="42"/>
        <v/>
      </c>
    </row>
    <row r="370" spans="1:8" x14ac:dyDescent="0.2">
      <c r="A370" s="18" t="str">
        <f t="shared" si="36"/>
        <v/>
      </c>
      <c r="B370" s="20" t="str">
        <f t="shared" si="37"/>
        <v/>
      </c>
      <c r="C370" s="20" t="str">
        <f t="shared" si="38"/>
        <v/>
      </c>
      <c r="D370" s="20" t="str">
        <f t="shared" si="39"/>
        <v/>
      </c>
      <c r="E370" s="20"/>
      <c r="F370" s="21" t="str">
        <f t="shared" si="40"/>
        <v/>
      </c>
      <c r="G370" s="20" t="str">
        <f t="shared" si="41"/>
        <v/>
      </c>
      <c r="H370" s="20" t="str">
        <f t="shared" si="42"/>
        <v/>
      </c>
    </row>
    <row r="371" spans="1:8" x14ac:dyDescent="0.2">
      <c r="A371" s="18" t="str">
        <f t="shared" si="36"/>
        <v/>
      </c>
      <c r="B371" s="20" t="str">
        <f t="shared" si="37"/>
        <v/>
      </c>
      <c r="C371" s="20" t="str">
        <f t="shared" si="38"/>
        <v/>
      </c>
      <c r="D371" s="20" t="str">
        <f t="shared" si="39"/>
        <v/>
      </c>
      <c r="E371" s="20"/>
      <c r="F371" s="21" t="str">
        <f t="shared" si="40"/>
        <v/>
      </c>
      <c r="G371" s="20" t="str">
        <f t="shared" si="41"/>
        <v/>
      </c>
      <c r="H371" s="20" t="str">
        <f t="shared" si="42"/>
        <v/>
      </c>
    </row>
    <row r="372" spans="1:8" x14ac:dyDescent="0.2">
      <c r="A372" s="18" t="str">
        <f t="shared" si="36"/>
        <v/>
      </c>
      <c r="B372" s="20" t="str">
        <f t="shared" si="37"/>
        <v/>
      </c>
      <c r="C372" s="20" t="str">
        <f t="shared" si="38"/>
        <v/>
      </c>
      <c r="D372" s="20" t="str">
        <f t="shared" si="39"/>
        <v/>
      </c>
      <c r="E372" s="20"/>
      <c r="F372" s="21" t="str">
        <f t="shared" si="40"/>
        <v/>
      </c>
      <c r="G372" s="20" t="str">
        <f t="shared" si="41"/>
        <v/>
      </c>
      <c r="H372" s="20" t="str">
        <f t="shared" si="42"/>
        <v/>
      </c>
    </row>
    <row r="373" spans="1:8" x14ac:dyDescent="0.2">
      <c r="A373" s="18" t="str">
        <f t="shared" si="36"/>
        <v/>
      </c>
      <c r="B373" s="20" t="str">
        <f t="shared" si="37"/>
        <v/>
      </c>
      <c r="C373" s="20" t="str">
        <f t="shared" si="38"/>
        <v/>
      </c>
      <c r="D373" s="20" t="str">
        <f t="shared" si="39"/>
        <v/>
      </c>
      <c r="E373" s="20"/>
      <c r="F373" s="21" t="str">
        <f t="shared" si="40"/>
        <v/>
      </c>
      <c r="G373" s="20" t="str">
        <f t="shared" si="41"/>
        <v/>
      </c>
      <c r="H373" s="20" t="str">
        <f t="shared" si="42"/>
        <v/>
      </c>
    </row>
    <row r="374" spans="1:8" x14ac:dyDescent="0.2">
      <c r="A374" s="18" t="str">
        <f t="shared" si="36"/>
        <v/>
      </c>
      <c r="B374" s="20" t="str">
        <f t="shared" si="37"/>
        <v/>
      </c>
      <c r="C374" s="20" t="str">
        <f t="shared" si="38"/>
        <v/>
      </c>
      <c r="D374" s="20" t="str">
        <f t="shared" si="39"/>
        <v/>
      </c>
      <c r="E374" s="20"/>
      <c r="F374" s="21" t="str">
        <f t="shared" si="40"/>
        <v/>
      </c>
      <c r="G374" s="20" t="str">
        <f t="shared" si="41"/>
        <v/>
      </c>
      <c r="H374" s="20" t="str">
        <f t="shared" si="42"/>
        <v/>
      </c>
    </row>
    <row r="375" spans="1:8" x14ac:dyDescent="0.2">
      <c r="A375" s="18" t="str">
        <f t="shared" si="36"/>
        <v/>
      </c>
      <c r="B375" s="20" t="str">
        <f t="shared" si="37"/>
        <v/>
      </c>
      <c r="C375" s="20" t="str">
        <f t="shared" si="38"/>
        <v/>
      </c>
      <c r="D375" s="20" t="str">
        <f t="shared" si="39"/>
        <v/>
      </c>
      <c r="E375" s="20"/>
      <c r="F375" s="21" t="str">
        <f t="shared" si="40"/>
        <v/>
      </c>
      <c r="G375" s="20" t="str">
        <f t="shared" si="41"/>
        <v/>
      </c>
      <c r="H375" s="20" t="str">
        <f t="shared" si="42"/>
        <v/>
      </c>
    </row>
    <row r="376" spans="1:8" x14ac:dyDescent="0.2">
      <c r="A376" s="18" t="str">
        <f t="shared" si="36"/>
        <v/>
      </c>
      <c r="B376" s="20" t="str">
        <f t="shared" si="37"/>
        <v/>
      </c>
      <c r="C376" s="20" t="str">
        <f t="shared" si="38"/>
        <v/>
      </c>
      <c r="D376" s="20" t="str">
        <f t="shared" si="39"/>
        <v/>
      </c>
      <c r="E376" s="20"/>
      <c r="F376" s="21" t="str">
        <f t="shared" si="40"/>
        <v/>
      </c>
      <c r="G376" s="20" t="str">
        <f t="shared" si="41"/>
        <v/>
      </c>
      <c r="H376" s="20" t="str">
        <f t="shared" si="42"/>
        <v/>
      </c>
    </row>
    <row r="377" spans="1:8" x14ac:dyDescent="0.2">
      <c r="A377" s="18" t="str">
        <f t="shared" si="36"/>
        <v/>
      </c>
      <c r="B377" s="20" t="str">
        <f t="shared" si="37"/>
        <v/>
      </c>
      <c r="C377" s="20" t="str">
        <f t="shared" si="38"/>
        <v/>
      </c>
      <c r="D377" s="20" t="str">
        <f t="shared" si="39"/>
        <v/>
      </c>
      <c r="E377" s="20"/>
      <c r="F377" s="21" t="str">
        <f t="shared" si="40"/>
        <v/>
      </c>
      <c r="G377" s="20" t="str">
        <f t="shared" si="41"/>
        <v/>
      </c>
      <c r="H377" s="20" t="str">
        <f t="shared" si="42"/>
        <v/>
      </c>
    </row>
    <row r="378" spans="1:8" x14ac:dyDescent="0.2">
      <c r="A378" s="18" t="str">
        <f t="shared" si="36"/>
        <v/>
      </c>
      <c r="B378" s="20" t="str">
        <f t="shared" si="37"/>
        <v/>
      </c>
      <c r="C378" s="20" t="str">
        <f t="shared" si="38"/>
        <v/>
      </c>
      <c r="D378" s="20" t="str">
        <f t="shared" si="39"/>
        <v/>
      </c>
      <c r="E378" s="20"/>
      <c r="F378" s="21" t="str">
        <f t="shared" si="40"/>
        <v/>
      </c>
      <c r="G378" s="20" t="str">
        <f t="shared" si="41"/>
        <v/>
      </c>
      <c r="H378" s="20" t="str">
        <f t="shared" si="42"/>
        <v/>
      </c>
    </row>
    <row r="379" spans="1:8" x14ac:dyDescent="0.2">
      <c r="A379" s="18" t="str">
        <f t="shared" si="36"/>
        <v/>
      </c>
      <c r="B379" s="20" t="str">
        <f t="shared" si="37"/>
        <v/>
      </c>
      <c r="C379" s="20" t="str">
        <f t="shared" si="38"/>
        <v/>
      </c>
      <c r="D379" s="20" t="str">
        <f t="shared" si="39"/>
        <v/>
      </c>
      <c r="E379" s="20"/>
      <c r="F379" s="21" t="str">
        <f t="shared" si="40"/>
        <v/>
      </c>
      <c r="G379" s="20" t="str">
        <f t="shared" si="41"/>
        <v/>
      </c>
      <c r="H379" s="20" t="str">
        <f t="shared" si="42"/>
        <v/>
      </c>
    </row>
    <row r="380" spans="1:8" x14ac:dyDescent="0.2">
      <c r="A380" s="18" t="str">
        <f t="shared" si="36"/>
        <v/>
      </c>
      <c r="B380" s="20" t="str">
        <f t="shared" si="37"/>
        <v/>
      </c>
      <c r="C380" s="20" t="str">
        <f t="shared" si="38"/>
        <v/>
      </c>
      <c r="D380" s="20" t="str">
        <f t="shared" si="39"/>
        <v/>
      </c>
      <c r="E380" s="20"/>
      <c r="F380" s="21" t="str">
        <f t="shared" si="40"/>
        <v/>
      </c>
      <c r="G380" s="20" t="str">
        <f t="shared" si="41"/>
        <v/>
      </c>
      <c r="H380" s="20" t="str">
        <f t="shared" si="42"/>
        <v/>
      </c>
    </row>
    <row r="381" spans="1:8" x14ac:dyDescent="0.2">
      <c r="A381" s="18" t="str">
        <f t="shared" si="36"/>
        <v/>
      </c>
      <c r="B381" s="20" t="str">
        <f t="shared" si="37"/>
        <v/>
      </c>
      <c r="C381" s="20" t="str">
        <f t="shared" si="38"/>
        <v/>
      </c>
      <c r="D381" s="20" t="str">
        <f t="shared" si="39"/>
        <v/>
      </c>
      <c r="E381" s="20"/>
      <c r="F381" s="21" t="str">
        <f t="shared" si="40"/>
        <v/>
      </c>
      <c r="G381" s="20" t="str">
        <f t="shared" si="41"/>
        <v/>
      </c>
      <c r="H381" s="20" t="str">
        <f t="shared" si="42"/>
        <v/>
      </c>
    </row>
    <row r="382" spans="1:8" x14ac:dyDescent="0.2">
      <c r="A382" s="18" t="str">
        <f t="shared" si="36"/>
        <v/>
      </c>
      <c r="B382" s="20" t="str">
        <f t="shared" si="37"/>
        <v/>
      </c>
      <c r="C382" s="20" t="str">
        <f t="shared" si="38"/>
        <v/>
      </c>
      <c r="D382" s="20" t="str">
        <f t="shared" si="39"/>
        <v/>
      </c>
      <c r="E382" s="20"/>
      <c r="F382" s="21" t="str">
        <f t="shared" si="40"/>
        <v/>
      </c>
      <c r="G382" s="20" t="str">
        <f t="shared" si="41"/>
        <v/>
      </c>
      <c r="H382" s="20" t="str">
        <f t="shared" si="42"/>
        <v/>
      </c>
    </row>
    <row r="383" spans="1:8" x14ac:dyDescent="0.2">
      <c r="A383" s="18" t="str">
        <f t="shared" si="36"/>
        <v/>
      </c>
      <c r="B383" s="20" t="str">
        <f t="shared" si="37"/>
        <v/>
      </c>
      <c r="C383" s="20" t="str">
        <f t="shared" si="38"/>
        <v/>
      </c>
      <c r="D383" s="20" t="str">
        <f t="shared" si="39"/>
        <v/>
      </c>
      <c r="E383" s="20"/>
      <c r="F383" s="21" t="str">
        <f t="shared" si="40"/>
        <v/>
      </c>
      <c r="G383" s="20" t="str">
        <f t="shared" si="41"/>
        <v/>
      </c>
      <c r="H383" s="20" t="str">
        <f t="shared" si="42"/>
        <v/>
      </c>
    </row>
    <row r="384" spans="1:8" x14ac:dyDescent="0.2">
      <c r="A384" s="18" t="str">
        <f t="shared" si="36"/>
        <v/>
      </c>
      <c r="B384" s="20" t="str">
        <f t="shared" si="37"/>
        <v/>
      </c>
      <c r="C384" s="20" t="str">
        <f t="shared" si="38"/>
        <v/>
      </c>
      <c r="D384" s="20" t="str">
        <f t="shared" si="39"/>
        <v/>
      </c>
      <c r="E384" s="20"/>
      <c r="F384" s="21" t="str">
        <f t="shared" si="40"/>
        <v/>
      </c>
      <c r="G384" s="20" t="str">
        <f t="shared" si="41"/>
        <v/>
      </c>
      <c r="H384" s="20" t="str">
        <f t="shared" si="42"/>
        <v/>
      </c>
    </row>
    <row r="385" spans="1:8" x14ac:dyDescent="0.2">
      <c r="A385" s="18" t="str">
        <f t="shared" si="36"/>
        <v/>
      </c>
      <c r="B385" s="20" t="str">
        <f t="shared" si="37"/>
        <v/>
      </c>
      <c r="C385" s="20" t="str">
        <f t="shared" si="38"/>
        <v/>
      </c>
      <c r="D385" s="20" t="str">
        <f t="shared" si="39"/>
        <v/>
      </c>
      <c r="E385" s="20"/>
      <c r="F385" s="21" t="str">
        <f t="shared" si="40"/>
        <v/>
      </c>
      <c r="G385" s="20" t="str">
        <f t="shared" si="41"/>
        <v/>
      </c>
      <c r="H385" s="20" t="str">
        <f t="shared" si="42"/>
        <v/>
      </c>
    </row>
    <row r="386" spans="1:8" x14ac:dyDescent="0.2">
      <c r="A386" s="18" t="str">
        <f t="shared" si="36"/>
        <v/>
      </c>
      <c r="B386" s="20" t="str">
        <f t="shared" si="37"/>
        <v/>
      </c>
      <c r="C386" s="20" t="str">
        <f t="shared" si="38"/>
        <v/>
      </c>
      <c r="D386" s="20" t="str">
        <f t="shared" si="39"/>
        <v/>
      </c>
      <c r="E386" s="20"/>
      <c r="F386" s="21" t="str">
        <f t="shared" si="40"/>
        <v/>
      </c>
      <c r="G386" s="20" t="str">
        <f t="shared" si="41"/>
        <v/>
      </c>
      <c r="H386" s="20" t="str">
        <f t="shared" si="42"/>
        <v/>
      </c>
    </row>
    <row r="387" spans="1:8" x14ac:dyDescent="0.2">
      <c r="A387" s="18" t="str">
        <f t="shared" si="36"/>
        <v/>
      </c>
      <c r="B387" s="20" t="str">
        <f t="shared" si="37"/>
        <v/>
      </c>
      <c r="C387" s="20" t="str">
        <f t="shared" si="38"/>
        <v/>
      </c>
      <c r="D387" s="20" t="str">
        <f t="shared" si="39"/>
        <v/>
      </c>
      <c r="E387" s="20"/>
      <c r="F387" s="21" t="str">
        <f t="shared" si="40"/>
        <v/>
      </c>
      <c r="G387" s="20" t="str">
        <f t="shared" si="41"/>
        <v/>
      </c>
      <c r="H387" s="20" t="str">
        <f t="shared" si="42"/>
        <v/>
      </c>
    </row>
    <row r="388" spans="1:8" x14ac:dyDescent="0.2">
      <c r="A388" s="18" t="str">
        <f t="shared" si="36"/>
        <v/>
      </c>
      <c r="B388" s="20" t="str">
        <f t="shared" si="37"/>
        <v/>
      </c>
      <c r="C388" s="20" t="str">
        <f t="shared" si="38"/>
        <v/>
      </c>
      <c r="D388" s="20" t="str">
        <f t="shared" si="39"/>
        <v/>
      </c>
      <c r="E388" s="20"/>
      <c r="F388" s="21" t="str">
        <f t="shared" si="40"/>
        <v/>
      </c>
      <c r="G388" s="20" t="str">
        <f t="shared" si="41"/>
        <v/>
      </c>
      <c r="H388" s="20" t="str">
        <f t="shared" si="42"/>
        <v/>
      </c>
    </row>
    <row r="389" spans="1:8" x14ac:dyDescent="0.2">
      <c r="A389" s="18" t="str">
        <f t="shared" si="36"/>
        <v/>
      </c>
      <c r="B389" s="20" t="str">
        <f t="shared" si="37"/>
        <v/>
      </c>
      <c r="C389" s="20" t="str">
        <f t="shared" si="38"/>
        <v/>
      </c>
      <c r="D389" s="20" t="str">
        <f t="shared" si="39"/>
        <v/>
      </c>
      <c r="E389" s="20"/>
      <c r="F389" s="21" t="str">
        <f t="shared" si="40"/>
        <v/>
      </c>
      <c r="G389" s="20" t="str">
        <f t="shared" si="41"/>
        <v/>
      </c>
      <c r="H389" s="20" t="str">
        <f t="shared" si="42"/>
        <v/>
      </c>
    </row>
    <row r="390" spans="1:8" x14ac:dyDescent="0.2">
      <c r="A390" s="18" t="str">
        <f t="shared" si="36"/>
        <v/>
      </c>
      <c r="B390" s="20" t="str">
        <f t="shared" si="37"/>
        <v/>
      </c>
      <c r="C390" s="20" t="str">
        <f t="shared" si="38"/>
        <v/>
      </c>
      <c r="D390" s="20" t="str">
        <f t="shared" si="39"/>
        <v/>
      </c>
      <c r="E390" s="20"/>
      <c r="F390" s="21" t="str">
        <f t="shared" si="40"/>
        <v/>
      </c>
      <c r="G390" s="20" t="str">
        <f t="shared" si="41"/>
        <v/>
      </c>
      <c r="H390" s="20" t="str">
        <f t="shared" si="42"/>
        <v/>
      </c>
    </row>
    <row r="391" spans="1:8" x14ac:dyDescent="0.2">
      <c r="A391" s="18" t="str">
        <f t="shared" si="36"/>
        <v/>
      </c>
      <c r="B391" s="20" t="str">
        <f t="shared" si="37"/>
        <v/>
      </c>
      <c r="C391" s="20" t="str">
        <f t="shared" si="38"/>
        <v/>
      </c>
      <c r="D391" s="20" t="str">
        <f t="shared" si="39"/>
        <v/>
      </c>
      <c r="E391" s="20"/>
      <c r="F391" s="21" t="str">
        <f t="shared" si="40"/>
        <v/>
      </c>
      <c r="G391" s="20" t="str">
        <f t="shared" si="41"/>
        <v/>
      </c>
      <c r="H391" s="20" t="str">
        <f t="shared" si="42"/>
        <v/>
      </c>
    </row>
    <row r="392" spans="1:8" x14ac:dyDescent="0.2">
      <c r="A392" s="18" t="str">
        <f t="shared" si="36"/>
        <v/>
      </c>
      <c r="B392" s="20" t="str">
        <f t="shared" si="37"/>
        <v/>
      </c>
      <c r="C392" s="20" t="str">
        <f t="shared" si="38"/>
        <v/>
      </c>
      <c r="D392" s="20" t="str">
        <f t="shared" si="39"/>
        <v/>
      </c>
      <c r="E392" s="20"/>
      <c r="F392" s="21" t="str">
        <f t="shared" si="40"/>
        <v/>
      </c>
      <c r="G392" s="20" t="str">
        <f t="shared" si="41"/>
        <v/>
      </c>
      <c r="H392" s="20" t="str">
        <f t="shared" si="42"/>
        <v/>
      </c>
    </row>
    <row r="393" spans="1:8" x14ac:dyDescent="0.2">
      <c r="A393" s="18" t="str">
        <f t="shared" si="36"/>
        <v/>
      </c>
      <c r="B393" s="20" t="str">
        <f t="shared" si="37"/>
        <v/>
      </c>
      <c r="C393" s="20" t="str">
        <f t="shared" si="38"/>
        <v/>
      </c>
      <c r="D393" s="20" t="str">
        <f t="shared" si="39"/>
        <v/>
      </c>
      <c r="E393" s="20"/>
      <c r="F393" s="21" t="str">
        <f t="shared" si="40"/>
        <v/>
      </c>
      <c r="G393" s="20" t="str">
        <f t="shared" si="41"/>
        <v/>
      </c>
      <c r="H393" s="20" t="str">
        <f t="shared" si="42"/>
        <v/>
      </c>
    </row>
    <row r="394" spans="1:8" x14ac:dyDescent="0.2">
      <c r="A394" s="18" t="str">
        <f t="shared" si="36"/>
        <v/>
      </c>
      <c r="B394" s="20" t="str">
        <f t="shared" si="37"/>
        <v/>
      </c>
      <c r="C394" s="20" t="str">
        <f t="shared" si="38"/>
        <v/>
      </c>
      <c r="D394" s="20" t="str">
        <f t="shared" si="39"/>
        <v/>
      </c>
      <c r="E394" s="20"/>
      <c r="F394" s="21" t="str">
        <f t="shared" si="40"/>
        <v/>
      </c>
      <c r="G394" s="20" t="str">
        <f t="shared" si="41"/>
        <v/>
      </c>
      <c r="H394" s="20" t="str">
        <f t="shared" si="42"/>
        <v/>
      </c>
    </row>
    <row r="395" spans="1:8" x14ac:dyDescent="0.2">
      <c r="A395" s="18" t="str">
        <f t="shared" ref="A395:A458" si="43">IF(OR(F394&lt;0.01,F394=""),"",A394+1)</f>
        <v/>
      </c>
      <c r="B395" s="20" t="str">
        <f t="shared" ref="B395:B456" si="44">IF(A395="","",IF(B394&gt;F394,F394+D395,B394))</f>
        <v/>
      </c>
      <c r="C395" s="20" t="str">
        <f t="shared" ref="C395:C458" si="45">IF(A395="","",B395-D395)</f>
        <v/>
      </c>
      <c r="D395" s="20" t="str">
        <f t="shared" ref="D395:D458" si="46">IF(A395="","",($A$4/12)*F394)</f>
        <v/>
      </c>
      <c r="E395" s="20"/>
      <c r="F395" s="21" t="str">
        <f t="shared" ref="F395:F458" si="47">IF(A395="","",F394-C395-E395)</f>
        <v/>
      </c>
      <c r="G395" s="20" t="str">
        <f t="shared" ref="G395:G458" si="48">IF(A395="","",G394+C395+E395)</f>
        <v/>
      </c>
      <c r="H395" s="20" t="str">
        <f t="shared" ref="H395:H458" si="49">IF(A395="","",H394+D395)</f>
        <v/>
      </c>
    </row>
    <row r="396" spans="1:8" x14ac:dyDescent="0.2">
      <c r="A396" s="18" t="str">
        <f t="shared" si="43"/>
        <v/>
      </c>
      <c r="B396" s="20" t="str">
        <f t="shared" si="44"/>
        <v/>
      </c>
      <c r="C396" s="20" t="str">
        <f t="shared" si="45"/>
        <v/>
      </c>
      <c r="D396" s="20" t="str">
        <f t="shared" si="46"/>
        <v/>
      </c>
      <c r="E396" s="20"/>
      <c r="F396" s="21" t="str">
        <f t="shared" si="47"/>
        <v/>
      </c>
      <c r="G396" s="20" t="str">
        <f t="shared" si="48"/>
        <v/>
      </c>
      <c r="H396" s="20" t="str">
        <f t="shared" si="49"/>
        <v/>
      </c>
    </row>
    <row r="397" spans="1:8" x14ac:dyDescent="0.2">
      <c r="A397" s="18" t="str">
        <f t="shared" si="43"/>
        <v/>
      </c>
      <c r="B397" s="20" t="str">
        <f t="shared" si="44"/>
        <v/>
      </c>
      <c r="C397" s="20" t="str">
        <f t="shared" si="45"/>
        <v/>
      </c>
      <c r="D397" s="20" t="str">
        <f t="shared" si="46"/>
        <v/>
      </c>
      <c r="E397" s="20"/>
      <c r="F397" s="21" t="str">
        <f t="shared" si="47"/>
        <v/>
      </c>
      <c r="G397" s="20" t="str">
        <f t="shared" si="48"/>
        <v/>
      </c>
      <c r="H397" s="20" t="str">
        <f t="shared" si="49"/>
        <v/>
      </c>
    </row>
    <row r="398" spans="1:8" x14ac:dyDescent="0.2">
      <c r="A398" s="18" t="str">
        <f t="shared" si="43"/>
        <v/>
      </c>
      <c r="B398" s="20" t="str">
        <f t="shared" si="44"/>
        <v/>
      </c>
      <c r="C398" s="20" t="str">
        <f t="shared" si="45"/>
        <v/>
      </c>
      <c r="D398" s="20" t="str">
        <f t="shared" si="46"/>
        <v/>
      </c>
      <c r="E398" s="20"/>
      <c r="F398" s="21" t="str">
        <f t="shared" si="47"/>
        <v/>
      </c>
      <c r="G398" s="20" t="str">
        <f t="shared" si="48"/>
        <v/>
      </c>
      <c r="H398" s="20" t="str">
        <f t="shared" si="49"/>
        <v/>
      </c>
    </row>
    <row r="399" spans="1:8" x14ac:dyDescent="0.2">
      <c r="A399" s="18" t="str">
        <f t="shared" si="43"/>
        <v/>
      </c>
      <c r="B399" s="20" t="str">
        <f t="shared" si="44"/>
        <v/>
      </c>
      <c r="C399" s="20" t="str">
        <f t="shared" si="45"/>
        <v/>
      </c>
      <c r="D399" s="20" t="str">
        <f t="shared" si="46"/>
        <v/>
      </c>
      <c r="E399" s="20"/>
      <c r="F399" s="21" t="str">
        <f t="shared" si="47"/>
        <v/>
      </c>
      <c r="G399" s="20" t="str">
        <f t="shared" si="48"/>
        <v/>
      </c>
      <c r="H399" s="20" t="str">
        <f t="shared" si="49"/>
        <v/>
      </c>
    </row>
    <row r="400" spans="1:8" x14ac:dyDescent="0.2">
      <c r="A400" s="18" t="str">
        <f t="shared" si="43"/>
        <v/>
      </c>
      <c r="B400" s="20" t="str">
        <f t="shared" si="44"/>
        <v/>
      </c>
      <c r="C400" s="20" t="str">
        <f t="shared" si="45"/>
        <v/>
      </c>
      <c r="D400" s="20" t="str">
        <f t="shared" si="46"/>
        <v/>
      </c>
      <c r="E400" s="20"/>
      <c r="F400" s="21" t="str">
        <f t="shared" si="47"/>
        <v/>
      </c>
      <c r="G400" s="20" t="str">
        <f t="shared" si="48"/>
        <v/>
      </c>
      <c r="H400" s="20" t="str">
        <f t="shared" si="49"/>
        <v/>
      </c>
    </row>
    <row r="401" spans="1:8" x14ac:dyDescent="0.2">
      <c r="A401" s="18" t="str">
        <f t="shared" si="43"/>
        <v/>
      </c>
      <c r="B401" s="20" t="str">
        <f t="shared" si="44"/>
        <v/>
      </c>
      <c r="C401" s="20" t="str">
        <f t="shared" si="45"/>
        <v/>
      </c>
      <c r="D401" s="20" t="str">
        <f t="shared" si="46"/>
        <v/>
      </c>
      <c r="E401" s="20"/>
      <c r="F401" s="21" t="str">
        <f t="shared" si="47"/>
        <v/>
      </c>
      <c r="G401" s="20" t="str">
        <f t="shared" si="48"/>
        <v/>
      </c>
      <c r="H401" s="20" t="str">
        <f t="shared" si="49"/>
        <v/>
      </c>
    </row>
    <row r="402" spans="1:8" x14ac:dyDescent="0.2">
      <c r="A402" s="18" t="str">
        <f t="shared" si="43"/>
        <v/>
      </c>
      <c r="B402" s="20" t="str">
        <f t="shared" si="44"/>
        <v/>
      </c>
      <c r="C402" s="20" t="str">
        <f t="shared" si="45"/>
        <v/>
      </c>
      <c r="D402" s="20" t="str">
        <f t="shared" si="46"/>
        <v/>
      </c>
      <c r="E402" s="20"/>
      <c r="F402" s="21" t="str">
        <f t="shared" si="47"/>
        <v/>
      </c>
      <c r="G402" s="20" t="str">
        <f t="shared" si="48"/>
        <v/>
      </c>
      <c r="H402" s="20" t="str">
        <f t="shared" si="49"/>
        <v/>
      </c>
    </row>
    <row r="403" spans="1:8" x14ac:dyDescent="0.2">
      <c r="A403" s="18" t="str">
        <f t="shared" si="43"/>
        <v/>
      </c>
      <c r="B403" s="20" t="str">
        <f t="shared" si="44"/>
        <v/>
      </c>
      <c r="C403" s="20" t="str">
        <f t="shared" si="45"/>
        <v/>
      </c>
      <c r="D403" s="20" t="str">
        <f t="shared" si="46"/>
        <v/>
      </c>
      <c r="E403" s="20"/>
      <c r="F403" s="21" t="str">
        <f t="shared" si="47"/>
        <v/>
      </c>
      <c r="G403" s="20" t="str">
        <f t="shared" si="48"/>
        <v/>
      </c>
      <c r="H403" s="20" t="str">
        <f t="shared" si="49"/>
        <v/>
      </c>
    </row>
    <row r="404" spans="1:8" x14ac:dyDescent="0.2">
      <c r="A404" s="18" t="str">
        <f t="shared" si="43"/>
        <v/>
      </c>
      <c r="B404" s="20" t="str">
        <f t="shared" si="44"/>
        <v/>
      </c>
      <c r="C404" s="20" t="str">
        <f t="shared" si="45"/>
        <v/>
      </c>
      <c r="D404" s="20" t="str">
        <f t="shared" si="46"/>
        <v/>
      </c>
      <c r="E404" s="20"/>
      <c r="F404" s="21" t="str">
        <f t="shared" si="47"/>
        <v/>
      </c>
      <c r="G404" s="20" t="str">
        <f t="shared" si="48"/>
        <v/>
      </c>
      <c r="H404" s="20" t="str">
        <f t="shared" si="49"/>
        <v/>
      </c>
    </row>
    <row r="405" spans="1:8" x14ac:dyDescent="0.2">
      <c r="A405" s="18" t="str">
        <f t="shared" si="43"/>
        <v/>
      </c>
      <c r="B405" s="20" t="str">
        <f t="shared" si="44"/>
        <v/>
      </c>
      <c r="C405" s="20" t="str">
        <f t="shared" si="45"/>
        <v/>
      </c>
      <c r="D405" s="20" t="str">
        <f t="shared" si="46"/>
        <v/>
      </c>
      <c r="E405" s="20"/>
      <c r="F405" s="21" t="str">
        <f t="shared" si="47"/>
        <v/>
      </c>
      <c r="G405" s="20" t="str">
        <f t="shared" si="48"/>
        <v/>
      </c>
      <c r="H405" s="20" t="str">
        <f t="shared" si="49"/>
        <v/>
      </c>
    </row>
    <row r="406" spans="1:8" x14ac:dyDescent="0.2">
      <c r="A406" s="18" t="str">
        <f t="shared" si="43"/>
        <v/>
      </c>
      <c r="B406" s="20" t="str">
        <f t="shared" si="44"/>
        <v/>
      </c>
      <c r="C406" s="20" t="str">
        <f t="shared" si="45"/>
        <v/>
      </c>
      <c r="D406" s="20" t="str">
        <f t="shared" si="46"/>
        <v/>
      </c>
      <c r="E406" s="20"/>
      <c r="F406" s="21" t="str">
        <f t="shared" si="47"/>
        <v/>
      </c>
      <c r="G406" s="20" t="str">
        <f t="shared" si="48"/>
        <v/>
      </c>
      <c r="H406" s="20" t="str">
        <f t="shared" si="49"/>
        <v/>
      </c>
    </row>
    <row r="407" spans="1:8" x14ac:dyDescent="0.2">
      <c r="A407" s="18" t="str">
        <f t="shared" si="43"/>
        <v/>
      </c>
      <c r="B407" s="20" t="str">
        <f t="shared" si="44"/>
        <v/>
      </c>
      <c r="C407" s="20" t="str">
        <f t="shared" si="45"/>
        <v/>
      </c>
      <c r="D407" s="20" t="str">
        <f t="shared" si="46"/>
        <v/>
      </c>
      <c r="E407" s="20"/>
      <c r="F407" s="21" t="str">
        <f t="shared" si="47"/>
        <v/>
      </c>
      <c r="G407" s="20" t="str">
        <f t="shared" si="48"/>
        <v/>
      </c>
      <c r="H407" s="20" t="str">
        <f t="shared" si="49"/>
        <v/>
      </c>
    </row>
    <row r="408" spans="1:8" x14ac:dyDescent="0.2">
      <c r="A408" s="18" t="str">
        <f t="shared" si="43"/>
        <v/>
      </c>
      <c r="B408" s="20" t="str">
        <f t="shared" si="44"/>
        <v/>
      </c>
      <c r="C408" s="20" t="str">
        <f t="shared" si="45"/>
        <v/>
      </c>
      <c r="D408" s="20" t="str">
        <f t="shared" si="46"/>
        <v/>
      </c>
      <c r="E408" s="20"/>
      <c r="F408" s="21" t="str">
        <f t="shared" si="47"/>
        <v/>
      </c>
      <c r="G408" s="20" t="str">
        <f t="shared" si="48"/>
        <v/>
      </c>
      <c r="H408" s="20" t="str">
        <f t="shared" si="49"/>
        <v/>
      </c>
    </row>
    <row r="409" spans="1:8" x14ac:dyDescent="0.2">
      <c r="A409" s="18" t="str">
        <f t="shared" si="43"/>
        <v/>
      </c>
      <c r="B409" s="20" t="str">
        <f t="shared" si="44"/>
        <v/>
      </c>
      <c r="C409" s="20" t="str">
        <f t="shared" si="45"/>
        <v/>
      </c>
      <c r="D409" s="20" t="str">
        <f t="shared" si="46"/>
        <v/>
      </c>
      <c r="E409" s="20"/>
      <c r="F409" s="21" t="str">
        <f t="shared" si="47"/>
        <v/>
      </c>
      <c r="G409" s="20" t="str">
        <f t="shared" si="48"/>
        <v/>
      </c>
      <c r="H409" s="20" t="str">
        <f t="shared" si="49"/>
        <v/>
      </c>
    </row>
    <row r="410" spans="1:8" x14ac:dyDescent="0.2">
      <c r="A410" s="18" t="str">
        <f t="shared" si="43"/>
        <v/>
      </c>
      <c r="B410" s="20" t="str">
        <f t="shared" si="44"/>
        <v/>
      </c>
      <c r="C410" s="20" t="str">
        <f t="shared" si="45"/>
        <v/>
      </c>
      <c r="D410" s="20" t="str">
        <f t="shared" si="46"/>
        <v/>
      </c>
      <c r="E410" s="20"/>
      <c r="F410" s="21" t="str">
        <f t="shared" si="47"/>
        <v/>
      </c>
      <c r="G410" s="20" t="str">
        <f t="shared" si="48"/>
        <v/>
      </c>
      <c r="H410" s="20" t="str">
        <f t="shared" si="49"/>
        <v/>
      </c>
    </row>
    <row r="411" spans="1:8" x14ac:dyDescent="0.2">
      <c r="A411" s="18" t="str">
        <f t="shared" si="43"/>
        <v/>
      </c>
      <c r="B411" s="20" t="str">
        <f t="shared" si="44"/>
        <v/>
      </c>
      <c r="C411" s="20" t="str">
        <f t="shared" si="45"/>
        <v/>
      </c>
      <c r="D411" s="20" t="str">
        <f t="shared" si="46"/>
        <v/>
      </c>
      <c r="E411" s="20"/>
      <c r="F411" s="21" t="str">
        <f t="shared" si="47"/>
        <v/>
      </c>
      <c r="G411" s="20" t="str">
        <f t="shared" si="48"/>
        <v/>
      </c>
      <c r="H411" s="20" t="str">
        <f t="shared" si="49"/>
        <v/>
      </c>
    </row>
    <row r="412" spans="1:8" x14ac:dyDescent="0.2">
      <c r="A412" s="18" t="str">
        <f t="shared" si="43"/>
        <v/>
      </c>
      <c r="B412" s="20" t="str">
        <f t="shared" si="44"/>
        <v/>
      </c>
      <c r="C412" s="20" t="str">
        <f t="shared" si="45"/>
        <v/>
      </c>
      <c r="D412" s="20" t="str">
        <f t="shared" si="46"/>
        <v/>
      </c>
      <c r="E412" s="20"/>
      <c r="F412" s="21" t="str">
        <f t="shared" si="47"/>
        <v/>
      </c>
      <c r="G412" s="20" t="str">
        <f t="shared" si="48"/>
        <v/>
      </c>
      <c r="H412" s="20" t="str">
        <f t="shared" si="49"/>
        <v/>
      </c>
    </row>
    <row r="413" spans="1:8" x14ac:dyDescent="0.2">
      <c r="A413" s="18" t="str">
        <f t="shared" si="43"/>
        <v/>
      </c>
      <c r="B413" s="20" t="str">
        <f t="shared" si="44"/>
        <v/>
      </c>
      <c r="C413" s="20" t="str">
        <f t="shared" si="45"/>
        <v/>
      </c>
      <c r="D413" s="20" t="str">
        <f t="shared" si="46"/>
        <v/>
      </c>
      <c r="E413" s="20"/>
      <c r="F413" s="21" t="str">
        <f t="shared" si="47"/>
        <v/>
      </c>
      <c r="G413" s="20" t="str">
        <f t="shared" si="48"/>
        <v/>
      </c>
      <c r="H413" s="20" t="str">
        <f t="shared" si="49"/>
        <v/>
      </c>
    </row>
    <row r="414" spans="1:8" x14ac:dyDescent="0.2">
      <c r="A414" s="18" t="str">
        <f t="shared" si="43"/>
        <v/>
      </c>
      <c r="B414" s="20" t="str">
        <f t="shared" si="44"/>
        <v/>
      </c>
      <c r="C414" s="20" t="str">
        <f t="shared" si="45"/>
        <v/>
      </c>
      <c r="D414" s="20" t="str">
        <f t="shared" si="46"/>
        <v/>
      </c>
      <c r="E414" s="20"/>
      <c r="F414" s="21" t="str">
        <f t="shared" si="47"/>
        <v/>
      </c>
      <c r="G414" s="20" t="str">
        <f t="shared" si="48"/>
        <v/>
      </c>
      <c r="H414" s="20" t="str">
        <f t="shared" si="49"/>
        <v/>
      </c>
    </row>
    <row r="415" spans="1:8" x14ac:dyDescent="0.2">
      <c r="A415" s="18" t="str">
        <f t="shared" si="43"/>
        <v/>
      </c>
      <c r="B415" s="20" t="str">
        <f t="shared" si="44"/>
        <v/>
      </c>
      <c r="C415" s="20" t="str">
        <f t="shared" si="45"/>
        <v/>
      </c>
      <c r="D415" s="20" t="str">
        <f t="shared" si="46"/>
        <v/>
      </c>
      <c r="E415" s="20"/>
      <c r="F415" s="21" t="str">
        <f t="shared" si="47"/>
        <v/>
      </c>
      <c r="G415" s="20" t="str">
        <f t="shared" si="48"/>
        <v/>
      </c>
      <c r="H415" s="20" t="str">
        <f t="shared" si="49"/>
        <v/>
      </c>
    </row>
    <row r="416" spans="1:8" x14ac:dyDescent="0.2">
      <c r="A416" s="18" t="str">
        <f t="shared" si="43"/>
        <v/>
      </c>
      <c r="B416" s="20" t="str">
        <f t="shared" si="44"/>
        <v/>
      </c>
      <c r="C416" s="20" t="str">
        <f t="shared" si="45"/>
        <v/>
      </c>
      <c r="D416" s="20" t="str">
        <f t="shared" si="46"/>
        <v/>
      </c>
      <c r="E416" s="20"/>
      <c r="F416" s="21" t="str">
        <f t="shared" si="47"/>
        <v/>
      </c>
      <c r="G416" s="20" t="str">
        <f t="shared" si="48"/>
        <v/>
      </c>
      <c r="H416" s="20" t="str">
        <f t="shared" si="49"/>
        <v/>
      </c>
    </row>
    <row r="417" spans="1:8" x14ac:dyDescent="0.2">
      <c r="A417" s="18" t="str">
        <f t="shared" si="43"/>
        <v/>
      </c>
      <c r="B417" s="20" t="str">
        <f t="shared" si="44"/>
        <v/>
      </c>
      <c r="C417" s="20" t="str">
        <f t="shared" si="45"/>
        <v/>
      </c>
      <c r="D417" s="20" t="str">
        <f t="shared" si="46"/>
        <v/>
      </c>
      <c r="E417" s="20"/>
      <c r="F417" s="21" t="str">
        <f t="shared" si="47"/>
        <v/>
      </c>
      <c r="G417" s="20" t="str">
        <f t="shared" si="48"/>
        <v/>
      </c>
      <c r="H417" s="20" t="str">
        <f t="shared" si="49"/>
        <v/>
      </c>
    </row>
    <row r="418" spans="1:8" x14ac:dyDescent="0.2">
      <c r="A418" s="18" t="str">
        <f t="shared" si="43"/>
        <v/>
      </c>
      <c r="B418" s="20" t="str">
        <f t="shared" si="44"/>
        <v/>
      </c>
      <c r="C418" s="20" t="str">
        <f t="shared" si="45"/>
        <v/>
      </c>
      <c r="D418" s="20" t="str">
        <f t="shared" si="46"/>
        <v/>
      </c>
      <c r="E418" s="20"/>
      <c r="F418" s="21" t="str">
        <f t="shared" si="47"/>
        <v/>
      </c>
      <c r="G418" s="20" t="str">
        <f t="shared" si="48"/>
        <v/>
      </c>
      <c r="H418" s="20" t="str">
        <f t="shared" si="49"/>
        <v/>
      </c>
    </row>
    <row r="419" spans="1:8" x14ac:dyDescent="0.2">
      <c r="A419" s="18" t="str">
        <f t="shared" si="43"/>
        <v/>
      </c>
      <c r="B419" s="20" t="str">
        <f t="shared" si="44"/>
        <v/>
      </c>
      <c r="C419" s="20" t="str">
        <f t="shared" si="45"/>
        <v/>
      </c>
      <c r="D419" s="20" t="str">
        <f t="shared" si="46"/>
        <v/>
      </c>
      <c r="E419" s="20"/>
      <c r="F419" s="21" t="str">
        <f t="shared" si="47"/>
        <v/>
      </c>
      <c r="G419" s="20" t="str">
        <f t="shared" si="48"/>
        <v/>
      </c>
      <c r="H419" s="20" t="str">
        <f t="shared" si="49"/>
        <v/>
      </c>
    </row>
    <row r="420" spans="1:8" x14ac:dyDescent="0.2">
      <c r="A420" s="18" t="str">
        <f t="shared" si="43"/>
        <v/>
      </c>
      <c r="B420" s="20" t="str">
        <f t="shared" si="44"/>
        <v/>
      </c>
      <c r="C420" s="20" t="str">
        <f t="shared" si="45"/>
        <v/>
      </c>
      <c r="D420" s="20" t="str">
        <f t="shared" si="46"/>
        <v/>
      </c>
      <c r="E420" s="20"/>
      <c r="F420" s="21" t="str">
        <f t="shared" si="47"/>
        <v/>
      </c>
      <c r="G420" s="20" t="str">
        <f t="shared" si="48"/>
        <v/>
      </c>
      <c r="H420" s="20" t="str">
        <f t="shared" si="49"/>
        <v/>
      </c>
    </row>
    <row r="421" spans="1:8" x14ac:dyDescent="0.2">
      <c r="A421" s="18" t="str">
        <f t="shared" si="43"/>
        <v/>
      </c>
      <c r="B421" s="20" t="str">
        <f t="shared" si="44"/>
        <v/>
      </c>
      <c r="C421" s="20" t="str">
        <f t="shared" si="45"/>
        <v/>
      </c>
      <c r="D421" s="20" t="str">
        <f t="shared" si="46"/>
        <v/>
      </c>
      <c r="E421" s="20"/>
      <c r="F421" s="21" t="str">
        <f t="shared" si="47"/>
        <v/>
      </c>
      <c r="G421" s="20" t="str">
        <f t="shared" si="48"/>
        <v/>
      </c>
      <c r="H421" s="20" t="str">
        <f t="shared" si="49"/>
        <v/>
      </c>
    </row>
    <row r="422" spans="1:8" x14ac:dyDescent="0.2">
      <c r="A422" s="18" t="str">
        <f t="shared" si="43"/>
        <v/>
      </c>
      <c r="B422" s="20" t="str">
        <f t="shared" si="44"/>
        <v/>
      </c>
      <c r="C422" s="20" t="str">
        <f t="shared" si="45"/>
        <v/>
      </c>
      <c r="D422" s="20" t="str">
        <f t="shared" si="46"/>
        <v/>
      </c>
      <c r="E422" s="20"/>
      <c r="F422" s="21" t="str">
        <f t="shared" si="47"/>
        <v/>
      </c>
      <c r="G422" s="20" t="str">
        <f t="shared" si="48"/>
        <v/>
      </c>
      <c r="H422" s="20" t="str">
        <f t="shared" si="49"/>
        <v/>
      </c>
    </row>
    <row r="423" spans="1:8" x14ac:dyDescent="0.2">
      <c r="A423" s="18" t="str">
        <f t="shared" si="43"/>
        <v/>
      </c>
      <c r="B423" s="20" t="str">
        <f t="shared" si="44"/>
        <v/>
      </c>
      <c r="C423" s="20" t="str">
        <f t="shared" si="45"/>
        <v/>
      </c>
      <c r="D423" s="20" t="str">
        <f t="shared" si="46"/>
        <v/>
      </c>
      <c r="E423" s="20"/>
      <c r="F423" s="21" t="str">
        <f t="shared" si="47"/>
        <v/>
      </c>
      <c r="G423" s="20" t="str">
        <f t="shared" si="48"/>
        <v/>
      </c>
      <c r="H423" s="20" t="str">
        <f t="shared" si="49"/>
        <v/>
      </c>
    </row>
    <row r="424" spans="1:8" x14ac:dyDescent="0.2">
      <c r="A424" s="18" t="str">
        <f t="shared" si="43"/>
        <v/>
      </c>
      <c r="B424" s="20" t="str">
        <f t="shared" si="44"/>
        <v/>
      </c>
      <c r="C424" s="20" t="str">
        <f t="shared" si="45"/>
        <v/>
      </c>
      <c r="D424" s="20" t="str">
        <f t="shared" si="46"/>
        <v/>
      </c>
      <c r="E424" s="20"/>
      <c r="F424" s="21" t="str">
        <f t="shared" si="47"/>
        <v/>
      </c>
      <c r="G424" s="20" t="str">
        <f t="shared" si="48"/>
        <v/>
      </c>
      <c r="H424" s="20" t="str">
        <f t="shared" si="49"/>
        <v/>
      </c>
    </row>
    <row r="425" spans="1:8" x14ac:dyDescent="0.2">
      <c r="A425" s="18" t="str">
        <f t="shared" si="43"/>
        <v/>
      </c>
      <c r="B425" s="20" t="str">
        <f t="shared" si="44"/>
        <v/>
      </c>
      <c r="C425" s="20" t="str">
        <f t="shared" si="45"/>
        <v/>
      </c>
      <c r="D425" s="20" t="str">
        <f t="shared" si="46"/>
        <v/>
      </c>
      <c r="E425" s="20"/>
      <c r="F425" s="21" t="str">
        <f t="shared" si="47"/>
        <v/>
      </c>
      <c r="G425" s="20" t="str">
        <f t="shared" si="48"/>
        <v/>
      </c>
      <c r="H425" s="20" t="str">
        <f t="shared" si="49"/>
        <v/>
      </c>
    </row>
    <row r="426" spans="1:8" x14ac:dyDescent="0.2">
      <c r="A426" s="18" t="str">
        <f t="shared" si="43"/>
        <v/>
      </c>
      <c r="B426" s="20" t="str">
        <f t="shared" si="44"/>
        <v/>
      </c>
      <c r="C426" s="20" t="str">
        <f t="shared" si="45"/>
        <v/>
      </c>
      <c r="D426" s="20" t="str">
        <f t="shared" si="46"/>
        <v/>
      </c>
      <c r="E426" s="20"/>
      <c r="F426" s="21" t="str">
        <f t="shared" si="47"/>
        <v/>
      </c>
      <c r="G426" s="20" t="str">
        <f t="shared" si="48"/>
        <v/>
      </c>
      <c r="H426" s="20" t="str">
        <f t="shared" si="49"/>
        <v/>
      </c>
    </row>
    <row r="427" spans="1:8" x14ac:dyDescent="0.2">
      <c r="A427" s="18" t="str">
        <f t="shared" si="43"/>
        <v/>
      </c>
      <c r="B427" s="20" t="str">
        <f t="shared" si="44"/>
        <v/>
      </c>
      <c r="C427" s="20" t="str">
        <f t="shared" si="45"/>
        <v/>
      </c>
      <c r="D427" s="20" t="str">
        <f t="shared" si="46"/>
        <v/>
      </c>
      <c r="E427" s="20"/>
      <c r="F427" s="21" t="str">
        <f t="shared" si="47"/>
        <v/>
      </c>
      <c r="G427" s="20" t="str">
        <f t="shared" si="48"/>
        <v/>
      </c>
      <c r="H427" s="20" t="str">
        <f t="shared" si="49"/>
        <v/>
      </c>
    </row>
    <row r="428" spans="1:8" x14ac:dyDescent="0.2">
      <c r="A428" s="18" t="str">
        <f t="shared" si="43"/>
        <v/>
      </c>
      <c r="B428" s="20" t="str">
        <f t="shared" si="44"/>
        <v/>
      </c>
      <c r="C428" s="20" t="str">
        <f t="shared" si="45"/>
        <v/>
      </c>
      <c r="D428" s="20" t="str">
        <f t="shared" si="46"/>
        <v/>
      </c>
      <c r="E428" s="20"/>
      <c r="F428" s="21" t="str">
        <f t="shared" si="47"/>
        <v/>
      </c>
      <c r="G428" s="20" t="str">
        <f t="shared" si="48"/>
        <v/>
      </c>
      <c r="H428" s="20" t="str">
        <f t="shared" si="49"/>
        <v/>
      </c>
    </row>
    <row r="429" spans="1:8" x14ac:dyDescent="0.2">
      <c r="A429" s="18" t="str">
        <f t="shared" si="43"/>
        <v/>
      </c>
      <c r="B429" s="20" t="str">
        <f t="shared" si="44"/>
        <v/>
      </c>
      <c r="C429" s="20" t="str">
        <f t="shared" si="45"/>
        <v/>
      </c>
      <c r="D429" s="20" t="str">
        <f t="shared" si="46"/>
        <v/>
      </c>
      <c r="E429" s="20"/>
      <c r="F429" s="21" t="str">
        <f t="shared" si="47"/>
        <v/>
      </c>
      <c r="G429" s="20" t="str">
        <f t="shared" si="48"/>
        <v/>
      </c>
      <c r="H429" s="20" t="str">
        <f t="shared" si="49"/>
        <v/>
      </c>
    </row>
    <row r="430" spans="1:8" x14ac:dyDescent="0.2">
      <c r="A430" s="18" t="str">
        <f t="shared" si="43"/>
        <v/>
      </c>
      <c r="B430" s="20" t="str">
        <f t="shared" si="44"/>
        <v/>
      </c>
      <c r="C430" s="20" t="str">
        <f t="shared" si="45"/>
        <v/>
      </c>
      <c r="D430" s="20" t="str">
        <f t="shared" si="46"/>
        <v/>
      </c>
      <c r="E430" s="20"/>
      <c r="F430" s="21" t="str">
        <f t="shared" si="47"/>
        <v/>
      </c>
      <c r="G430" s="20" t="str">
        <f t="shared" si="48"/>
        <v/>
      </c>
      <c r="H430" s="20" t="str">
        <f t="shared" si="49"/>
        <v/>
      </c>
    </row>
    <row r="431" spans="1:8" x14ac:dyDescent="0.2">
      <c r="A431" s="18" t="str">
        <f t="shared" si="43"/>
        <v/>
      </c>
      <c r="B431" s="20" t="str">
        <f t="shared" si="44"/>
        <v/>
      </c>
      <c r="C431" s="20" t="str">
        <f t="shared" si="45"/>
        <v/>
      </c>
      <c r="D431" s="20" t="str">
        <f t="shared" si="46"/>
        <v/>
      </c>
      <c r="E431" s="20"/>
      <c r="F431" s="21" t="str">
        <f t="shared" si="47"/>
        <v/>
      </c>
      <c r="G431" s="20" t="str">
        <f t="shared" si="48"/>
        <v/>
      </c>
      <c r="H431" s="20" t="str">
        <f t="shared" si="49"/>
        <v/>
      </c>
    </row>
    <row r="432" spans="1:8" x14ac:dyDescent="0.2">
      <c r="A432" s="18" t="str">
        <f t="shared" si="43"/>
        <v/>
      </c>
      <c r="B432" s="20" t="str">
        <f t="shared" si="44"/>
        <v/>
      </c>
      <c r="C432" s="20" t="str">
        <f t="shared" si="45"/>
        <v/>
      </c>
      <c r="D432" s="20" t="str">
        <f t="shared" si="46"/>
        <v/>
      </c>
      <c r="E432" s="20"/>
      <c r="F432" s="21" t="str">
        <f t="shared" si="47"/>
        <v/>
      </c>
      <c r="G432" s="20" t="str">
        <f t="shared" si="48"/>
        <v/>
      </c>
      <c r="H432" s="20" t="str">
        <f t="shared" si="49"/>
        <v/>
      </c>
    </row>
    <row r="433" spans="1:8" x14ac:dyDescent="0.2">
      <c r="A433" s="18" t="str">
        <f t="shared" si="43"/>
        <v/>
      </c>
      <c r="B433" s="20" t="str">
        <f t="shared" si="44"/>
        <v/>
      </c>
      <c r="C433" s="20" t="str">
        <f t="shared" si="45"/>
        <v/>
      </c>
      <c r="D433" s="20" t="str">
        <f t="shared" si="46"/>
        <v/>
      </c>
      <c r="E433" s="20"/>
      <c r="F433" s="21" t="str">
        <f t="shared" si="47"/>
        <v/>
      </c>
      <c r="G433" s="20" t="str">
        <f t="shared" si="48"/>
        <v/>
      </c>
      <c r="H433" s="20" t="str">
        <f t="shared" si="49"/>
        <v/>
      </c>
    </row>
    <row r="434" spans="1:8" x14ac:dyDescent="0.2">
      <c r="A434" s="18" t="str">
        <f t="shared" si="43"/>
        <v/>
      </c>
      <c r="B434" s="20" t="str">
        <f t="shared" si="44"/>
        <v/>
      </c>
      <c r="C434" s="20" t="str">
        <f t="shared" si="45"/>
        <v/>
      </c>
      <c r="D434" s="20" t="str">
        <f t="shared" si="46"/>
        <v/>
      </c>
      <c r="E434" s="20"/>
      <c r="F434" s="21" t="str">
        <f t="shared" si="47"/>
        <v/>
      </c>
      <c r="G434" s="20" t="str">
        <f t="shared" si="48"/>
        <v/>
      </c>
      <c r="H434" s="20" t="str">
        <f t="shared" si="49"/>
        <v/>
      </c>
    </row>
    <row r="435" spans="1:8" x14ac:dyDescent="0.2">
      <c r="A435" s="18" t="str">
        <f t="shared" si="43"/>
        <v/>
      </c>
      <c r="B435" s="20" t="str">
        <f t="shared" si="44"/>
        <v/>
      </c>
      <c r="C435" s="20" t="str">
        <f t="shared" si="45"/>
        <v/>
      </c>
      <c r="D435" s="20" t="str">
        <f t="shared" si="46"/>
        <v/>
      </c>
      <c r="E435" s="20"/>
      <c r="F435" s="21" t="str">
        <f t="shared" si="47"/>
        <v/>
      </c>
      <c r="G435" s="20" t="str">
        <f t="shared" si="48"/>
        <v/>
      </c>
      <c r="H435" s="20" t="str">
        <f t="shared" si="49"/>
        <v/>
      </c>
    </row>
    <row r="436" spans="1:8" x14ac:dyDescent="0.2">
      <c r="A436" s="18" t="str">
        <f t="shared" si="43"/>
        <v/>
      </c>
      <c r="B436" s="20" t="str">
        <f t="shared" si="44"/>
        <v/>
      </c>
      <c r="C436" s="20" t="str">
        <f t="shared" si="45"/>
        <v/>
      </c>
      <c r="D436" s="20" t="str">
        <f t="shared" si="46"/>
        <v/>
      </c>
      <c r="E436" s="20"/>
      <c r="F436" s="21" t="str">
        <f t="shared" si="47"/>
        <v/>
      </c>
      <c r="G436" s="20" t="str">
        <f t="shared" si="48"/>
        <v/>
      </c>
      <c r="H436" s="20" t="str">
        <f t="shared" si="49"/>
        <v/>
      </c>
    </row>
    <row r="437" spans="1:8" x14ac:dyDescent="0.2">
      <c r="A437" s="18" t="str">
        <f t="shared" si="43"/>
        <v/>
      </c>
      <c r="B437" s="20" t="str">
        <f t="shared" si="44"/>
        <v/>
      </c>
      <c r="C437" s="20" t="str">
        <f t="shared" si="45"/>
        <v/>
      </c>
      <c r="D437" s="20" t="str">
        <f t="shared" si="46"/>
        <v/>
      </c>
      <c r="E437" s="20"/>
      <c r="F437" s="21" t="str">
        <f t="shared" si="47"/>
        <v/>
      </c>
      <c r="G437" s="20" t="str">
        <f t="shared" si="48"/>
        <v/>
      </c>
      <c r="H437" s="20" t="str">
        <f t="shared" si="49"/>
        <v/>
      </c>
    </row>
    <row r="438" spans="1:8" x14ac:dyDescent="0.2">
      <c r="A438" s="18" t="str">
        <f t="shared" si="43"/>
        <v/>
      </c>
      <c r="B438" s="20" t="str">
        <f t="shared" si="44"/>
        <v/>
      </c>
      <c r="C438" s="20" t="str">
        <f t="shared" si="45"/>
        <v/>
      </c>
      <c r="D438" s="20" t="str">
        <f t="shared" si="46"/>
        <v/>
      </c>
      <c r="E438" s="20"/>
      <c r="F438" s="21" t="str">
        <f t="shared" si="47"/>
        <v/>
      </c>
      <c r="G438" s="20" t="str">
        <f t="shared" si="48"/>
        <v/>
      </c>
      <c r="H438" s="20" t="str">
        <f t="shared" si="49"/>
        <v/>
      </c>
    </row>
    <row r="439" spans="1:8" x14ac:dyDescent="0.2">
      <c r="A439" s="18" t="str">
        <f t="shared" si="43"/>
        <v/>
      </c>
      <c r="B439" s="20" t="str">
        <f t="shared" si="44"/>
        <v/>
      </c>
      <c r="C439" s="20" t="str">
        <f t="shared" si="45"/>
        <v/>
      </c>
      <c r="D439" s="20" t="str">
        <f t="shared" si="46"/>
        <v/>
      </c>
      <c r="E439" s="20"/>
      <c r="F439" s="21" t="str">
        <f t="shared" si="47"/>
        <v/>
      </c>
      <c r="G439" s="20" t="str">
        <f t="shared" si="48"/>
        <v/>
      </c>
      <c r="H439" s="20" t="str">
        <f t="shared" si="49"/>
        <v/>
      </c>
    </row>
    <row r="440" spans="1:8" x14ac:dyDescent="0.2">
      <c r="A440" s="18" t="str">
        <f t="shared" si="43"/>
        <v/>
      </c>
      <c r="B440" s="20" t="str">
        <f t="shared" si="44"/>
        <v/>
      </c>
      <c r="C440" s="20" t="str">
        <f t="shared" si="45"/>
        <v/>
      </c>
      <c r="D440" s="20" t="str">
        <f t="shared" si="46"/>
        <v/>
      </c>
      <c r="E440" s="20"/>
      <c r="F440" s="21" t="str">
        <f t="shared" si="47"/>
        <v/>
      </c>
      <c r="G440" s="20" t="str">
        <f t="shared" si="48"/>
        <v/>
      </c>
      <c r="H440" s="20" t="str">
        <f t="shared" si="49"/>
        <v/>
      </c>
    </row>
    <row r="441" spans="1:8" x14ac:dyDescent="0.2">
      <c r="A441" s="18" t="str">
        <f t="shared" si="43"/>
        <v/>
      </c>
      <c r="B441" s="20" t="str">
        <f t="shared" si="44"/>
        <v/>
      </c>
      <c r="C441" s="20" t="str">
        <f t="shared" si="45"/>
        <v/>
      </c>
      <c r="D441" s="20" t="str">
        <f t="shared" si="46"/>
        <v/>
      </c>
      <c r="E441" s="20"/>
      <c r="F441" s="21" t="str">
        <f t="shared" si="47"/>
        <v/>
      </c>
      <c r="G441" s="20" t="str">
        <f t="shared" si="48"/>
        <v/>
      </c>
      <c r="H441" s="20" t="str">
        <f t="shared" si="49"/>
        <v/>
      </c>
    </row>
    <row r="442" spans="1:8" x14ac:dyDescent="0.2">
      <c r="A442" s="18" t="str">
        <f t="shared" si="43"/>
        <v/>
      </c>
      <c r="B442" s="20" t="str">
        <f t="shared" si="44"/>
        <v/>
      </c>
      <c r="C442" s="20" t="str">
        <f t="shared" si="45"/>
        <v/>
      </c>
      <c r="D442" s="20" t="str">
        <f t="shared" si="46"/>
        <v/>
      </c>
      <c r="E442" s="20"/>
      <c r="F442" s="21" t="str">
        <f t="shared" si="47"/>
        <v/>
      </c>
      <c r="G442" s="20" t="str">
        <f t="shared" si="48"/>
        <v/>
      </c>
      <c r="H442" s="20" t="str">
        <f t="shared" si="49"/>
        <v/>
      </c>
    </row>
    <row r="443" spans="1:8" x14ac:dyDescent="0.2">
      <c r="A443" s="18" t="str">
        <f t="shared" si="43"/>
        <v/>
      </c>
      <c r="B443" s="20" t="str">
        <f t="shared" si="44"/>
        <v/>
      </c>
      <c r="C443" s="20" t="str">
        <f t="shared" si="45"/>
        <v/>
      </c>
      <c r="D443" s="20" t="str">
        <f t="shared" si="46"/>
        <v/>
      </c>
      <c r="E443" s="20"/>
      <c r="F443" s="21" t="str">
        <f t="shared" si="47"/>
        <v/>
      </c>
      <c r="G443" s="20" t="str">
        <f t="shared" si="48"/>
        <v/>
      </c>
      <c r="H443" s="20" t="str">
        <f t="shared" si="49"/>
        <v/>
      </c>
    </row>
    <row r="444" spans="1:8" x14ac:dyDescent="0.2">
      <c r="A444" s="18" t="str">
        <f t="shared" si="43"/>
        <v/>
      </c>
      <c r="B444" s="20" t="str">
        <f t="shared" si="44"/>
        <v/>
      </c>
      <c r="C444" s="20" t="str">
        <f t="shared" si="45"/>
        <v/>
      </c>
      <c r="D444" s="20" t="str">
        <f t="shared" si="46"/>
        <v/>
      </c>
      <c r="E444" s="20"/>
      <c r="F444" s="21" t="str">
        <f t="shared" si="47"/>
        <v/>
      </c>
      <c r="G444" s="20" t="str">
        <f t="shared" si="48"/>
        <v/>
      </c>
      <c r="H444" s="20" t="str">
        <f t="shared" si="49"/>
        <v/>
      </c>
    </row>
    <row r="445" spans="1:8" x14ac:dyDescent="0.2">
      <c r="A445" s="18" t="str">
        <f t="shared" si="43"/>
        <v/>
      </c>
      <c r="B445" s="20" t="str">
        <f t="shared" si="44"/>
        <v/>
      </c>
      <c r="C445" s="20" t="str">
        <f t="shared" si="45"/>
        <v/>
      </c>
      <c r="D445" s="20" t="str">
        <f t="shared" si="46"/>
        <v/>
      </c>
      <c r="E445" s="20"/>
      <c r="F445" s="21" t="str">
        <f t="shared" si="47"/>
        <v/>
      </c>
      <c r="G445" s="20" t="str">
        <f t="shared" si="48"/>
        <v/>
      </c>
      <c r="H445" s="20" t="str">
        <f t="shared" si="49"/>
        <v/>
      </c>
    </row>
    <row r="446" spans="1:8" x14ac:dyDescent="0.2">
      <c r="A446" s="18" t="str">
        <f t="shared" si="43"/>
        <v/>
      </c>
      <c r="B446" s="20" t="str">
        <f t="shared" si="44"/>
        <v/>
      </c>
      <c r="C446" s="20" t="str">
        <f t="shared" si="45"/>
        <v/>
      </c>
      <c r="D446" s="20" t="str">
        <f t="shared" si="46"/>
        <v/>
      </c>
      <c r="E446" s="20"/>
      <c r="F446" s="21" t="str">
        <f t="shared" si="47"/>
        <v/>
      </c>
      <c r="G446" s="20" t="str">
        <f t="shared" si="48"/>
        <v/>
      </c>
      <c r="H446" s="20" t="str">
        <f t="shared" si="49"/>
        <v/>
      </c>
    </row>
    <row r="447" spans="1:8" x14ac:dyDescent="0.2">
      <c r="A447" s="18" t="str">
        <f t="shared" si="43"/>
        <v/>
      </c>
      <c r="B447" s="20" t="str">
        <f t="shared" si="44"/>
        <v/>
      </c>
      <c r="C447" s="20" t="str">
        <f t="shared" si="45"/>
        <v/>
      </c>
      <c r="D447" s="20" t="str">
        <f t="shared" si="46"/>
        <v/>
      </c>
      <c r="E447" s="20"/>
      <c r="F447" s="21" t="str">
        <f t="shared" si="47"/>
        <v/>
      </c>
      <c r="G447" s="20" t="str">
        <f t="shared" si="48"/>
        <v/>
      </c>
      <c r="H447" s="20" t="str">
        <f t="shared" si="49"/>
        <v/>
      </c>
    </row>
    <row r="448" spans="1:8" x14ac:dyDescent="0.2">
      <c r="A448" s="18" t="str">
        <f t="shared" si="43"/>
        <v/>
      </c>
      <c r="B448" s="20" t="str">
        <f t="shared" si="44"/>
        <v/>
      </c>
      <c r="C448" s="20" t="str">
        <f t="shared" si="45"/>
        <v/>
      </c>
      <c r="D448" s="20" t="str">
        <f t="shared" si="46"/>
        <v/>
      </c>
      <c r="E448" s="20"/>
      <c r="F448" s="21" t="str">
        <f t="shared" si="47"/>
        <v/>
      </c>
      <c r="G448" s="20" t="str">
        <f t="shared" si="48"/>
        <v/>
      </c>
      <c r="H448" s="20" t="str">
        <f t="shared" si="49"/>
        <v/>
      </c>
    </row>
    <row r="449" spans="1:8" x14ac:dyDescent="0.2">
      <c r="A449" s="18" t="str">
        <f t="shared" si="43"/>
        <v/>
      </c>
      <c r="B449" s="20" t="str">
        <f t="shared" si="44"/>
        <v/>
      </c>
      <c r="C449" s="20" t="str">
        <f t="shared" si="45"/>
        <v/>
      </c>
      <c r="D449" s="20" t="str">
        <f t="shared" si="46"/>
        <v/>
      </c>
      <c r="E449" s="20"/>
      <c r="F449" s="21" t="str">
        <f t="shared" si="47"/>
        <v/>
      </c>
      <c r="G449" s="20" t="str">
        <f t="shared" si="48"/>
        <v/>
      </c>
      <c r="H449" s="20" t="str">
        <f t="shared" si="49"/>
        <v/>
      </c>
    </row>
    <row r="450" spans="1:8" x14ac:dyDescent="0.2">
      <c r="A450" s="18" t="str">
        <f t="shared" si="43"/>
        <v/>
      </c>
      <c r="B450" s="20" t="str">
        <f t="shared" si="44"/>
        <v/>
      </c>
      <c r="C450" s="20" t="str">
        <f t="shared" si="45"/>
        <v/>
      </c>
      <c r="D450" s="20" t="str">
        <f t="shared" si="46"/>
        <v/>
      </c>
      <c r="E450" s="20"/>
      <c r="F450" s="21" t="str">
        <f t="shared" si="47"/>
        <v/>
      </c>
      <c r="G450" s="20" t="str">
        <f t="shared" si="48"/>
        <v/>
      </c>
      <c r="H450" s="20" t="str">
        <f t="shared" si="49"/>
        <v/>
      </c>
    </row>
    <row r="451" spans="1:8" x14ac:dyDescent="0.2">
      <c r="A451" s="18" t="str">
        <f t="shared" si="43"/>
        <v/>
      </c>
      <c r="B451" s="20" t="str">
        <f t="shared" si="44"/>
        <v/>
      </c>
      <c r="C451" s="20" t="str">
        <f t="shared" si="45"/>
        <v/>
      </c>
      <c r="D451" s="20" t="str">
        <f t="shared" si="46"/>
        <v/>
      </c>
      <c r="E451" s="20"/>
      <c r="F451" s="21" t="str">
        <f t="shared" si="47"/>
        <v/>
      </c>
      <c r="G451" s="20" t="str">
        <f t="shared" si="48"/>
        <v/>
      </c>
      <c r="H451" s="20" t="str">
        <f t="shared" si="49"/>
        <v/>
      </c>
    </row>
    <row r="452" spans="1:8" x14ac:dyDescent="0.2">
      <c r="A452" s="18" t="str">
        <f t="shared" si="43"/>
        <v/>
      </c>
      <c r="B452" s="20" t="str">
        <f t="shared" si="44"/>
        <v/>
      </c>
      <c r="C452" s="20" t="str">
        <f t="shared" si="45"/>
        <v/>
      </c>
      <c r="D452" s="20" t="str">
        <f t="shared" si="46"/>
        <v/>
      </c>
      <c r="E452" s="20"/>
      <c r="F452" s="21" t="str">
        <f t="shared" si="47"/>
        <v/>
      </c>
      <c r="G452" s="20" t="str">
        <f t="shared" si="48"/>
        <v/>
      </c>
      <c r="H452" s="20" t="str">
        <f t="shared" si="49"/>
        <v/>
      </c>
    </row>
    <row r="453" spans="1:8" x14ac:dyDescent="0.2">
      <c r="A453" s="18" t="str">
        <f t="shared" si="43"/>
        <v/>
      </c>
      <c r="B453" s="20" t="str">
        <f t="shared" si="44"/>
        <v/>
      </c>
      <c r="C453" s="20" t="str">
        <f t="shared" si="45"/>
        <v/>
      </c>
      <c r="D453" s="20" t="str">
        <f t="shared" si="46"/>
        <v/>
      </c>
      <c r="E453" s="20"/>
      <c r="F453" s="21" t="str">
        <f t="shared" si="47"/>
        <v/>
      </c>
      <c r="G453" s="20" t="str">
        <f t="shared" si="48"/>
        <v/>
      </c>
      <c r="H453" s="20" t="str">
        <f t="shared" si="49"/>
        <v/>
      </c>
    </row>
    <row r="454" spans="1:8" x14ac:dyDescent="0.2">
      <c r="A454" s="18" t="str">
        <f t="shared" si="43"/>
        <v/>
      </c>
      <c r="B454" s="20" t="str">
        <f t="shared" si="44"/>
        <v/>
      </c>
      <c r="C454" s="20" t="str">
        <f t="shared" si="45"/>
        <v/>
      </c>
      <c r="D454" s="20" t="str">
        <f t="shared" si="46"/>
        <v/>
      </c>
      <c r="E454" s="20"/>
      <c r="F454" s="21" t="str">
        <f t="shared" si="47"/>
        <v/>
      </c>
      <c r="G454" s="20" t="str">
        <f t="shared" si="48"/>
        <v/>
      </c>
      <c r="H454" s="20" t="str">
        <f t="shared" si="49"/>
        <v/>
      </c>
    </row>
    <row r="455" spans="1:8" x14ac:dyDescent="0.2">
      <c r="A455" s="18" t="str">
        <f t="shared" si="43"/>
        <v/>
      </c>
      <c r="B455" s="20" t="str">
        <f t="shared" si="44"/>
        <v/>
      </c>
      <c r="C455" s="20" t="str">
        <f t="shared" si="45"/>
        <v/>
      </c>
      <c r="D455" s="20" t="str">
        <f t="shared" si="46"/>
        <v/>
      </c>
      <c r="E455" s="20"/>
      <c r="F455" s="21" t="str">
        <f t="shared" si="47"/>
        <v/>
      </c>
      <c r="G455" s="20" t="str">
        <f t="shared" si="48"/>
        <v/>
      </c>
      <c r="H455" s="20" t="str">
        <f t="shared" si="49"/>
        <v/>
      </c>
    </row>
    <row r="456" spans="1:8" x14ac:dyDescent="0.2">
      <c r="A456" s="18" t="str">
        <f t="shared" si="43"/>
        <v/>
      </c>
      <c r="B456" s="20" t="str">
        <f t="shared" si="44"/>
        <v/>
      </c>
      <c r="C456" s="20" t="str">
        <f t="shared" si="45"/>
        <v/>
      </c>
      <c r="D456" s="20" t="str">
        <f t="shared" si="46"/>
        <v/>
      </c>
      <c r="E456" s="20"/>
      <c r="F456" s="21" t="str">
        <f t="shared" si="47"/>
        <v/>
      </c>
      <c r="G456" s="20" t="str">
        <f t="shared" si="48"/>
        <v/>
      </c>
      <c r="H456" s="20" t="str">
        <f t="shared" si="49"/>
        <v/>
      </c>
    </row>
    <row r="457" spans="1:8" x14ac:dyDescent="0.2">
      <c r="A457" s="18" t="str">
        <f t="shared" si="43"/>
        <v/>
      </c>
      <c r="B457" s="20" t="str">
        <f t="shared" ref="B457:B520" si="50">IF(A457="","",IF(B456&gt;F456,F456,B456))</f>
        <v/>
      </c>
      <c r="C457" s="20" t="str">
        <f t="shared" si="45"/>
        <v/>
      </c>
      <c r="D457" s="20" t="str">
        <f t="shared" si="46"/>
        <v/>
      </c>
      <c r="E457" s="20"/>
      <c r="F457" s="21" t="str">
        <f t="shared" si="47"/>
        <v/>
      </c>
      <c r="G457" s="20" t="str">
        <f t="shared" si="48"/>
        <v/>
      </c>
      <c r="H457" s="20" t="str">
        <f t="shared" si="49"/>
        <v/>
      </c>
    </row>
    <row r="458" spans="1:8" x14ac:dyDescent="0.2">
      <c r="A458" s="18" t="str">
        <f t="shared" si="43"/>
        <v/>
      </c>
      <c r="B458" s="20" t="str">
        <f t="shared" si="50"/>
        <v/>
      </c>
      <c r="C458" s="20" t="str">
        <f t="shared" si="45"/>
        <v/>
      </c>
      <c r="D458" s="20" t="str">
        <f t="shared" si="46"/>
        <v/>
      </c>
      <c r="E458" s="20"/>
      <c r="F458" s="21" t="str">
        <f t="shared" si="47"/>
        <v/>
      </c>
      <c r="G458" s="20" t="str">
        <f t="shared" si="48"/>
        <v/>
      </c>
      <c r="H458" s="20" t="str">
        <f t="shared" si="49"/>
        <v/>
      </c>
    </row>
    <row r="459" spans="1:8" x14ac:dyDescent="0.2">
      <c r="A459" s="18" t="str">
        <f t="shared" ref="A459:A522" si="51">IF(OR(F458&lt;0.01,F458=""),"",A458+1)</f>
        <v/>
      </c>
      <c r="B459" s="20" t="str">
        <f t="shared" si="50"/>
        <v/>
      </c>
      <c r="C459" s="20" t="str">
        <f t="shared" ref="C459:C522" si="52">IF(A459="","",B459-D459)</f>
        <v/>
      </c>
      <c r="D459" s="20" t="str">
        <f t="shared" ref="D459:D522" si="53">IF(A459="","",($A$4/12)*F458)</f>
        <v/>
      </c>
      <c r="E459" s="20"/>
      <c r="F459" s="21" t="str">
        <f t="shared" ref="F459:F522" si="54">IF(A459="","",F458-C459-E459)</f>
        <v/>
      </c>
      <c r="G459" s="20" t="str">
        <f t="shared" ref="G459:G522" si="55">IF(A459="","",G458+C459+E459)</f>
        <v/>
      </c>
      <c r="H459" s="20" t="str">
        <f t="shared" ref="H459:H522" si="56">IF(A459="","",H458+D459)</f>
        <v/>
      </c>
    </row>
    <row r="460" spans="1:8" x14ac:dyDescent="0.2">
      <c r="A460" s="18" t="str">
        <f t="shared" si="51"/>
        <v/>
      </c>
      <c r="B460" s="20" t="str">
        <f t="shared" si="50"/>
        <v/>
      </c>
      <c r="C460" s="20" t="str">
        <f t="shared" si="52"/>
        <v/>
      </c>
      <c r="D460" s="20" t="str">
        <f t="shared" si="53"/>
        <v/>
      </c>
      <c r="E460" s="20"/>
      <c r="F460" s="21" t="str">
        <f t="shared" si="54"/>
        <v/>
      </c>
      <c r="G460" s="20" t="str">
        <f t="shared" si="55"/>
        <v/>
      </c>
      <c r="H460" s="20" t="str">
        <f t="shared" si="56"/>
        <v/>
      </c>
    </row>
    <row r="461" spans="1:8" x14ac:dyDescent="0.2">
      <c r="A461" s="18" t="str">
        <f t="shared" si="51"/>
        <v/>
      </c>
      <c r="B461" s="20" t="str">
        <f t="shared" si="50"/>
        <v/>
      </c>
      <c r="C461" s="20" t="str">
        <f t="shared" si="52"/>
        <v/>
      </c>
      <c r="D461" s="20" t="str">
        <f t="shared" si="53"/>
        <v/>
      </c>
      <c r="E461" s="20"/>
      <c r="F461" s="21" t="str">
        <f t="shared" si="54"/>
        <v/>
      </c>
      <c r="G461" s="20" t="str">
        <f t="shared" si="55"/>
        <v/>
      </c>
      <c r="H461" s="20" t="str">
        <f t="shared" si="56"/>
        <v/>
      </c>
    </row>
    <row r="462" spans="1:8" x14ac:dyDescent="0.2">
      <c r="A462" s="18" t="str">
        <f t="shared" si="51"/>
        <v/>
      </c>
      <c r="B462" s="20" t="str">
        <f t="shared" si="50"/>
        <v/>
      </c>
      <c r="C462" s="20" t="str">
        <f t="shared" si="52"/>
        <v/>
      </c>
      <c r="D462" s="20" t="str">
        <f t="shared" si="53"/>
        <v/>
      </c>
      <c r="E462" s="20"/>
      <c r="F462" s="21" t="str">
        <f t="shared" si="54"/>
        <v/>
      </c>
      <c r="G462" s="20" t="str">
        <f t="shared" si="55"/>
        <v/>
      </c>
      <c r="H462" s="20" t="str">
        <f t="shared" si="56"/>
        <v/>
      </c>
    </row>
    <row r="463" spans="1:8" x14ac:dyDescent="0.2">
      <c r="A463" s="18" t="str">
        <f t="shared" si="51"/>
        <v/>
      </c>
      <c r="B463" s="20" t="str">
        <f t="shared" si="50"/>
        <v/>
      </c>
      <c r="C463" s="20" t="str">
        <f t="shared" si="52"/>
        <v/>
      </c>
      <c r="D463" s="20" t="str">
        <f t="shared" si="53"/>
        <v/>
      </c>
      <c r="E463" s="20"/>
      <c r="F463" s="21" t="str">
        <f t="shared" si="54"/>
        <v/>
      </c>
      <c r="G463" s="20" t="str">
        <f t="shared" si="55"/>
        <v/>
      </c>
      <c r="H463" s="20" t="str">
        <f t="shared" si="56"/>
        <v/>
      </c>
    </row>
    <row r="464" spans="1:8" x14ac:dyDescent="0.2">
      <c r="A464" s="18" t="str">
        <f t="shared" si="51"/>
        <v/>
      </c>
      <c r="B464" s="20" t="str">
        <f t="shared" si="50"/>
        <v/>
      </c>
      <c r="C464" s="20" t="str">
        <f t="shared" si="52"/>
        <v/>
      </c>
      <c r="D464" s="20" t="str">
        <f t="shared" si="53"/>
        <v/>
      </c>
      <c r="E464" s="20"/>
      <c r="F464" s="21" t="str">
        <f t="shared" si="54"/>
        <v/>
      </c>
      <c r="G464" s="20" t="str">
        <f t="shared" si="55"/>
        <v/>
      </c>
      <c r="H464" s="20" t="str">
        <f t="shared" si="56"/>
        <v/>
      </c>
    </row>
    <row r="465" spans="1:8" x14ac:dyDescent="0.2">
      <c r="A465" s="18" t="str">
        <f t="shared" si="51"/>
        <v/>
      </c>
      <c r="B465" s="20" t="str">
        <f t="shared" si="50"/>
        <v/>
      </c>
      <c r="C465" s="20" t="str">
        <f t="shared" si="52"/>
        <v/>
      </c>
      <c r="D465" s="20" t="str">
        <f t="shared" si="53"/>
        <v/>
      </c>
      <c r="E465" s="20"/>
      <c r="F465" s="21" t="str">
        <f t="shared" si="54"/>
        <v/>
      </c>
      <c r="G465" s="20" t="str">
        <f t="shared" si="55"/>
        <v/>
      </c>
      <c r="H465" s="20" t="str">
        <f t="shared" si="56"/>
        <v/>
      </c>
    </row>
    <row r="466" spans="1:8" x14ac:dyDescent="0.2">
      <c r="A466" s="18" t="str">
        <f t="shared" si="51"/>
        <v/>
      </c>
      <c r="B466" s="20" t="str">
        <f t="shared" si="50"/>
        <v/>
      </c>
      <c r="C466" s="20" t="str">
        <f t="shared" si="52"/>
        <v/>
      </c>
      <c r="D466" s="20" t="str">
        <f t="shared" si="53"/>
        <v/>
      </c>
      <c r="E466" s="20"/>
      <c r="F466" s="21" t="str">
        <f t="shared" si="54"/>
        <v/>
      </c>
      <c r="G466" s="20" t="str">
        <f t="shared" si="55"/>
        <v/>
      </c>
      <c r="H466" s="20" t="str">
        <f t="shared" si="56"/>
        <v/>
      </c>
    </row>
    <row r="467" spans="1:8" x14ac:dyDescent="0.2">
      <c r="A467" s="18" t="str">
        <f t="shared" si="51"/>
        <v/>
      </c>
      <c r="B467" s="20" t="str">
        <f t="shared" si="50"/>
        <v/>
      </c>
      <c r="C467" s="20" t="str">
        <f t="shared" si="52"/>
        <v/>
      </c>
      <c r="D467" s="20" t="str">
        <f t="shared" si="53"/>
        <v/>
      </c>
      <c r="E467" s="20"/>
      <c r="F467" s="21" t="str">
        <f t="shared" si="54"/>
        <v/>
      </c>
      <c r="G467" s="20" t="str">
        <f t="shared" si="55"/>
        <v/>
      </c>
      <c r="H467" s="20" t="str">
        <f t="shared" si="56"/>
        <v/>
      </c>
    </row>
    <row r="468" spans="1:8" x14ac:dyDescent="0.2">
      <c r="A468" s="18" t="str">
        <f t="shared" si="51"/>
        <v/>
      </c>
      <c r="B468" s="20" t="str">
        <f t="shared" si="50"/>
        <v/>
      </c>
      <c r="C468" s="20" t="str">
        <f t="shared" si="52"/>
        <v/>
      </c>
      <c r="D468" s="20" t="str">
        <f t="shared" si="53"/>
        <v/>
      </c>
      <c r="E468" s="20"/>
      <c r="F468" s="21" t="str">
        <f t="shared" si="54"/>
        <v/>
      </c>
      <c r="G468" s="20" t="str">
        <f t="shared" si="55"/>
        <v/>
      </c>
      <c r="H468" s="20" t="str">
        <f t="shared" si="56"/>
        <v/>
      </c>
    </row>
    <row r="469" spans="1:8" x14ac:dyDescent="0.2">
      <c r="A469" s="18" t="str">
        <f t="shared" si="51"/>
        <v/>
      </c>
      <c r="B469" s="20" t="str">
        <f t="shared" si="50"/>
        <v/>
      </c>
      <c r="C469" s="20" t="str">
        <f t="shared" si="52"/>
        <v/>
      </c>
      <c r="D469" s="20" t="str">
        <f t="shared" si="53"/>
        <v/>
      </c>
      <c r="E469" s="20"/>
      <c r="F469" s="21" t="str">
        <f t="shared" si="54"/>
        <v/>
      </c>
      <c r="G469" s="20" t="str">
        <f t="shared" si="55"/>
        <v/>
      </c>
      <c r="H469" s="20" t="str">
        <f t="shared" si="56"/>
        <v/>
      </c>
    </row>
    <row r="470" spans="1:8" x14ac:dyDescent="0.2">
      <c r="A470" s="18" t="str">
        <f t="shared" si="51"/>
        <v/>
      </c>
      <c r="B470" s="20" t="str">
        <f t="shared" si="50"/>
        <v/>
      </c>
      <c r="C470" s="20" t="str">
        <f t="shared" si="52"/>
        <v/>
      </c>
      <c r="D470" s="20" t="str">
        <f t="shared" si="53"/>
        <v/>
      </c>
      <c r="E470" s="20"/>
      <c r="F470" s="21" t="str">
        <f t="shared" si="54"/>
        <v/>
      </c>
      <c r="G470" s="20" t="str">
        <f t="shared" si="55"/>
        <v/>
      </c>
      <c r="H470" s="20" t="str">
        <f t="shared" si="56"/>
        <v/>
      </c>
    </row>
    <row r="471" spans="1:8" x14ac:dyDescent="0.2">
      <c r="A471" s="18" t="str">
        <f t="shared" si="51"/>
        <v/>
      </c>
      <c r="B471" s="20" t="str">
        <f t="shared" si="50"/>
        <v/>
      </c>
      <c r="C471" s="20" t="str">
        <f t="shared" si="52"/>
        <v/>
      </c>
      <c r="D471" s="20" t="str">
        <f t="shared" si="53"/>
        <v/>
      </c>
      <c r="E471" s="20"/>
      <c r="F471" s="21" t="str">
        <f t="shared" si="54"/>
        <v/>
      </c>
      <c r="G471" s="20" t="str">
        <f t="shared" si="55"/>
        <v/>
      </c>
      <c r="H471" s="20" t="str">
        <f t="shared" si="56"/>
        <v/>
      </c>
    </row>
    <row r="472" spans="1:8" x14ac:dyDescent="0.2">
      <c r="A472" s="18" t="str">
        <f t="shared" si="51"/>
        <v/>
      </c>
      <c r="B472" s="20" t="str">
        <f t="shared" si="50"/>
        <v/>
      </c>
      <c r="C472" s="20" t="str">
        <f t="shared" si="52"/>
        <v/>
      </c>
      <c r="D472" s="20" t="str">
        <f t="shared" si="53"/>
        <v/>
      </c>
      <c r="E472" s="20"/>
      <c r="F472" s="21" t="str">
        <f t="shared" si="54"/>
        <v/>
      </c>
      <c r="G472" s="20" t="str">
        <f t="shared" si="55"/>
        <v/>
      </c>
      <c r="H472" s="20" t="str">
        <f t="shared" si="56"/>
        <v/>
      </c>
    </row>
    <row r="473" spans="1:8" x14ac:dyDescent="0.2">
      <c r="A473" s="18" t="str">
        <f t="shared" si="51"/>
        <v/>
      </c>
      <c r="B473" s="20" t="str">
        <f t="shared" si="50"/>
        <v/>
      </c>
      <c r="C473" s="20" t="str">
        <f t="shared" si="52"/>
        <v/>
      </c>
      <c r="D473" s="20" t="str">
        <f t="shared" si="53"/>
        <v/>
      </c>
      <c r="E473" s="20"/>
      <c r="F473" s="21" t="str">
        <f t="shared" si="54"/>
        <v/>
      </c>
      <c r="G473" s="20" t="str">
        <f t="shared" si="55"/>
        <v/>
      </c>
      <c r="H473" s="20" t="str">
        <f t="shared" si="56"/>
        <v/>
      </c>
    </row>
    <row r="474" spans="1:8" x14ac:dyDescent="0.2">
      <c r="A474" s="18" t="str">
        <f t="shared" si="51"/>
        <v/>
      </c>
      <c r="B474" s="20" t="str">
        <f t="shared" si="50"/>
        <v/>
      </c>
      <c r="C474" s="20" t="str">
        <f t="shared" si="52"/>
        <v/>
      </c>
      <c r="D474" s="20" t="str">
        <f t="shared" si="53"/>
        <v/>
      </c>
      <c r="E474" s="20"/>
      <c r="F474" s="21" t="str">
        <f t="shared" si="54"/>
        <v/>
      </c>
      <c r="G474" s="20" t="str">
        <f t="shared" si="55"/>
        <v/>
      </c>
      <c r="H474" s="20" t="str">
        <f t="shared" si="56"/>
        <v/>
      </c>
    </row>
    <row r="475" spans="1:8" x14ac:dyDescent="0.2">
      <c r="A475" s="18" t="str">
        <f t="shared" si="51"/>
        <v/>
      </c>
      <c r="B475" s="20" t="str">
        <f t="shared" si="50"/>
        <v/>
      </c>
      <c r="C475" s="20" t="str">
        <f t="shared" si="52"/>
        <v/>
      </c>
      <c r="D475" s="20" t="str">
        <f t="shared" si="53"/>
        <v/>
      </c>
      <c r="E475" s="20"/>
      <c r="F475" s="21" t="str">
        <f t="shared" si="54"/>
        <v/>
      </c>
      <c r="G475" s="20" t="str">
        <f t="shared" si="55"/>
        <v/>
      </c>
      <c r="H475" s="20" t="str">
        <f t="shared" si="56"/>
        <v/>
      </c>
    </row>
    <row r="476" spans="1:8" x14ac:dyDescent="0.2">
      <c r="A476" s="18" t="str">
        <f t="shared" si="51"/>
        <v/>
      </c>
      <c r="B476" s="20" t="str">
        <f t="shared" si="50"/>
        <v/>
      </c>
      <c r="C476" s="20" t="str">
        <f t="shared" si="52"/>
        <v/>
      </c>
      <c r="D476" s="20" t="str">
        <f t="shared" si="53"/>
        <v/>
      </c>
      <c r="E476" s="20"/>
      <c r="F476" s="21" t="str">
        <f t="shared" si="54"/>
        <v/>
      </c>
      <c r="G476" s="20" t="str">
        <f t="shared" si="55"/>
        <v/>
      </c>
      <c r="H476" s="20" t="str">
        <f t="shared" si="56"/>
        <v/>
      </c>
    </row>
    <row r="477" spans="1:8" x14ac:dyDescent="0.2">
      <c r="A477" s="18" t="str">
        <f t="shared" si="51"/>
        <v/>
      </c>
      <c r="B477" s="20" t="str">
        <f t="shared" si="50"/>
        <v/>
      </c>
      <c r="C477" s="20" t="str">
        <f t="shared" si="52"/>
        <v/>
      </c>
      <c r="D477" s="20" t="str">
        <f t="shared" si="53"/>
        <v/>
      </c>
      <c r="E477" s="20"/>
      <c r="F477" s="21" t="str">
        <f t="shared" si="54"/>
        <v/>
      </c>
      <c r="G477" s="20" t="str">
        <f t="shared" si="55"/>
        <v/>
      </c>
      <c r="H477" s="20" t="str">
        <f t="shared" si="56"/>
        <v/>
      </c>
    </row>
    <row r="478" spans="1:8" x14ac:dyDescent="0.2">
      <c r="A478" s="18" t="str">
        <f t="shared" si="51"/>
        <v/>
      </c>
      <c r="B478" s="20" t="str">
        <f t="shared" si="50"/>
        <v/>
      </c>
      <c r="C478" s="20" t="str">
        <f t="shared" si="52"/>
        <v/>
      </c>
      <c r="D478" s="20" t="str">
        <f t="shared" si="53"/>
        <v/>
      </c>
      <c r="E478" s="20"/>
      <c r="F478" s="21" t="str">
        <f t="shared" si="54"/>
        <v/>
      </c>
      <c r="G478" s="20" t="str">
        <f t="shared" si="55"/>
        <v/>
      </c>
      <c r="H478" s="20" t="str">
        <f t="shared" si="56"/>
        <v/>
      </c>
    </row>
    <row r="479" spans="1:8" x14ac:dyDescent="0.2">
      <c r="A479" s="18" t="str">
        <f t="shared" si="51"/>
        <v/>
      </c>
      <c r="B479" s="20" t="str">
        <f t="shared" si="50"/>
        <v/>
      </c>
      <c r="C479" s="20" t="str">
        <f t="shared" si="52"/>
        <v/>
      </c>
      <c r="D479" s="20" t="str">
        <f t="shared" si="53"/>
        <v/>
      </c>
      <c r="E479" s="20"/>
      <c r="F479" s="21" t="str">
        <f t="shared" si="54"/>
        <v/>
      </c>
      <c r="G479" s="20" t="str">
        <f t="shared" si="55"/>
        <v/>
      </c>
      <c r="H479" s="20" t="str">
        <f t="shared" si="56"/>
        <v/>
      </c>
    </row>
    <row r="480" spans="1:8" x14ac:dyDescent="0.2">
      <c r="A480" s="18" t="str">
        <f t="shared" si="51"/>
        <v/>
      </c>
      <c r="B480" s="20" t="str">
        <f t="shared" si="50"/>
        <v/>
      </c>
      <c r="C480" s="20" t="str">
        <f t="shared" si="52"/>
        <v/>
      </c>
      <c r="D480" s="20" t="str">
        <f t="shared" si="53"/>
        <v/>
      </c>
      <c r="E480" s="20"/>
      <c r="F480" s="21" t="str">
        <f t="shared" si="54"/>
        <v/>
      </c>
      <c r="G480" s="20" t="str">
        <f t="shared" si="55"/>
        <v/>
      </c>
      <c r="H480" s="20" t="str">
        <f t="shared" si="56"/>
        <v/>
      </c>
    </row>
    <row r="481" spans="1:8" x14ac:dyDescent="0.2">
      <c r="A481" s="18" t="str">
        <f t="shared" si="51"/>
        <v/>
      </c>
      <c r="B481" s="20" t="str">
        <f t="shared" si="50"/>
        <v/>
      </c>
      <c r="C481" s="20" t="str">
        <f t="shared" si="52"/>
        <v/>
      </c>
      <c r="D481" s="20" t="str">
        <f t="shared" si="53"/>
        <v/>
      </c>
      <c r="E481" s="20"/>
      <c r="F481" s="21" t="str">
        <f t="shared" si="54"/>
        <v/>
      </c>
      <c r="G481" s="20" t="str">
        <f t="shared" si="55"/>
        <v/>
      </c>
      <c r="H481" s="20" t="str">
        <f t="shared" si="56"/>
        <v/>
      </c>
    </row>
    <row r="482" spans="1:8" x14ac:dyDescent="0.2">
      <c r="A482" s="18" t="str">
        <f t="shared" si="51"/>
        <v/>
      </c>
      <c r="B482" s="20" t="str">
        <f t="shared" si="50"/>
        <v/>
      </c>
      <c r="C482" s="20" t="str">
        <f t="shared" si="52"/>
        <v/>
      </c>
      <c r="D482" s="20" t="str">
        <f t="shared" si="53"/>
        <v/>
      </c>
      <c r="E482" s="20"/>
      <c r="F482" s="21" t="str">
        <f t="shared" si="54"/>
        <v/>
      </c>
      <c r="G482" s="20" t="str">
        <f t="shared" si="55"/>
        <v/>
      </c>
      <c r="H482" s="20" t="str">
        <f t="shared" si="56"/>
        <v/>
      </c>
    </row>
    <row r="483" spans="1:8" x14ac:dyDescent="0.2">
      <c r="A483" s="18" t="str">
        <f t="shared" si="51"/>
        <v/>
      </c>
      <c r="B483" s="20" t="str">
        <f t="shared" si="50"/>
        <v/>
      </c>
      <c r="C483" s="20" t="str">
        <f t="shared" si="52"/>
        <v/>
      </c>
      <c r="D483" s="20" t="str">
        <f t="shared" si="53"/>
        <v/>
      </c>
      <c r="E483" s="20"/>
      <c r="F483" s="21" t="str">
        <f t="shared" si="54"/>
        <v/>
      </c>
      <c r="G483" s="20" t="str">
        <f t="shared" si="55"/>
        <v/>
      </c>
      <c r="H483" s="20" t="str">
        <f t="shared" si="56"/>
        <v/>
      </c>
    </row>
    <row r="484" spans="1:8" x14ac:dyDescent="0.2">
      <c r="A484" s="18" t="str">
        <f t="shared" si="51"/>
        <v/>
      </c>
      <c r="B484" s="20" t="str">
        <f t="shared" si="50"/>
        <v/>
      </c>
      <c r="C484" s="20" t="str">
        <f t="shared" si="52"/>
        <v/>
      </c>
      <c r="D484" s="20" t="str">
        <f t="shared" si="53"/>
        <v/>
      </c>
      <c r="E484" s="20"/>
      <c r="F484" s="21" t="str">
        <f t="shared" si="54"/>
        <v/>
      </c>
      <c r="G484" s="20" t="str">
        <f t="shared" si="55"/>
        <v/>
      </c>
      <c r="H484" s="20" t="str">
        <f t="shared" si="56"/>
        <v/>
      </c>
    </row>
    <row r="485" spans="1:8" x14ac:dyDescent="0.2">
      <c r="A485" s="18" t="str">
        <f t="shared" si="51"/>
        <v/>
      </c>
      <c r="B485" s="20" t="str">
        <f t="shared" si="50"/>
        <v/>
      </c>
      <c r="C485" s="20" t="str">
        <f t="shared" si="52"/>
        <v/>
      </c>
      <c r="D485" s="20" t="str">
        <f t="shared" si="53"/>
        <v/>
      </c>
      <c r="E485" s="20"/>
      <c r="F485" s="21" t="str">
        <f t="shared" si="54"/>
        <v/>
      </c>
      <c r="G485" s="20" t="str">
        <f t="shared" si="55"/>
        <v/>
      </c>
      <c r="H485" s="20" t="str">
        <f t="shared" si="56"/>
        <v/>
      </c>
    </row>
    <row r="486" spans="1:8" x14ac:dyDescent="0.2">
      <c r="A486" s="18" t="str">
        <f t="shared" si="51"/>
        <v/>
      </c>
      <c r="B486" s="20" t="str">
        <f t="shared" si="50"/>
        <v/>
      </c>
      <c r="C486" s="20" t="str">
        <f t="shared" si="52"/>
        <v/>
      </c>
      <c r="D486" s="20" t="str">
        <f t="shared" si="53"/>
        <v/>
      </c>
      <c r="E486" s="20"/>
      <c r="F486" s="21" t="str">
        <f t="shared" si="54"/>
        <v/>
      </c>
      <c r="G486" s="20" t="str">
        <f t="shared" si="55"/>
        <v/>
      </c>
      <c r="H486" s="20" t="str">
        <f t="shared" si="56"/>
        <v/>
      </c>
    </row>
    <row r="487" spans="1:8" x14ac:dyDescent="0.2">
      <c r="A487" s="18" t="str">
        <f t="shared" si="51"/>
        <v/>
      </c>
      <c r="B487" s="20" t="str">
        <f t="shared" si="50"/>
        <v/>
      </c>
      <c r="C487" s="20" t="str">
        <f t="shared" si="52"/>
        <v/>
      </c>
      <c r="D487" s="20" t="str">
        <f t="shared" si="53"/>
        <v/>
      </c>
      <c r="E487" s="20"/>
      <c r="F487" s="21" t="str">
        <f t="shared" si="54"/>
        <v/>
      </c>
      <c r="G487" s="20" t="str">
        <f t="shared" si="55"/>
        <v/>
      </c>
      <c r="H487" s="20" t="str">
        <f t="shared" si="56"/>
        <v/>
      </c>
    </row>
    <row r="488" spans="1:8" x14ac:dyDescent="0.2">
      <c r="A488" s="18" t="str">
        <f t="shared" si="51"/>
        <v/>
      </c>
      <c r="B488" s="20" t="str">
        <f t="shared" si="50"/>
        <v/>
      </c>
      <c r="C488" s="20" t="str">
        <f t="shared" si="52"/>
        <v/>
      </c>
      <c r="D488" s="20" t="str">
        <f t="shared" si="53"/>
        <v/>
      </c>
      <c r="E488" s="20"/>
      <c r="F488" s="21" t="str">
        <f t="shared" si="54"/>
        <v/>
      </c>
      <c r="G488" s="20" t="str">
        <f t="shared" si="55"/>
        <v/>
      </c>
      <c r="H488" s="20" t="str">
        <f t="shared" si="56"/>
        <v/>
      </c>
    </row>
    <row r="489" spans="1:8" x14ac:dyDescent="0.2">
      <c r="A489" s="18" t="str">
        <f t="shared" si="51"/>
        <v/>
      </c>
      <c r="B489" s="20" t="str">
        <f t="shared" si="50"/>
        <v/>
      </c>
      <c r="C489" s="20" t="str">
        <f t="shared" si="52"/>
        <v/>
      </c>
      <c r="D489" s="20" t="str">
        <f t="shared" si="53"/>
        <v/>
      </c>
      <c r="E489" s="20"/>
      <c r="F489" s="21" t="str">
        <f t="shared" si="54"/>
        <v/>
      </c>
      <c r="G489" s="20" t="str">
        <f t="shared" si="55"/>
        <v/>
      </c>
      <c r="H489" s="20" t="str">
        <f t="shared" si="56"/>
        <v/>
      </c>
    </row>
    <row r="490" spans="1:8" x14ac:dyDescent="0.2">
      <c r="A490" s="18" t="str">
        <f t="shared" si="51"/>
        <v/>
      </c>
      <c r="B490" s="20" t="str">
        <f t="shared" si="50"/>
        <v/>
      </c>
      <c r="C490" s="20" t="str">
        <f t="shared" si="52"/>
        <v/>
      </c>
      <c r="D490" s="20" t="str">
        <f t="shared" si="53"/>
        <v/>
      </c>
      <c r="E490" s="20"/>
      <c r="F490" s="21" t="str">
        <f t="shared" si="54"/>
        <v/>
      </c>
      <c r="G490" s="20" t="str">
        <f t="shared" si="55"/>
        <v/>
      </c>
      <c r="H490" s="20" t="str">
        <f t="shared" si="56"/>
        <v/>
      </c>
    </row>
    <row r="491" spans="1:8" x14ac:dyDescent="0.2">
      <c r="A491" s="18" t="str">
        <f t="shared" si="51"/>
        <v/>
      </c>
      <c r="B491" s="20" t="str">
        <f t="shared" si="50"/>
        <v/>
      </c>
      <c r="C491" s="20" t="str">
        <f t="shared" si="52"/>
        <v/>
      </c>
      <c r="D491" s="20" t="str">
        <f t="shared" si="53"/>
        <v/>
      </c>
      <c r="E491" s="20"/>
      <c r="F491" s="21" t="str">
        <f t="shared" si="54"/>
        <v/>
      </c>
      <c r="G491" s="20" t="str">
        <f t="shared" si="55"/>
        <v/>
      </c>
      <c r="H491" s="20" t="str">
        <f t="shared" si="56"/>
        <v/>
      </c>
    </row>
    <row r="492" spans="1:8" x14ac:dyDescent="0.2">
      <c r="A492" s="18" t="str">
        <f t="shared" si="51"/>
        <v/>
      </c>
      <c r="B492" s="20" t="str">
        <f t="shared" si="50"/>
        <v/>
      </c>
      <c r="C492" s="20" t="str">
        <f t="shared" si="52"/>
        <v/>
      </c>
      <c r="D492" s="20" t="str">
        <f t="shared" si="53"/>
        <v/>
      </c>
      <c r="E492" s="20"/>
      <c r="F492" s="21" t="str">
        <f t="shared" si="54"/>
        <v/>
      </c>
      <c r="G492" s="20" t="str">
        <f t="shared" si="55"/>
        <v/>
      </c>
      <c r="H492" s="20" t="str">
        <f t="shared" si="56"/>
        <v/>
      </c>
    </row>
    <row r="493" spans="1:8" x14ac:dyDescent="0.2">
      <c r="A493" s="18" t="str">
        <f t="shared" si="51"/>
        <v/>
      </c>
      <c r="B493" s="20" t="str">
        <f t="shared" si="50"/>
        <v/>
      </c>
      <c r="C493" s="20" t="str">
        <f t="shared" si="52"/>
        <v/>
      </c>
      <c r="D493" s="20" t="str">
        <f t="shared" si="53"/>
        <v/>
      </c>
      <c r="E493" s="20"/>
      <c r="F493" s="21" t="str">
        <f t="shared" si="54"/>
        <v/>
      </c>
      <c r="G493" s="20" t="str">
        <f t="shared" si="55"/>
        <v/>
      </c>
      <c r="H493" s="20" t="str">
        <f t="shared" si="56"/>
        <v/>
      </c>
    </row>
    <row r="494" spans="1:8" x14ac:dyDescent="0.2">
      <c r="A494" s="18" t="str">
        <f t="shared" si="51"/>
        <v/>
      </c>
      <c r="B494" s="20" t="str">
        <f t="shared" si="50"/>
        <v/>
      </c>
      <c r="C494" s="20" t="str">
        <f t="shared" si="52"/>
        <v/>
      </c>
      <c r="D494" s="20" t="str">
        <f t="shared" si="53"/>
        <v/>
      </c>
      <c r="E494" s="20"/>
      <c r="F494" s="21" t="str">
        <f t="shared" si="54"/>
        <v/>
      </c>
      <c r="G494" s="20" t="str">
        <f t="shared" si="55"/>
        <v/>
      </c>
      <c r="H494" s="20" t="str">
        <f t="shared" si="56"/>
        <v/>
      </c>
    </row>
    <row r="495" spans="1:8" x14ac:dyDescent="0.2">
      <c r="A495" s="18" t="str">
        <f t="shared" si="51"/>
        <v/>
      </c>
      <c r="B495" s="20" t="str">
        <f t="shared" si="50"/>
        <v/>
      </c>
      <c r="C495" s="20" t="str">
        <f t="shared" si="52"/>
        <v/>
      </c>
      <c r="D495" s="20" t="str">
        <f t="shared" si="53"/>
        <v/>
      </c>
      <c r="E495" s="20"/>
      <c r="F495" s="21" t="str">
        <f t="shared" si="54"/>
        <v/>
      </c>
      <c r="G495" s="20" t="str">
        <f t="shared" si="55"/>
        <v/>
      </c>
      <c r="H495" s="20" t="str">
        <f t="shared" si="56"/>
        <v/>
      </c>
    </row>
    <row r="496" spans="1:8" x14ac:dyDescent="0.2">
      <c r="A496" s="18" t="str">
        <f t="shared" si="51"/>
        <v/>
      </c>
      <c r="B496" s="20" t="str">
        <f t="shared" si="50"/>
        <v/>
      </c>
      <c r="C496" s="20" t="str">
        <f t="shared" si="52"/>
        <v/>
      </c>
      <c r="D496" s="20" t="str">
        <f t="shared" si="53"/>
        <v/>
      </c>
      <c r="E496" s="20"/>
      <c r="F496" s="21" t="str">
        <f t="shared" si="54"/>
        <v/>
      </c>
      <c r="G496" s="20" t="str">
        <f t="shared" si="55"/>
        <v/>
      </c>
      <c r="H496" s="20" t="str">
        <f t="shared" si="56"/>
        <v/>
      </c>
    </row>
    <row r="497" spans="1:8" x14ac:dyDescent="0.2">
      <c r="A497" s="18" t="str">
        <f t="shared" si="51"/>
        <v/>
      </c>
      <c r="B497" s="20" t="str">
        <f t="shared" si="50"/>
        <v/>
      </c>
      <c r="C497" s="20" t="str">
        <f t="shared" si="52"/>
        <v/>
      </c>
      <c r="D497" s="20" t="str">
        <f t="shared" si="53"/>
        <v/>
      </c>
      <c r="E497" s="20"/>
      <c r="F497" s="21" t="str">
        <f t="shared" si="54"/>
        <v/>
      </c>
      <c r="G497" s="20" t="str">
        <f t="shared" si="55"/>
        <v/>
      </c>
      <c r="H497" s="20" t="str">
        <f t="shared" si="56"/>
        <v/>
      </c>
    </row>
    <row r="498" spans="1:8" x14ac:dyDescent="0.2">
      <c r="A498" s="18" t="str">
        <f t="shared" si="51"/>
        <v/>
      </c>
      <c r="B498" s="20" t="str">
        <f t="shared" si="50"/>
        <v/>
      </c>
      <c r="C498" s="20" t="str">
        <f t="shared" si="52"/>
        <v/>
      </c>
      <c r="D498" s="20" t="str">
        <f t="shared" si="53"/>
        <v/>
      </c>
      <c r="E498" s="20"/>
      <c r="F498" s="21" t="str">
        <f t="shared" si="54"/>
        <v/>
      </c>
      <c r="G498" s="20" t="str">
        <f t="shared" si="55"/>
        <v/>
      </c>
      <c r="H498" s="20" t="str">
        <f t="shared" si="56"/>
        <v/>
      </c>
    </row>
    <row r="499" spans="1:8" x14ac:dyDescent="0.2">
      <c r="A499" s="18" t="str">
        <f t="shared" si="51"/>
        <v/>
      </c>
      <c r="B499" s="20" t="str">
        <f t="shared" si="50"/>
        <v/>
      </c>
      <c r="C499" s="20" t="str">
        <f t="shared" si="52"/>
        <v/>
      </c>
      <c r="D499" s="20" t="str">
        <f t="shared" si="53"/>
        <v/>
      </c>
      <c r="E499" s="20"/>
      <c r="F499" s="21" t="str">
        <f t="shared" si="54"/>
        <v/>
      </c>
      <c r="G499" s="20" t="str">
        <f t="shared" si="55"/>
        <v/>
      </c>
      <c r="H499" s="20" t="str">
        <f t="shared" si="56"/>
        <v/>
      </c>
    </row>
    <row r="500" spans="1:8" x14ac:dyDescent="0.2">
      <c r="A500" s="18" t="str">
        <f t="shared" si="51"/>
        <v/>
      </c>
      <c r="B500" s="20" t="str">
        <f t="shared" si="50"/>
        <v/>
      </c>
      <c r="C500" s="20" t="str">
        <f t="shared" si="52"/>
        <v/>
      </c>
      <c r="D500" s="20" t="str">
        <f t="shared" si="53"/>
        <v/>
      </c>
      <c r="E500" s="20"/>
      <c r="F500" s="21" t="str">
        <f t="shared" si="54"/>
        <v/>
      </c>
      <c r="G500" s="20" t="str">
        <f t="shared" si="55"/>
        <v/>
      </c>
      <c r="H500" s="20" t="str">
        <f t="shared" si="56"/>
        <v/>
      </c>
    </row>
    <row r="501" spans="1:8" x14ac:dyDescent="0.2">
      <c r="A501" s="18" t="str">
        <f t="shared" si="51"/>
        <v/>
      </c>
      <c r="B501" s="20" t="str">
        <f t="shared" si="50"/>
        <v/>
      </c>
      <c r="C501" s="20" t="str">
        <f t="shared" si="52"/>
        <v/>
      </c>
      <c r="D501" s="20" t="str">
        <f t="shared" si="53"/>
        <v/>
      </c>
      <c r="E501" s="20"/>
      <c r="F501" s="21" t="str">
        <f t="shared" si="54"/>
        <v/>
      </c>
      <c r="G501" s="20" t="str">
        <f t="shared" si="55"/>
        <v/>
      </c>
      <c r="H501" s="20" t="str">
        <f t="shared" si="56"/>
        <v/>
      </c>
    </row>
    <row r="502" spans="1:8" x14ac:dyDescent="0.2">
      <c r="A502" s="18" t="str">
        <f t="shared" si="51"/>
        <v/>
      </c>
      <c r="B502" s="20" t="str">
        <f t="shared" si="50"/>
        <v/>
      </c>
      <c r="C502" s="20" t="str">
        <f t="shared" si="52"/>
        <v/>
      </c>
      <c r="D502" s="20" t="str">
        <f t="shared" si="53"/>
        <v/>
      </c>
      <c r="E502" s="20"/>
      <c r="F502" s="21" t="str">
        <f t="shared" si="54"/>
        <v/>
      </c>
      <c r="G502" s="20" t="str">
        <f t="shared" si="55"/>
        <v/>
      </c>
      <c r="H502" s="20" t="str">
        <f t="shared" si="56"/>
        <v/>
      </c>
    </row>
    <row r="503" spans="1:8" x14ac:dyDescent="0.2">
      <c r="A503" s="18" t="str">
        <f t="shared" si="51"/>
        <v/>
      </c>
      <c r="B503" s="20" t="str">
        <f t="shared" si="50"/>
        <v/>
      </c>
      <c r="C503" s="20" t="str">
        <f t="shared" si="52"/>
        <v/>
      </c>
      <c r="D503" s="20" t="str">
        <f t="shared" si="53"/>
        <v/>
      </c>
      <c r="E503" s="20"/>
      <c r="F503" s="21" t="str">
        <f t="shared" si="54"/>
        <v/>
      </c>
      <c r="G503" s="20" t="str">
        <f t="shared" si="55"/>
        <v/>
      </c>
      <c r="H503" s="20" t="str">
        <f t="shared" si="56"/>
        <v/>
      </c>
    </row>
    <row r="504" spans="1:8" x14ac:dyDescent="0.2">
      <c r="A504" s="18" t="str">
        <f t="shared" si="51"/>
        <v/>
      </c>
      <c r="B504" s="20" t="str">
        <f t="shared" si="50"/>
        <v/>
      </c>
      <c r="C504" s="20" t="str">
        <f t="shared" si="52"/>
        <v/>
      </c>
      <c r="D504" s="20" t="str">
        <f t="shared" si="53"/>
        <v/>
      </c>
      <c r="E504" s="20"/>
      <c r="F504" s="21" t="str">
        <f t="shared" si="54"/>
        <v/>
      </c>
      <c r="G504" s="20" t="str">
        <f t="shared" si="55"/>
        <v/>
      </c>
      <c r="H504" s="20" t="str">
        <f t="shared" si="56"/>
        <v/>
      </c>
    </row>
    <row r="505" spans="1:8" x14ac:dyDescent="0.2">
      <c r="A505" s="18" t="str">
        <f t="shared" si="51"/>
        <v/>
      </c>
      <c r="B505" s="20" t="str">
        <f t="shared" si="50"/>
        <v/>
      </c>
      <c r="C505" s="20" t="str">
        <f t="shared" si="52"/>
        <v/>
      </c>
      <c r="D505" s="20" t="str">
        <f t="shared" si="53"/>
        <v/>
      </c>
      <c r="E505" s="20"/>
      <c r="F505" s="21" t="str">
        <f t="shared" si="54"/>
        <v/>
      </c>
      <c r="G505" s="20" t="str">
        <f t="shared" si="55"/>
        <v/>
      </c>
      <c r="H505" s="20" t="str">
        <f t="shared" si="56"/>
        <v/>
      </c>
    </row>
    <row r="506" spans="1:8" x14ac:dyDescent="0.2">
      <c r="A506" s="18" t="str">
        <f t="shared" si="51"/>
        <v/>
      </c>
      <c r="B506" s="20" t="str">
        <f t="shared" si="50"/>
        <v/>
      </c>
      <c r="C506" s="20" t="str">
        <f t="shared" si="52"/>
        <v/>
      </c>
      <c r="D506" s="20" t="str">
        <f t="shared" si="53"/>
        <v/>
      </c>
      <c r="E506" s="20"/>
      <c r="F506" s="21" t="str">
        <f t="shared" si="54"/>
        <v/>
      </c>
      <c r="G506" s="20" t="str">
        <f t="shared" si="55"/>
        <v/>
      </c>
      <c r="H506" s="20" t="str">
        <f t="shared" si="56"/>
        <v/>
      </c>
    </row>
    <row r="507" spans="1:8" x14ac:dyDescent="0.2">
      <c r="A507" s="18" t="str">
        <f t="shared" si="51"/>
        <v/>
      </c>
      <c r="B507" s="20" t="str">
        <f t="shared" si="50"/>
        <v/>
      </c>
      <c r="C507" s="20" t="str">
        <f t="shared" si="52"/>
        <v/>
      </c>
      <c r="D507" s="20" t="str">
        <f t="shared" si="53"/>
        <v/>
      </c>
      <c r="E507" s="20"/>
      <c r="F507" s="21" t="str">
        <f t="shared" si="54"/>
        <v/>
      </c>
      <c r="G507" s="20" t="str">
        <f t="shared" si="55"/>
        <v/>
      </c>
      <c r="H507" s="20" t="str">
        <f t="shared" si="56"/>
        <v/>
      </c>
    </row>
    <row r="508" spans="1:8" x14ac:dyDescent="0.2">
      <c r="A508" s="18" t="str">
        <f t="shared" si="51"/>
        <v/>
      </c>
      <c r="B508" s="20" t="str">
        <f t="shared" si="50"/>
        <v/>
      </c>
      <c r="C508" s="20" t="str">
        <f t="shared" si="52"/>
        <v/>
      </c>
      <c r="D508" s="20" t="str">
        <f t="shared" si="53"/>
        <v/>
      </c>
      <c r="E508" s="20"/>
      <c r="F508" s="21" t="str">
        <f t="shared" si="54"/>
        <v/>
      </c>
      <c r="G508" s="20" t="str">
        <f t="shared" si="55"/>
        <v/>
      </c>
      <c r="H508" s="20" t="str">
        <f t="shared" si="56"/>
        <v/>
      </c>
    </row>
    <row r="509" spans="1:8" x14ac:dyDescent="0.2">
      <c r="A509" s="18" t="str">
        <f t="shared" si="51"/>
        <v/>
      </c>
      <c r="B509" s="20" t="str">
        <f t="shared" si="50"/>
        <v/>
      </c>
      <c r="C509" s="20" t="str">
        <f t="shared" si="52"/>
        <v/>
      </c>
      <c r="D509" s="20" t="str">
        <f t="shared" si="53"/>
        <v/>
      </c>
      <c r="E509" s="20"/>
      <c r="F509" s="21" t="str">
        <f t="shared" si="54"/>
        <v/>
      </c>
      <c r="G509" s="20" t="str">
        <f t="shared" si="55"/>
        <v/>
      </c>
      <c r="H509" s="20" t="str">
        <f t="shared" si="56"/>
        <v/>
      </c>
    </row>
    <row r="510" spans="1:8" x14ac:dyDescent="0.2">
      <c r="A510" s="18" t="str">
        <f t="shared" si="51"/>
        <v/>
      </c>
      <c r="B510" s="20" t="str">
        <f t="shared" si="50"/>
        <v/>
      </c>
      <c r="C510" s="20" t="str">
        <f t="shared" si="52"/>
        <v/>
      </c>
      <c r="D510" s="20" t="str">
        <f t="shared" si="53"/>
        <v/>
      </c>
      <c r="E510" s="20"/>
      <c r="F510" s="21" t="str">
        <f t="shared" si="54"/>
        <v/>
      </c>
      <c r="G510" s="20" t="str">
        <f t="shared" si="55"/>
        <v/>
      </c>
      <c r="H510" s="20" t="str">
        <f t="shared" si="56"/>
        <v/>
      </c>
    </row>
    <row r="511" spans="1:8" x14ac:dyDescent="0.2">
      <c r="A511" s="18" t="str">
        <f t="shared" si="51"/>
        <v/>
      </c>
      <c r="B511" s="20" t="str">
        <f t="shared" si="50"/>
        <v/>
      </c>
      <c r="C511" s="20" t="str">
        <f t="shared" si="52"/>
        <v/>
      </c>
      <c r="D511" s="20" t="str">
        <f t="shared" si="53"/>
        <v/>
      </c>
      <c r="E511" s="20"/>
      <c r="F511" s="21" t="str">
        <f t="shared" si="54"/>
        <v/>
      </c>
      <c r="G511" s="20" t="str">
        <f t="shared" si="55"/>
        <v/>
      </c>
      <c r="H511" s="20" t="str">
        <f t="shared" si="56"/>
        <v/>
      </c>
    </row>
    <row r="512" spans="1:8" x14ac:dyDescent="0.2">
      <c r="A512" s="18" t="str">
        <f t="shared" si="51"/>
        <v/>
      </c>
      <c r="B512" s="20" t="str">
        <f t="shared" si="50"/>
        <v/>
      </c>
      <c r="C512" s="20" t="str">
        <f t="shared" si="52"/>
        <v/>
      </c>
      <c r="D512" s="20" t="str">
        <f t="shared" si="53"/>
        <v/>
      </c>
      <c r="E512" s="20"/>
      <c r="F512" s="21" t="str">
        <f t="shared" si="54"/>
        <v/>
      </c>
      <c r="G512" s="20" t="str">
        <f t="shared" si="55"/>
        <v/>
      </c>
      <c r="H512" s="20" t="str">
        <f t="shared" si="56"/>
        <v/>
      </c>
    </row>
    <row r="513" spans="1:8" x14ac:dyDescent="0.2">
      <c r="A513" s="18" t="str">
        <f t="shared" si="51"/>
        <v/>
      </c>
      <c r="B513" s="20" t="str">
        <f t="shared" si="50"/>
        <v/>
      </c>
      <c r="C513" s="20" t="str">
        <f t="shared" si="52"/>
        <v/>
      </c>
      <c r="D513" s="20" t="str">
        <f t="shared" si="53"/>
        <v/>
      </c>
      <c r="E513" s="20"/>
      <c r="F513" s="21" t="str">
        <f t="shared" si="54"/>
        <v/>
      </c>
      <c r="G513" s="20" t="str">
        <f t="shared" si="55"/>
        <v/>
      </c>
      <c r="H513" s="20" t="str">
        <f t="shared" si="56"/>
        <v/>
      </c>
    </row>
    <row r="514" spans="1:8" x14ac:dyDescent="0.2">
      <c r="A514" s="18" t="str">
        <f t="shared" si="51"/>
        <v/>
      </c>
      <c r="B514" s="20" t="str">
        <f t="shared" si="50"/>
        <v/>
      </c>
      <c r="C514" s="20" t="str">
        <f t="shared" si="52"/>
        <v/>
      </c>
      <c r="D514" s="20" t="str">
        <f t="shared" si="53"/>
        <v/>
      </c>
      <c r="E514" s="20"/>
      <c r="F514" s="21" t="str">
        <f t="shared" si="54"/>
        <v/>
      </c>
      <c r="G514" s="20" t="str">
        <f t="shared" si="55"/>
        <v/>
      </c>
      <c r="H514" s="20" t="str">
        <f t="shared" si="56"/>
        <v/>
      </c>
    </row>
    <row r="515" spans="1:8" x14ac:dyDescent="0.2">
      <c r="A515" s="18" t="str">
        <f t="shared" si="51"/>
        <v/>
      </c>
      <c r="B515" s="20" t="str">
        <f t="shared" si="50"/>
        <v/>
      </c>
      <c r="C515" s="20" t="str">
        <f t="shared" si="52"/>
        <v/>
      </c>
      <c r="D515" s="20" t="str">
        <f t="shared" si="53"/>
        <v/>
      </c>
      <c r="E515" s="20"/>
      <c r="F515" s="21" t="str">
        <f t="shared" si="54"/>
        <v/>
      </c>
      <c r="G515" s="20" t="str">
        <f t="shared" si="55"/>
        <v/>
      </c>
      <c r="H515" s="20" t="str">
        <f t="shared" si="56"/>
        <v/>
      </c>
    </row>
    <row r="516" spans="1:8" x14ac:dyDescent="0.2">
      <c r="A516" s="18" t="str">
        <f t="shared" si="51"/>
        <v/>
      </c>
      <c r="B516" s="20" t="str">
        <f t="shared" si="50"/>
        <v/>
      </c>
      <c r="C516" s="20" t="str">
        <f t="shared" si="52"/>
        <v/>
      </c>
      <c r="D516" s="20" t="str">
        <f t="shared" si="53"/>
        <v/>
      </c>
      <c r="E516" s="20"/>
      <c r="F516" s="21" t="str">
        <f t="shared" si="54"/>
        <v/>
      </c>
      <c r="G516" s="20" t="str">
        <f t="shared" si="55"/>
        <v/>
      </c>
      <c r="H516" s="20" t="str">
        <f t="shared" si="56"/>
        <v/>
      </c>
    </row>
    <row r="517" spans="1:8" x14ac:dyDescent="0.2">
      <c r="A517" s="18" t="str">
        <f t="shared" si="51"/>
        <v/>
      </c>
      <c r="B517" s="20" t="str">
        <f t="shared" si="50"/>
        <v/>
      </c>
      <c r="C517" s="20" t="str">
        <f t="shared" si="52"/>
        <v/>
      </c>
      <c r="D517" s="20" t="str">
        <f t="shared" si="53"/>
        <v/>
      </c>
      <c r="E517" s="20"/>
      <c r="F517" s="21" t="str">
        <f t="shared" si="54"/>
        <v/>
      </c>
      <c r="G517" s="20" t="str">
        <f t="shared" si="55"/>
        <v/>
      </c>
      <c r="H517" s="20" t="str">
        <f t="shared" si="56"/>
        <v/>
      </c>
    </row>
    <row r="518" spans="1:8" x14ac:dyDescent="0.2">
      <c r="A518" s="18" t="str">
        <f t="shared" si="51"/>
        <v/>
      </c>
      <c r="B518" s="20" t="str">
        <f t="shared" si="50"/>
        <v/>
      </c>
      <c r="C518" s="20" t="str">
        <f t="shared" si="52"/>
        <v/>
      </c>
      <c r="D518" s="20" t="str">
        <f t="shared" si="53"/>
        <v/>
      </c>
      <c r="E518" s="20"/>
      <c r="F518" s="21" t="str">
        <f t="shared" si="54"/>
        <v/>
      </c>
      <c r="G518" s="20" t="str">
        <f t="shared" si="55"/>
        <v/>
      </c>
      <c r="H518" s="20" t="str">
        <f t="shared" si="56"/>
        <v/>
      </c>
    </row>
    <row r="519" spans="1:8" x14ac:dyDescent="0.2">
      <c r="A519" s="18" t="str">
        <f t="shared" si="51"/>
        <v/>
      </c>
      <c r="B519" s="20" t="str">
        <f t="shared" si="50"/>
        <v/>
      </c>
      <c r="C519" s="20" t="str">
        <f t="shared" si="52"/>
        <v/>
      </c>
      <c r="D519" s="20" t="str">
        <f t="shared" si="53"/>
        <v/>
      </c>
      <c r="E519" s="20"/>
      <c r="F519" s="21" t="str">
        <f t="shared" si="54"/>
        <v/>
      </c>
      <c r="G519" s="20" t="str">
        <f t="shared" si="55"/>
        <v/>
      </c>
      <c r="H519" s="20" t="str">
        <f t="shared" si="56"/>
        <v/>
      </c>
    </row>
    <row r="520" spans="1:8" x14ac:dyDescent="0.2">
      <c r="A520" s="18" t="str">
        <f t="shared" si="51"/>
        <v/>
      </c>
      <c r="B520" s="20" t="str">
        <f t="shared" si="50"/>
        <v/>
      </c>
      <c r="C520" s="20" t="str">
        <f t="shared" si="52"/>
        <v/>
      </c>
      <c r="D520" s="20" t="str">
        <f t="shared" si="53"/>
        <v/>
      </c>
      <c r="E520" s="20"/>
      <c r="F520" s="21" t="str">
        <f t="shared" si="54"/>
        <v/>
      </c>
      <c r="G520" s="20" t="str">
        <f t="shared" si="55"/>
        <v/>
      </c>
      <c r="H520" s="20" t="str">
        <f t="shared" si="56"/>
        <v/>
      </c>
    </row>
    <row r="521" spans="1:8" x14ac:dyDescent="0.2">
      <c r="A521" s="18" t="str">
        <f t="shared" si="51"/>
        <v/>
      </c>
      <c r="B521" s="20" t="str">
        <f t="shared" ref="B521:B584" si="57">IF(A521="","",IF(B520&gt;F520,F520,B520))</f>
        <v/>
      </c>
      <c r="C521" s="20" t="str">
        <f t="shared" si="52"/>
        <v/>
      </c>
      <c r="D521" s="20" t="str">
        <f t="shared" si="53"/>
        <v/>
      </c>
      <c r="E521" s="20"/>
      <c r="F521" s="21" t="str">
        <f t="shared" si="54"/>
        <v/>
      </c>
      <c r="G521" s="20" t="str">
        <f t="shared" si="55"/>
        <v/>
      </c>
      <c r="H521" s="20" t="str">
        <f t="shared" si="56"/>
        <v/>
      </c>
    </row>
    <row r="522" spans="1:8" x14ac:dyDescent="0.2">
      <c r="A522" s="18" t="str">
        <f t="shared" si="51"/>
        <v/>
      </c>
      <c r="B522" s="20" t="str">
        <f t="shared" si="57"/>
        <v/>
      </c>
      <c r="C522" s="20" t="str">
        <f t="shared" si="52"/>
        <v/>
      </c>
      <c r="D522" s="20" t="str">
        <f t="shared" si="53"/>
        <v/>
      </c>
      <c r="E522" s="20"/>
      <c r="F522" s="21" t="str">
        <f t="shared" si="54"/>
        <v/>
      </c>
      <c r="G522" s="20" t="str">
        <f t="shared" si="55"/>
        <v/>
      </c>
      <c r="H522" s="20" t="str">
        <f t="shared" si="56"/>
        <v/>
      </c>
    </row>
    <row r="523" spans="1:8" x14ac:dyDescent="0.2">
      <c r="A523" s="18" t="str">
        <f t="shared" ref="A523:A586" si="58">IF(OR(F522&lt;0.01,F522=""),"",A522+1)</f>
        <v/>
      </c>
      <c r="B523" s="20" t="str">
        <f t="shared" si="57"/>
        <v/>
      </c>
      <c r="C523" s="20" t="str">
        <f t="shared" ref="C523:C586" si="59">IF(A523="","",B523-D523)</f>
        <v/>
      </c>
      <c r="D523" s="20" t="str">
        <f t="shared" ref="D523:D586" si="60">IF(A523="","",($A$4/12)*F522)</f>
        <v/>
      </c>
      <c r="E523" s="20"/>
      <c r="F523" s="21" t="str">
        <f t="shared" ref="F523:F586" si="61">IF(A523="","",F522-C523-E523)</f>
        <v/>
      </c>
      <c r="G523" s="20" t="str">
        <f t="shared" ref="G523:G586" si="62">IF(A523="","",G522+C523+E523)</f>
        <v/>
      </c>
      <c r="H523" s="20" t="str">
        <f t="shared" ref="H523:H586" si="63">IF(A523="","",H522+D523)</f>
        <v/>
      </c>
    </row>
    <row r="524" spans="1:8" x14ac:dyDescent="0.2">
      <c r="A524" s="18" t="str">
        <f t="shared" si="58"/>
        <v/>
      </c>
      <c r="B524" s="20" t="str">
        <f t="shared" si="57"/>
        <v/>
      </c>
      <c r="C524" s="20" t="str">
        <f t="shared" si="59"/>
        <v/>
      </c>
      <c r="D524" s="20" t="str">
        <f t="shared" si="60"/>
        <v/>
      </c>
      <c r="E524" s="20"/>
      <c r="F524" s="21" t="str">
        <f t="shared" si="61"/>
        <v/>
      </c>
      <c r="G524" s="20" t="str">
        <f t="shared" si="62"/>
        <v/>
      </c>
      <c r="H524" s="20" t="str">
        <f t="shared" si="63"/>
        <v/>
      </c>
    </row>
    <row r="525" spans="1:8" x14ac:dyDescent="0.2">
      <c r="A525" s="18" t="str">
        <f t="shared" si="58"/>
        <v/>
      </c>
      <c r="B525" s="20" t="str">
        <f t="shared" si="57"/>
        <v/>
      </c>
      <c r="C525" s="20" t="str">
        <f t="shared" si="59"/>
        <v/>
      </c>
      <c r="D525" s="20" t="str">
        <f t="shared" si="60"/>
        <v/>
      </c>
      <c r="E525" s="20"/>
      <c r="F525" s="21" t="str">
        <f t="shared" si="61"/>
        <v/>
      </c>
      <c r="G525" s="20" t="str">
        <f t="shared" si="62"/>
        <v/>
      </c>
      <c r="H525" s="20" t="str">
        <f t="shared" si="63"/>
        <v/>
      </c>
    </row>
    <row r="526" spans="1:8" x14ac:dyDescent="0.2">
      <c r="A526" s="18" t="str">
        <f t="shared" si="58"/>
        <v/>
      </c>
      <c r="B526" s="20" t="str">
        <f t="shared" si="57"/>
        <v/>
      </c>
      <c r="C526" s="20" t="str">
        <f t="shared" si="59"/>
        <v/>
      </c>
      <c r="D526" s="20" t="str">
        <f t="shared" si="60"/>
        <v/>
      </c>
      <c r="E526" s="20"/>
      <c r="F526" s="21" t="str">
        <f t="shared" si="61"/>
        <v/>
      </c>
      <c r="G526" s="20" t="str">
        <f t="shared" si="62"/>
        <v/>
      </c>
      <c r="H526" s="20" t="str">
        <f t="shared" si="63"/>
        <v/>
      </c>
    </row>
    <row r="527" spans="1:8" x14ac:dyDescent="0.2">
      <c r="A527" s="18" t="str">
        <f t="shared" si="58"/>
        <v/>
      </c>
      <c r="B527" s="20" t="str">
        <f t="shared" si="57"/>
        <v/>
      </c>
      <c r="C527" s="20" t="str">
        <f t="shared" si="59"/>
        <v/>
      </c>
      <c r="D527" s="20" t="str">
        <f t="shared" si="60"/>
        <v/>
      </c>
      <c r="E527" s="20"/>
      <c r="F527" s="21" t="str">
        <f t="shared" si="61"/>
        <v/>
      </c>
      <c r="G527" s="20" t="str">
        <f t="shared" si="62"/>
        <v/>
      </c>
      <c r="H527" s="20" t="str">
        <f t="shared" si="63"/>
        <v/>
      </c>
    </row>
    <row r="528" spans="1:8" x14ac:dyDescent="0.2">
      <c r="A528" s="18" t="str">
        <f t="shared" si="58"/>
        <v/>
      </c>
      <c r="B528" s="20" t="str">
        <f t="shared" si="57"/>
        <v/>
      </c>
      <c r="C528" s="20" t="str">
        <f t="shared" si="59"/>
        <v/>
      </c>
      <c r="D528" s="20" t="str">
        <f t="shared" si="60"/>
        <v/>
      </c>
      <c r="E528" s="20"/>
      <c r="F528" s="21" t="str">
        <f t="shared" si="61"/>
        <v/>
      </c>
      <c r="G528" s="20" t="str">
        <f t="shared" si="62"/>
        <v/>
      </c>
      <c r="H528" s="20" t="str">
        <f t="shared" si="63"/>
        <v/>
      </c>
    </row>
    <row r="529" spans="1:8" x14ac:dyDescent="0.2">
      <c r="A529" s="18" t="str">
        <f t="shared" si="58"/>
        <v/>
      </c>
      <c r="B529" s="20" t="str">
        <f t="shared" si="57"/>
        <v/>
      </c>
      <c r="C529" s="20" t="str">
        <f t="shared" si="59"/>
        <v/>
      </c>
      <c r="D529" s="20" t="str">
        <f t="shared" si="60"/>
        <v/>
      </c>
      <c r="E529" s="20"/>
      <c r="F529" s="21" t="str">
        <f t="shared" si="61"/>
        <v/>
      </c>
      <c r="G529" s="20" t="str">
        <f t="shared" si="62"/>
        <v/>
      </c>
      <c r="H529" s="20" t="str">
        <f t="shared" si="63"/>
        <v/>
      </c>
    </row>
    <row r="530" spans="1:8" x14ac:dyDescent="0.2">
      <c r="A530" s="18" t="str">
        <f t="shared" si="58"/>
        <v/>
      </c>
      <c r="B530" s="20" t="str">
        <f t="shared" si="57"/>
        <v/>
      </c>
      <c r="C530" s="20" t="str">
        <f t="shared" si="59"/>
        <v/>
      </c>
      <c r="D530" s="20" t="str">
        <f t="shared" si="60"/>
        <v/>
      </c>
      <c r="E530" s="20"/>
      <c r="F530" s="21" t="str">
        <f t="shared" si="61"/>
        <v/>
      </c>
      <c r="G530" s="20" t="str">
        <f t="shared" si="62"/>
        <v/>
      </c>
      <c r="H530" s="20" t="str">
        <f t="shared" si="63"/>
        <v/>
      </c>
    </row>
    <row r="531" spans="1:8" x14ac:dyDescent="0.2">
      <c r="A531" s="18" t="str">
        <f t="shared" si="58"/>
        <v/>
      </c>
      <c r="B531" s="20" t="str">
        <f t="shared" si="57"/>
        <v/>
      </c>
      <c r="C531" s="20" t="str">
        <f t="shared" si="59"/>
        <v/>
      </c>
      <c r="D531" s="20" t="str">
        <f t="shared" si="60"/>
        <v/>
      </c>
      <c r="E531" s="20"/>
      <c r="F531" s="21" t="str">
        <f t="shared" si="61"/>
        <v/>
      </c>
      <c r="G531" s="20" t="str">
        <f t="shared" si="62"/>
        <v/>
      </c>
      <c r="H531" s="20" t="str">
        <f t="shared" si="63"/>
        <v/>
      </c>
    </row>
    <row r="532" spans="1:8" x14ac:dyDescent="0.2">
      <c r="A532" s="18" t="str">
        <f t="shared" si="58"/>
        <v/>
      </c>
      <c r="B532" s="20" t="str">
        <f t="shared" si="57"/>
        <v/>
      </c>
      <c r="C532" s="20" t="str">
        <f t="shared" si="59"/>
        <v/>
      </c>
      <c r="D532" s="20" t="str">
        <f t="shared" si="60"/>
        <v/>
      </c>
      <c r="E532" s="20"/>
      <c r="F532" s="21" t="str">
        <f t="shared" si="61"/>
        <v/>
      </c>
      <c r="G532" s="20" t="str">
        <f t="shared" si="62"/>
        <v/>
      </c>
      <c r="H532" s="20" t="str">
        <f t="shared" si="63"/>
        <v/>
      </c>
    </row>
    <row r="533" spans="1:8" x14ac:dyDescent="0.2">
      <c r="A533" s="18" t="str">
        <f t="shared" si="58"/>
        <v/>
      </c>
      <c r="B533" s="20" t="str">
        <f t="shared" si="57"/>
        <v/>
      </c>
      <c r="C533" s="20" t="str">
        <f t="shared" si="59"/>
        <v/>
      </c>
      <c r="D533" s="20" t="str">
        <f t="shared" si="60"/>
        <v/>
      </c>
      <c r="E533" s="20"/>
      <c r="F533" s="21" t="str">
        <f t="shared" si="61"/>
        <v/>
      </c>
      <c r="G533" s="20" t="str">
        <f t="shared" si="62"/>
        <v/>
      </c>
      <c r="H533" s="20" t="str">
        <f t="shared" si="63"/>
        <v/>
      </c>
    </row>
    <row r="534" spans="1:8" x14ac:dyDescent="0.2">
      <c r="A534" s="18" t="str">
        <f t="shared" si="58"/>
        <v/>
      </c>
      <c r="B534" s="20" t="str">
        <f t="shared" si="57"/>
        <v/>
      </c>
      <c r="C534" s="20" t="str">
        <f t="shared" si="59"/>
        <v/>
      </c>
      <c r="D534" s="20" t="str">
        <f t="shared" si="60"/>
        <v/>
      </c>
      <c r="E534" s="20"/>
      <c r="F534" s="21" t="str">
        <f t="shared" si="61"/>
        <v/>
      </c>
      <c r="G534" s="20" t="str">
        <f t="shared" si="62"/>
        <v/>
      </c>
      <c r="H534" s="20" t="str">
        <f t="shared" si="63"/>
        <v/>
      </c>
    </row>
    <row r="535" spans="1:8" x14ac:dyDescent="0.2">
      <c r="A535" s="18" t="str">
        <f t="shared" si="58"/>
        <v/>
      </c>
      <c r="B535" s="20" t="str">
        <f t="shared" si="57"/>
        <v/>
      </c>
      <c r="C535" s="20" t="str">
        <f t="shared" si="59"/>
        <v/>
      </c>
      <c r="D535" s="20" t="str">
        <f t="shared" si="60"/>
        <v/>
      </c>
      <c r="E535" s="20"/>
      <c r="F535" s="21" t="str">
        <f t="shared" si="61"/>
        <v/>
      </c>
      <c r="G535" s="20" t="str">
        <f t="shared" si="62"/>
        <v/>
      </c>
      <c r="H535" s="20" t="str">
        <f t="shared" si="63"/>
        <v/>
      </c>
    </row>
    <row r="536" spans="1:8" x14ac:dyDescent="0.2">
      <c r="A536" s="18" t="str">
        <f t="shared" si="58"/>
        <v/>
      </c>
      <c r="B536" s="20" t="str">
        <f t="shared" si="57"/>
        <v/>
      </c>
      <c r="C536" s="20" t="str">
        <f t="shared" si="59"/>
        <v/>
      </c>
      <c r="D536" s="20" t="str">
        <f t="shared" si="60"/>
        <v/>
      </c>
      <c r="E536" s="20"/>
      <c r="F536" s="21" t="str">
        <f t="shared" si="61"/>
        <v/>
      </c>
      <c r="G536" s="20" t="str">
        <f t="shared" si="62"/>
        <v/>
      </c>
      <c r="H536" s="20" t="str">
        <f t="shared" si="63"/>
        <v/>
      </c>
    </row>
    <row r="537" spans="1:8" x14ac:dyDescent="0.2">
      <c r="A537" s="18" t="str">
        <f t="shared" si="58"/>
        <v/>
      </c>
      <c r="B537" s="20" t="str">
        <f t="shared" si="57"/>
        <v/>
      </c>
      <c r="C537" s="20" t="str">
        <f t="shared" si="59"/>
        <v/>
      </c>
      <c r="D537" s="20" t="str">
        <f t="shared" si="60"/>
        <v/>
      </c>
      <c r="E537" s="20"/>
      <c r="F537" s="21" t="str">
        <f t="shared" si="61"/>
        <v/>
      </c>
      <c r="G537" s="20" t="str">
        <f t="shared" si="62"/>
        <v/>
      </c>
      <c r="H537" s="20" t="str">
        <f t="shared" si="63"/>
        <v/>
      </c>
    </row>
    <row r="538" spans="1:8" x14ac:dyDescent="0.2">
      <c r="A538" s="18" t="str">
        <f t="shared" si="58"/>
        <v/>
      </c>
      <c r="B538" s="20" t="str">
        <f t="shared" si="57"/>
        <v/>
      </c>
      <c r="C538" s="20" t="str">
        <f t="shared" si="59"/>
        <v/>
      </c>
      <c r="D538" s="20" t="str">
        <f t="shared" si="60"/>
        <v/>
      </c>
      <c r="E538" s="20"/>
      <c r="F538" s="21" t="str">
        <f t="shared" si="61"/>
        <v/>
      </c>
      <c r="G538" s="20" t="str">
        <f t="shared" si="62"/>
        <v/>
      </c>
      <c r="H538" s="20" t="str">
        <f t="shared" si="63"/>
        <v/>
      </c>
    </row>
    <row r="539" spans="1:8" x14ac:dyDescent="0.2">
      <c r="A539" s="18" t="str">
        <f t="shared" si="58"/>
        <v/>
      </c>
      <c r="B539" s="20" t="str">
        <f t="shared" si="57"/>
        <v/>
      </c>
      <c r="C539" s="20" t="str">
        <f t="shared" si="59"/>
        <v/>
      </c>
      <c r="D539" s="20" t="str">
        <f t="shared" si="60"/>
        <v/>
      </c>
      <c r="E539" s="20"/>
      <c r="F539" s="21" t="str">
        <f t="shared" si="61"/>
        <v/>
      </c>
      <c r="G539" s="20" t="str">
        <f t="shared" si="62"/>
        <v/>
      </c>
      <c r="H539" s="20" t="str">
        <f t="shared" si="63"/>
        <v/>
      </c>
    </row>
    <row r="540" spans="1:8" x14ac:dyDescent="0.2">
      <c r="A540" s="18" t="str">
        <f t="shared" si="58"/>
        <v/>
      </c>
      <c r="B540" s="20" t="str">
        <f t="shared" si="57"/>
        <v/>
      </c>
      <c r="C540" s="20" t="str">
        <f t="shared" si="59"/>
        <v/>
      </c>
      <c r="D540" s="20" t="str">
        <f t="shared" si="60"/>
        <v/>
      </c>
      <c r="E540" s="20"/>
      <c r="F540" s="21" t="str">
        <f t="shared" si="61"/>
        <v/>
      </c>
      <c r="G540" s="20" t="str">
        <f t="shared" si="62"/>
        <v/>
      </c>
      <c r="H540" s="20" t="str">
        <f t="shared" si="63"/>
        <v/>
      </c>
    </row>
    <row r="541" spans="1:8" x14ac:dyDescent="0.2">
      <c r="A541" s="18" t="str">
        <f t="shared" si="58"/>
        <v/>
      </c>
      <c r="B541" s="20" t="str">
        <f t="shared" si="57"/>
        <v/>
      </c>
      <c r="C541" s="20" t="str">
        <f t="shared" si="59"/>
        <v/>
      </c>
      <c r="D541" s="20" t="str">
        <f t="shared" si="60"/>
        <v/>
      </c>
      <c r="E541" s="20"/>
      <c r="F541" s="21" t="str">
        <f t="shared" si="61"/>
        <v/>
      </c>
      <c r="G541" s="20" t="str">
        <f t="shared" si="62"/>
        <v/>
      </c>
      <c r="H541" s="20" t="str">
        <f t="shared" si="63"/>
        <v/>
      </c>
    </row>
    <row r="542" spans="1:8" x14ac:dyDescent="0.2">
      <c r="A542" s="18" t="str">
        <f t="shared" si="58"/>
        <v/>
      </c>
      <c r="B542" s="20" t="str">
        <f t="shared" si="57"/>
        <v/>
      </c>
      <c r="C542" s="20" t="str">
        <f t="shared" si="59"/>
        <v/>
      </c>
      <c r="D542" s="20" t="str">
        <f t="shared" si="60"/>
        <v/>
      </c>
      <c r="E542" s="20"/>
      <c r="F542" s="21" t="str">
        <f t="shared" si="61"/>
        <v/>
      </c>
      <c r="G542" s="20" t="str">
        <f t="shared" si="62"/>
        <v/>
      </c>
      <c r="H542" s="20" t="str">
        <f t="shared" si="63"/>
        <v/>
      </c>
    </row>
    <row r="543" spans="1:8" x14ac:dyDescent="0.2">
      <c r="A543" s="18" t="str">
        <f t="shared" si="58"/>
        <v/>
      </c>
      <c r="B543" s="20" t="str">
        <f t="shared" si="57"/>
        <v/>
      </c>
      <c r="C543" s="20" t="str">
        <f t="shared" si="59"/>
        <v/>
      </c>
      <c r="D543" s="20" t="str">
        <f t="shared" si="60"/>
        <v/>
      </c>
      <c r="E543" s="20"/>
      <c r="F543" s="21" t="str">
        <f t="shared" si="61"/>
        <v/>
      </c>
      <c r="G543" s="20" t="str">
        <f t="shared" si="62"/>
        <v/>
      </c>
      <c r="H543" s="20" t="str">
        <f t="shared" si="63"/>
        <v/>
      </c>
    </row>
    <row r="544" spans="1:8" x14ac:dyDescent="0.2">
      <c r="A544" s="18" t="str">
        <f t="shared" si="58"/>
        <v/>
      </c>
      <c r="B544" s="20" t="str">
        <f t="shared" si="57"/>
        <v/>
      </c>
      <c r="C544" s="20" t="str">
        <f t="shared" si="59"/>
        <v/>
      </c>
      <c r="D544" s="20" t="str">
        <f t="shared" si="60"/>
        <v/>
      </c>
      <c r="E544" s="20"/>
      <c r="F544" s="21" t="str">
        <f t="shared" si="61"/>
        <v/>
      </c>
      <c r="G544" s="20" t="str">
        <f t="shared" si="62"/>
        <v/>
      </c>
      <c r="H544" s="20" t="str">
        <f t="shared" si="63"/>
        <v/>
      </c>
    </row>
    <row r="545" spans="1:8" x14ac:dyDescent="0.2">
      <c r="A545" s="18" t="str">
        <f t="shared" si="58"/>
        <v/>
      </c>
      <c r="B545" s="20" t="str">
        <f t="shared" si="57"/>
        <v/>
      </c>
      <c r="C545" s="20" t="str">
        <f t="shared" si="59"/>
        <v/>
      </c>
      <c r="D545" s="20" t="str">
        <f t="shared" si="60"/>
        <v/>
      </c>
      <c r="E545" s="20"/>
      <c r="F545" s="21" t="str">
        <f t="shared" si="61"/>
        <v/>
      </c>
      <c r="G545" s="20" t="str">
        <f t="shared" si="62"/>
        <v/>
      </c>
      <c r="H545" s="20" t="str">
        <f t="shared" si="63"/>
        <v/>
      </c>
    </row>
    <row r="546" spans="1:8" x14ac:dyDescent="0.2">
      <c r="A546" s="18" t="str">
        <f t="shared" si="58"/>
        <v/>
      </c>
      <c r="B546" s="20" t="str">
        <f t="shared" si="57"/>
        <v/>
      </c>
      <c r="C546" s="20" t="str">
        <f t="shared" si="59"/>
        <v/>
      </c>
      <c r="D546" s="20" t="str">
        <f t="shared" si="60"/>
        <v/>
      </c>
      <c r="E546" s="20"/>
      <c r="F546" s="21" t="str">
        <f t="shared" si="61"/>
        <v/>
      </c>
      <c r="G546" s="20" t="str">
        <f t="shared" si="62"/>
        <v/>
      </c>
      <c r="H546" s="20" t="str">
        <f t="shared" si="63"/>
        <v/>
      </c>
    </row>
    <row r="547" spans="1:8" x14ac:dyDescent="0.2">
      <c r="A547" s="18" t="str">
        <f t="shared" si="58"/>
        <v/>
      </c>
      <c r="B547" s="20" t="str">
        <f t="shared" si="57"/>
        <v/>
      </c>
      <c r="C547" s="20" t="str">
        <f t="shared" si="59"/>
        <v/>
      </c>
      <c r="D547" s="20" t="str">
        <f t="shared" si="60"/>
        <v/>
      </c>
      <c r="E547" s="20"/>
      <c r="F547" s="21" t="str">
        <f t="shared" si="61"/>
        <v/>
      </c>
      <c r="G547" s="20" t="str">
        <f t="shared" si="62"/>
        <v/>
      </c>
      <c r="H547" s="20" t="str">
        <f t="shared" si="63"/>
        <v/>
      </c>
    </row>
    <row r="548" spans="1:8" x14ac:dyDescent="0.2">
      <c r="A548" s="18" t="str">
        <f t="shared" si="58"/>
        <v/>
      </c>
      <c r="B548" s="20" t="str">
        <f t="shared" si="57"/>
        <v/>
      </c>
      <c r="C548" s="20" t="str">
        <f t="shared" si="59"/>
        <v/>
      </c>
      <c r="D548" s="20" t="str">
        <f t="shared" si="60"/>
        <v/>
      </c>
      <c r="E548" s="20"/>
      <c r="F548" s="21" t="str">
        <f t="shared" si="61"/>
        <v/>
      </c>
      <c r="G548" s="20" t="str">
        <f t="shared" si="62"/>
        <v/>
      </c>
      <c r="H548" s="20" t="str">
        <f t="shared" si="63"/>
        <v/>
      </c>
    </row>
    <row r="549" spans="1:8" x14ac:dyDescent="0.2">
      <c r="A549" s="18" t="str">
        <f t="shared" si="58"/>
        <v/>
      </c>
      <c r="B549" s="20" t="str">
        <f t="shared" si="57"/>
        <v/>
      </c>
      <c r="C549" s="20" t="str">
        <f t="shared" si="59"/>
        <v/>
      </c>
      <c r="D549" s="20" t="str">
        <f t="shared" si="60"/>
        <v/>
      </c>
      <c r="E549" s="20"/>
      <c r="F549" s="21" t="str">
        <f t="shared" si="61"/>
        <v/>
      </c>
      <c r="G549" s="20" t="str">
        <f t="shared" si="62"/>
        <v/>
      </c>
      <c r="H549" s="20" t="str">
        <f t="shared" si="63"/>
        <v/>
      </c>
    </row>
    <row r="550" spans="1:8" x14ac:dyDescent="0.2">
      <c r="A550" s="18" t="str">
        <f t="shared" si="58"/>
        <v/>
      </c>
      <c r="B550" s="20" t="str">
        <f t="shared" si="57"/>
        <v/>
      </c>
      <c r="C550" s="20" t="str">
        <f t="shared" si="59"/>
        <v/>
      </c>
      <c r="D550" s="20" t="str">
        <f t="shared" si="60"/>
        <v/>
      </c>
      <c r="E550" s="20"/>
      <c r="F550" s="21" t="str">
        <f t="shared" si="61"/>
        <v/>
      </c>
      <c r="G550" s="20" t="str">
        <f t="shared" si="62"/>
        <v/>
      </c>
      <c r="H550" s="20" t="str">
        <f t="shared" si="63"/>
        <v/>
      </c>
    </row>
    <row r="551" spans="1:8" x14ac:dyDescent="0.2">
      <c r="A551" s="18" t="str">
        <f t="shared" si="58"/>
        <v/>
      </c>
      <c r="B551" s="20" t="str">
        <f t="shared" si="57"/>
        <v/>
      </c>
      <c r="C551" s="20" t="str">
        <f t="shared" si="59"/>
        <v/>
      </c>
      <c r="D551" s="20" t="str">
        <f t="shared" si="60"/>
        <v/>
      </c>
      <c r="E551" s="20"/>
      <c r="F551" s="21" t="str">
        <f t="shared" si="61"/>
        <v/>
      </c>
      <c r="G551" s="20" t="str">
        <f t="shared" si="62"/>
        <v/>
      </c>
      <c r="H551" s="20" t="str">
        <f t="shared" si="63"/>
        <v/>
      </c>
    </row>
    <row r="552" spans="1:8" x14ac:dyDescent="0.2">
      <c r="A552" s="18" t="str">
        <f t="shared" si="58"/>
        <v/>
      </c>
      <c r="B552" s="20" t="str">
        <f t="shared" si="57"/>
        <v/>
      </c>
      <c r="C552" s="20" t="str">
        <f t="shared" si="59"/>
        <v/>
      </c>
      <c r="D552" s="20" t="str">
        <f t="shared" si="60"/>
        <v/>
      </c>
      <c r="E552" s="20"/>
      <c r="F552" s="21" t="str">
        <f t="shared" si="61"/>
        <v/>
      </c>
      <c r="G552" s="20" t="str">
        <f t="shared" si="62"/>
        <v/>
      </c>
      <c r="H552" s="20" t="str">
        <f t="shared" si="63"/>
        <v/>
      </c>
    </row>
    <row r="553" spans="1:8" x14ac:dyDescent="0.2">
      <c r="A553" s="18" t="str">
        <f t="shared" si="58"/>
        <v/>
      </c>
      <c r="B553" s="20" t="str">
        <f t="shared" si="57"/>
        <v/>
      </c>
      <c r="C553" s="20" t="str">
        <f t="shared" si="59"/>
        <v/>
      </c>
      <c r="D553" s="20" t="str">
        <f t="shared" si="60"/>
        <v/>
      </c>
      <c r="E553" s="20"/>
      <c r="F553" s="21" t="str">
        <f t="shared" si="61"/>
        <v/>
      </c>
      <c r="G553" s="20" t="str">
        <f t="shared" si="62"/>
        <v/>
      </c>
      <c r="H553" s="20" t="str">
        <f t="shared" si="63"/>
        <v/>
      </c>
    </row>
    <row r="554" spans="1:8" x14ac:dyDescent="0.2">
      <c r="A554" s="18" t="str">
        <f t="shared" si="58"/>
        <v/>
      </c>
      <c r="B554" s="20" t="str">
        <f t="shared" si="57"/>
        <v/>
      </c>
      <c r="C554" s="20" t="str">
        <f t="shared" si="59"/>
        <v/>
      </c>
      <c r="D554" s="20" t="str">
        <f t="shared" si="60"/>
        <v/>
      </c>
      <c r="E554" s="20"/>
      <c r="F554" s="21" t="str">
        <f t="shared" si="61"/>
        <v/>
      </c>
      <c r="G554" s="20" t="str">
        <f t="shared" si="62"/>
        <v/>
      </c>
      <c r="H554" s="20" t="str">
        <f t="shared" si="63"/>
        <v/>
      </c>
    </row>
    <row r="555" spans="1:8" x14ac:dyDescent="0.2">
      <c r="A555" s="18" t="str">
        <f t="shared" si="58"/>
        <v/>
      </c>
      <c r="B555" s="20" t="str">
        <f t="shared" si="57"/>
        <v/>
      </c>
      <c r="C555" s="20" t="str">
        <f t="shared" si="59"/>
        <v/>
      </c>
      <c r="D555" s="20" t="str">
        <f t="shared" si="60"/>
        <v/>
      </c>
      <c r="E555" s="20"/>
      <c r="F555" s="21" t="str">
        <f t="shared" si="61"/>
        <v/>
      </c>
      <c r="G555" s="20" t="str">
        <f t="shared" si="62"/>
        <v/>
      </c>
      <c r="H555" s="20" t="str">
        <f t="shared" si="63"/>
        <v/>
      </c>
    </row>
    <row r="556" spans="1:8" x14ac:dyDescent="0.2">
      <c r="A556" s="18" t="str">
        <f t="shared" si="58"/>
        <v/>
      </c>
      <c r="B556" s="20" t="str">
        <f t="shared" si="57"/>
        <v/>
      </c>
      <c r="C556" s="20" t="str">
        <f t="shared" si="59"/>
        <v/>
      </c>
      <c r="D556" s="20" t="str">
        <f t="shared" si="60"/>
        <v/>
      </c>
      <c r="E556" s="20"/>
      <c r="F556" s="21" t="str">
        <f t="shared" si="61"/>
        <v/>
      </c>
      <c r="G556" s="20" t="str">
        <f t="shared" si="62"/>
        <v/>
      </c>
      <c r="H556" s="20" t="str">
        <f t="shared" si="63"/>
        <v/>
      </c>
    </row>
    <row r="557" spans="1:8" x14ac:dyDescent="0.2">
      <c r="A557" s="18" t="str">
        <f t="shared" si="58"/>
        <v/>
      </c>
      <c r="B557" s="20" t="str">
        <f t="shared" si="57"/>
        <v/>
      </c>
      <c r="C557" s="20" t="str">
        <f t="shared" si="59"/>
        <v/>
      </c>
      <c r="D557" s="20" t="str">
        <f t="shared" si="60"/>
        <v/>
      </c>
      <c r="E557" s="20"/>
      <c r="F557" s="21" t="str">
        <f t="shared" si="61"/>
        <v/>
      </c>
      <c r="G557" s="20" t="str">
        <f t="shared" si="62"/>
        <v/>
      </c>
      <c r="H557" s="20" t="str">
        <f t="shared" si="63"/>
        <v/>
      </c>
    </row>
    <row r="558" spans="1:8" x14ac:dyDescent="0.2">
      <c r="A558" s="18" t="str">
        <f t="shared" si="58"/>
        <v/>
      </c>
      <c r="B558" s="20" t="str">
        <f t="shared" si="57"/>
        <v/>
      </c>
      <c r="C558" s="20" t="str">
        <f t="shared" si="59"/>
        <v/>
      </c>
      <c r="D558" s="20" t="str">
        <f t="shared" si="60"/>
        <v/>
      </c>
      <c r="E558" s="20"/>
      <c r="F558" s="21" t="str">
        <f t="shared" si="61"/>
        <v/>
      </c>
      <c r="G558" s="20" t="str">
        <f t="shared" si="62"/>
        <v/>
      </c>
      <c r="H558" s="20" t="str">
        <f t="shared" si="63"/>
        <v/>
      </c>
    </row>
    <row r="559" spans="1:8" x14ac:dyDescent="0.2">
      <c r="A559" s="18" t="str">
        <f t="shared" si="58"/>
        <v/>
      </c>
      <c r="B559" s="20" t="str">
        <f t="shared" si="57"/>
        <v/>
      </c>
      <c r="C559" s="20" t="str">
        <f t="shared" si="59"/>
        <v/>
      </c>
      <c r="D559" s="20" t="str">
        <f t="shared" si="60"/>
        <v/>
      </c>
      <c r="E559" s="20"/>
      <c r="F559" s="21" t="str">
        <f t="shared" si="61"/>
        <v/>
      </c>
      <c r="G559" s="20" t="str">
        <f t="shared" si="62"/>
        <v/>
      </c>
      <c r="H559" s="20" t="str">
        <f t="shared" si="63"/>
        <v/>
      </c>
    </row>
    <row r="560" spans="1:8" x14ac:dyDescent="0.2">
      <c r="A560" s="18" t="str">
        <f t="shared" si="58"/>
        <v/>
      </c>
      <c r="B560" s="20" t="str">
        <f t="shared" si="57"/>
        <v/>
      </c>
      <c r="C560" s="20" t="str">
        <f t="shared" si="59"/>
        <v/>
      </c>
      <c r="D560" s="20" t="str">
        <f t="shared" si="60"/>
        <v/>
      </c>
      <c r="E560" s="20"/>
      <c r="F560" s="21" t="str">
        <f t="shared" si="61"/>
        <v/>
      </c>
      <c r="G560" s="20" t="str">
        <f t="shared" si="62"/>
        <v/>
      </c>
      <c r="H560" s="20" t="str">
        <f t="shared" si="63"/>
        <v/>
      </c>
    </row>
    <row r="561" spans="1:8" x14ac:dyDescent="0.2">
      <c r="A561" s="18" t="str">
        <f t="shared" si="58"/>
        <v/>
      </c>
      <c r="B561" s="20" t="str">
        <f t="shared" si="57"/>
        <v/>
      </c>
      <c r="C561" s="20" t="str">
        <f t="shared" si="59"/>
        <v/>
      </c>
      <c r="D561" s="20" t="str">
        <f t="shared" si="60"/>
        <v/>
      </c>
      <c r="E561" s="20"/>
      <c r="F561" s="21" t="str">
        <f t="shared" si="61"/>
        <v/>
      </c>
      <c r="G561" s="20" t="str">
        <f t="shared" si="62"/>
        <v/>
      </c>
      <c r="H561" s="20" t="str">
        <f t="shared" si="63"/>
        <v/>
      </c>
    </row>
    <row r="562" spans="1:8" x14ac:dyDescent="0.2">
      <c r="A562" s="18" t="str">
        <f t="shared" si="58"/>
        <v/>
      </c>
      <c r="B562" s="20" t="str">
        <f t="shared" si="57"/>
        <v/>
      </c>
      <c r="C562" s="20" t="str">
        <f t="shared" si="59"/>
        <v/>
      </c>
      <c r="D562" s="20" t="str">
        <f t="shared" si="60"/>
        <v/>
      </c>
      <c r="E562" s="20"/>
      <c r="F562" s="21" t="str">
        <f t="shared" si="61"/>
        <v/>
      </c>
      <c r="G562" s="20" t="str">
        <f t="shared" si="62"/>
        <v/>
      </c>
      <c r="H562" s="20" t="str">
        <f t="shared" si="63"/>
        <v/>
      </c>
    </row>
    <row r="563" spans="1:8" x14ac:dyDescent="0.2">
      <c r="A563" s="18" t="str">
        <f t="shared" si="58"/>
        <v/>
      </c>
      <c r="B563" s="20" t="str">
        <f t="shared" si="57"/>
        <v/>
      </c>
      <c r="C563" s="20" t="str">
        <f t="shared" si="59"/>
        <v/>
      </c>
      <c r="D563" s="20" t="str">
        <f t="shared" si="60"/>
        <v/>
      </c>
      <c r="E563" s="20"/>
      <c r="F563" s="21" t="str">
        <f t="shared" si="61"/>
        <v/>
      </c>
      <c r="G563" s="20" t="str">
        <f t="shared" si="62"/>
        <v/>
      </c>
      <c r="H563" s="20" t="str">
        <f t="shared" si="63"/>
        <v/>
      </c>
    </row>
    <row r="564" spans="1:8" x14ac:dyDescent="0.2">
      <c r="A564" s="18" t="str">
        <f t="shared" si="58"/>
        <v/>
      </c>
      <c r="B564" s="20" t="str">
        <f t="shared" si="57"/>
        <v/>
      </c>
      <c r="C564" s="20" t="str">
        <f t="shared" si="59"/>
        <v/>
      </c>
      <c r="D564" s="20" t="str">
        <f t="shared" si="60"/>
        <v/>
      </c>
      <c r="E564" s="20"/>
      <c r="F564" s="21" t="str">
        <f t="shared" si="61"/>
        <v/>
      </c>
      <c r="G564" s="20" t="str">
        <f t="shared" si="62"/>
        <v/>
      </c>
      <c r="H564" s="20" t="str">
        <f t="shared" si="63"/>
        <v/>
      </c>
    </row>
    <row r="565" spans="1:8" x14ac:dyDescent="0.2">
      <c r="A565" s="18" t="str">
        <f t="shared" si="58"/>
        <v/>
      </c>
      <c r="B565" s="20" t="str">
        <f t="shared" si="57"/>
        <v/>
      </c>
      <c r="C565" s="20" t="str">
        <f t="shared" si="59"/>
        <v/>
      </c>
      <c r="D565" s="20" t="str">
        <f t="shared" si="60"/>
        <v/>
      </c>
      <c r="E565" s="20"/>
      <c r="F565" s="21" t="str">
        <f t="shared" si="61"/>
        <v/>
      </c>
      <c r="G565" s="20" t="str">
        <f t="shared" si="62"/>
        <v/>
      </c>
      <c r="H565" s="20" t="str">
        <f t="shared" si="63"/>
        <v/>
      </c>
    </row>
    <row r="566" spans="1:8" x14ac:dyDescent="0.2">
      <c r="A566" s="18" t="str">
        <f t="shared" si="58"/>
        <v/>
      </c>
      <c r="B566" s="20" t="str">
        <f t="shared" si="57"/>
        <v/>
      </c>
      <c r="C566" s="20" t="str">
        <f t="shared" si="59"/>
        <v/>
      </c>
      <c r="D566" s="20" t="str">
        <f t="shared" si="60"/>
        <v/>
      </c>
      <c r="E566" s="20"/>
      <c r="F566" s="21" t="str">
        <f t="shared" si="61"/>
        <v/>
      </c>
      <c r="G566" s="20" t="str">
        <f t="shared" si="62"/>
        <v/>
      </c>
      <c r="H566" s="20" t="str">
        <f t="shared" si="63"/>
        <v/>
      </c>
    </row>
    <row r="567" spans="1:8" x14ac:dyDescent="0.2">
      <c r="A567" s="18" t="str">
        <f t="shared" si="58"/>
        <v/>
      </c>
      <c r="B567" s="20" t="str">
        <f t="shared" si="57"/>
        <v/>
      </c>
      <c r="C567" s="20" t="str">
        <f t="shared" si="59"/>
        <v/>
      </c>
      <c r="D567" s="20" t="str">
        <f t="shared" si="60"/>
        <v/>
      </c>
      <c r="E567" s="20"/>
      <c r="F567" s="21" t="str">
        <f t="shared" si="61"/>
        <v/>
      </c>
      <c r="G567" s="20" t="str">
        <f t="shared" si="62"/>
        <v/>
      </c>
      <c r="H567" s="20" t="str">
        <f t="shared" si="63"/>
        <v/>
      </c>
    </row>
    <row r="568" spans="1:8" x14ac:dyDescent="0.2">
      <c r="A568" s="18" t="str">
        <f t="shared" si="58"/>
        <v/>
      </c>
      <c r="B568" s="20" t="str">
        <f t="shared" si="57"/>
        <v/>
      </c>
      <c r="C568" s="20" t="str">
        <f t="shared" si="59"/>
        <v/>
      </c>
      <c r="D568" s="20" t="str">
        <f t="shared" si="60"/>
        <v/>
      </c>
      <c r="E568" s="20"/>
      <c r="F568" s="21" t="str">
        <f t="shared" si="61"/>
        <v/>
      </c>
      <c r="G568" s="20" t="str">
        <f t="shared" si="62"/>
        <v/>
      </c>
      <c r="H568" s="20" t="str">
        <f t="shared" si="63"/>
        <v/>
      </c>
    </row>
    <row r="569" spans="1:8" x14ac:dyDescent="0.2">
      <c r="A569" s="18" t="str">
        <f t="shared" si="58"/>
        <v/>
      </c>
      <c r="B569" s="20" t="str">
        <f t="shared" si="57"/>
        <v/>
      </c>
      <c r="C569" s="20" t="str">
        <f t="shared" si="59"/>
        <v/>
      </c>
      <c r="D569" s="20" t="str">
        <f t="shared" si="60"/>
        <v/>
      </c>
      <c r="E569" s="20"/>
      <c r="F569" s="21" t="str">
        <f t="shared" si="61"/>
        <v/>
      </c>
      <c r="G569" s="20" t="str">
        <f t="shared" si="62"/>
        <v/>
      </c>
      <c r="H569" s="20" t="str">
        <f t="shared" si="63"/>
        <v/>
      </c>
    </row>
    <row r="570" spans="1:8" x14ac:dyDescent="0.2">
      <c r="A570" s="18" t="str">
        <f t="shared" si="58"/>
        <v/>
      </c>
      <c r="B570" s="20" t="str">
        <f t="shared" si="57"/>
        <v/>
      </c>
      <c r="C570" s="20" t="str">
        <f t="shared" si="59"/>
        <v/>
      </c>
      <c r="D570" s="20" t="str">
        <f t="shared" si="60"/>
        <v/>
      </c>
      <c r="E570" s="20"/>
      <c r="F570" s="21" t="str">
        <f t="shared" si="61"/>
        <v/>
      </c>
      <c r="G570" s="20" t="str">
        <f t="shared" si="62"/>
        <v/>
      </c>
      <c r="H570" s="20" t="str">
        <f t="shared" si="63"/>
        <v/>
      </c>
    </row>
    <row r="571" spans="1:8" x14ac:dyDescent="0.2">
      <c r="A571" s="18" t="str">
        <f t="shared" si="58"/>
        <v/>
      </c>
      <c r="B571" s="20" t="str">
        <f t="shared" si="57"/>
        <v/>
      </c>
      <c r="C571" s="20" t="str">
        <f t="shared" si="59"/>
        <v/>
      </c>
      <c r="D571" s="20" t="str">
        <f t="shared" si="60"/>
        <v/>
      </c>
      <c r="E571" s="20"/>
      <c r="F571" s="21" t="str">
        <f t="shared" si="61"/>
        <v/>
      </c>
      <c r="G571" s="20" t="str">
        <f t="shared" si="62"/>
        <v/>
      </c>
      <c r="H571" s="20" t="str">
        <f t="shared" si="63"/>
        <v/>
      </c>
    </row>
    <row r="572" spans="1:8" x14ac:dyDescent="0.2">
      <c r="A572" s="18" t="str">
        <f t="shared" si="58"/>
        <v/>
      </c>
      <c r="B572" s="20" t="str">
        <f t="shared" si="57"/>
        <v/>
      </c>
      <c r="C572" s="20" t="str">
        <f t="shared" si="59"/>
        <v/>
      </c>
      <c r="D572" s="20" t="str">
        <f t="shared" si="60"/>
        <v/>
      </c>
      <c r="E572" s="20"/>
      <c r="F572" s="21" t="str">
        <f t="shared" si="61"/>
        <v/>
      </c>
      <c r="G572" s="20" t="str">
        <f t="shared" si="62"/>
        <v/>
      </c>
      <c r="H572" s="20" t="str">
        <f t="shared" si="63"/>
        <v/>
      </c>
    </row>
    <row r="573" spans="1:8" x14ac:dyDescent="0.2">
      <c r="A573" s="18" t="str">
        <f t="shared" si="58"/>
        <v/>
      </c>
      <c r="B573" s="20" t="str">
        <f t="shared" si="57"/>
        <v/>
      </c>
      <c r="C573" s="20" t="str">
        <f t="shared" si="59"/>
        <v/>
      </c>
      <c r="D573" s="20" t="str">
        <f t="shared" si="60"/>
        <v/>
      </c>
      <c r="E573" s="20"/>
      <c r="F573" s="21" t="str">
        <f t="shared" si="61"/>
        <v/>
      </c>
      <c r="G573" s="20" t="str">
        <f t="shared" si="62"/>
        <v/>
      </c>
      <c r="H573" s="20" t="str">
        <f t="shared" si="63"/>
        <v/>
      </c>
    </row>
    <row r="574" spans="1:8" x14ac:dyDescent="0.2">
      <c r="A574" s="18" t="str">
        <f t="shared" si="58"/>
        <v/>
      </c>
      <c r="B574" s="20" t="str">
        <f t="shared" si="57"/>
        <v/>
      </c>
      <c r="C574" s="20" t="str">
        <f t="shared" si="59"/>
        <v/>
      </c>
      <c r="D574" s="20" t="str">
        <f t="shared" si="60"/>
        <v/>
      </c>
      <c r="E574" s="20"/>
      <c r="F574" s="21" t="str">
        <f t="shared" si="61"/>
        <v/>
      </c>
      <c r="G574" s="20" t="str">
        <f t="shared" si="62"/>
        <v/>
      </c>
      <c r="H574" s="20" t="str">
        <f t="shared" si="63"/>
        <v/>
      </c>
    </row>
    <row r="575" spans="1:8" x14ac:dyDescent="0.2">
      <c r="A575" s="18" t="str">
        <f t="shared" si="58"/>
        <v/>
      </c>
      <c r="B575" s="20" t="str">
        <f t="shared" si="57"/>
        <v/>
      </c>
      <c r="C575" s="20" t="str">
        <f t="shared" si="59"/>
        <v/>
      </c>
      <c r="D575" s="20" t="str">
        <f t="shared" si="60"/>
        <v/>
      </c>
      <c r="E575" s="20"/>
      <c r="F575" s="21" t="str">
        <f t="shared" si="61"/>
        <v/>
      </c>
      <c r="G575" s="20" t="str">
        <f t="shared" si="62"/>
        <v/>
      </c>
      <c r="H575" s="20" t="str">
        <f t="shared" si="63"/>
        <v/>
      </c>
    </row>
    <row r="576" spans="1:8" x14ac:dyDescent="0.2">
      <c r="A576" s="18" t="str">
        <f t="shared" si="58"/>
        <v/>
      </c>
      <c r="B576" s="20" t="str">
        <f t="shared" si="57"/>
        <v/>
      </c>
      <c r="C576" s="20" t="str">
        <f t="shared" si="59"/>
        <v/>
      </c>
      <c r="D576" s="20" t="str">
        <f t="shared" si="60"/>
        <v/>
      </c>
      <c r="E576" s="20"/>
      <c r="F576" s="21" t="str">
        <f t="shared" si="61"/>
        <v/>
      </c>
      <c r="G576" s="20" t="str">
        <f t="shared" si="62"/>
        <v/>
      </c>
      <c r="H576" s="20" t="str">
        <f t="shared" si="63"/>
        <v/>
      </c>
    </row>
    <row r="577" spans="1:8" x14ac:dyDescent="0.2">
      <c r="A577" s="18" t="str">
        <f t="shared" si="58"/>
        <v/>
      </c>
      <c r="B577" s="20" t="str">
        <f t="shared" si="57"/>
        <v/>
      </c>
      <c r="C577" s="20" t="str">
        <f t="shared" si="59"/>
        <v/>
      </c>
      <c r="D577" s="20" t="str">
        <f t="shared" si="60"/>
        <v/>
      </c>
      <c r="E577" s="20"/>
      <c r="F577" s="21" t="str">
        <f t="shared" si="61"/>
        <v/>
      </c>
      <c r="G577" s="20" t="str">
        <f t="shared" si="62"/>
        <v/>
      </c>
      <c r="H577" s="20" t="str">
        <f t="shared" si="63"/>
        <v/>
      </c>
    </row>
    <row r="578" spans="1:8" x14ac:dyDescent="0.2">
      <c r="A578" s="18" t="str">
        <f t="shared" si="58"/>
        <v/>
      </c>
      <c r="B578" s="20" t="str">
        <f t="shared" si="57"/>
        <v/>
      </c>
      <c r="C578" s="20" t="str">
        <f t="shared" si="59"/>
        <v/>
      </c>
      <c r="D578" s="20" t="str">
        <f t="shared" si="60"/>
        <v/>
      </c>
      <c r="E578" s="20"/>
      <c r="F578" s="21" t="str">
        <f t="shared" si="61"/>
        <v/>
      </c>
      <c r="G578" s="20" t="str">
        <f t="shared" si="62"/>
        <v/>
      </c>
      <c r="H578" s="20" t="str">
        <f t="shared" si="63"/>
        <v/>
      </c>
    </row>
    <row r="579" spans="1:8" x14ac:dyDescent="0.2">
      <c r="A579" s="18" t="str">
        <f t="shared" si="58"/>
        <v/>
      </c>
      <c r="B579" s="20" t="str">
        <f t="shared" si="57"/>
        <v/>
      </c>
      <c r="C579" s="20" t="str">
        <f t="shared" si="59"/>
        <v/>
      </c>
      <c r="D579" s="20" t="str">
        <f t="shared" si="60"/>
        <v/>
      </c>
      <c r="E579" s="20"/>
      <c r="F579" s="21" t="str">
        <f t="shared" si="61"/>
        <v/>
      </c>
      <c r="G579" s="20" t="str">
        <f t="shared" si="62"/>
        <v/>
      </c>
      <c r="H579" s="20" t="str">
        <f t="shared" si="63"/>
        <v/>
      </c>
    </row>
    <row r="580" spans="1:8" x14ac:dyDescent="0.2">
      <c r="A580" s="18" t="str">
        <f t="shared" si="58"/>
        <v/>
      </c>
      <c r="B580" s="20" t="str">
        <f t="shared" si="57"/>
        <v/>
      </c>
      <c r="C580" s="20" t="str">
        <f t="shared" si="59"/>
        <v/>
      </c>
      <c r="D580" s="20" t="str">
        <f t="shared" si="60"/>
        <v/>
      </c>
      <c r="E580" s="20"/>
      <c r="F580" s="21" t="str">
        <f t="shared" si="61"/>
        <v/>
      </c>
      <c r="G580" s="20" t="str">
        <f t="shared" si="62"/>
        <v/>
      </c>
      <c r="H580" s="20" t="str">
        <f t="shared" si="63"/>
        <v/>
      </c>
    </row>
    <row r="581" spans="1:8" x14ac:dyDescent="0.2">
      <c r="A581" s="18" t="str">
        <f t="shared" si="58"/>
        <v/>
      </c>
      <c r="B581" s="20" t="str">
        <f t="shared" si="57"/>
        <v/>
      </c>
      <c r="C581" s="20" t="str">
        <f t="shared" si="59"/>
        <v/>
      </c>
      <c r="D581" s="20" t="str">
        <f t="shared" si="60"/>
        <v/>
      </c>
      <c r="E581" s="20"/>
      <c r="F581" s="21" t="str">
        <f t="shared" si="61"/>
        <v/>
      </c>
      <c r="G581" s="20" t="str">
        <f t="shared" si="62"/>
        <v/>
      </c>
      <c r="H581" s="20" t="str">
        <f t="shared" si="63"/>
        <v/>
      </c>
    </row>
    <row r="582" spans="1:8" x14ac:dyDescent="0.2">
      <c r="A582" s="18" t="str">
        <f t="shared" si="58"/>
        <v/>
      </c>
      <c r="B582" s="20" t="str">
        <f t="shared" si="57"/>
        <v/>
      </c>
      <c r="C582" s="20" t="str">
        <f t="shared" si="59"/>
        <v/>
      </c>
      <c r="D582" s="20" t="str">
        <f t="shared" si="60"/>
        <v/>
      </c>
      <c r="E582" s="20"/>
      <c r="F582" s="21" t="str">
        <f t="shared" si="61"/>
        <v/>
      </c>
      <c r="G582" s="20" t="str">
        <f t="shared" si="62"/>
        <v/>
      </c>
      <c r="H582" s="20" t="str">
        <f t="shared" si="63"/>
        <v/>
      </c>
    </row>
    <row r="583" spans="1:8" x14ac:dyDescent="0.2">
      <c r="A583" s="18" t="str">
        <f t="shared" si="58"/>
        <v/>
      </c>
      <c r="B583" s="20" t="str">
        <f t="shared" si="57"/>
        <v/>
      </c>
      <c r="C583" s="20" t="str">
        <f t="shared" si="59"/>
        <v/>
      </c>
      <c r="D583" s="20" t="str">
        <f t="shared" si="60"/>
        <v/>
      </c>
      <c r="E583" s="20"/>
      <c r="F583" s="21" t="str">
        <f t="shared" si="61"/>
        <v/>
      </c>
      <c r="G583" s="20" t="str">
        <f t="shared" si="62"/>
        <v/>
      </c>
      <c r="H583" s="20" t="str">
        <f t="shared" si="63"/>
        <v/>
      </c>
    </row>
    <row r="584" spans="1:8" x14ac:dyDescent="0.2">
      <c r="A584" s="18" t="str">
        <f t="shared" si="58"/>
        <v/>
      </c>
      <c r="B584" s="20" t="str">
        <f t="shared" si="57"/>
        <v/>
      </c>
      <c r="C584" s="20" t="str">
        <f t="shared" si="59"/>
        <v/>
      </c>
      <c r="D584" s="20" t="str">
        <f t="shared" si="60"/>
        <v/>
      </c>
      <c r="E584" s="20"/>
      <c r="F584" s="21" t="str">
        <f t="shared" si="61"/>
        <v/>
      </c>
      <c r="G584" s="20" t="str">
        <f t="shared" si="62"/>
        <v/>
      </c>
      <c r="H584" s="20" t="str">
        <f t="shared" si="63"/>
        <v/>
      </c>
    </row>
    <row r="585" spans="1:8" x14ac:dyDescent="0.2">
      <c r="A585" s="18" t="str">
        <f t="shared" si="58"/>
        <v/>
      </c>
      <c r="B585" s="20" t="str">
        <f t="shared" ref="B585:B648" si="64">IF(A585="","",IF(B584&gt;F584,F584,B584))</f>
        <v/>
      </c>
      <c r="C585" s="20" t="str">
        <f t="shared" si="59"/>
        <v/>
      </c>
      <c r="D585" s="20" t="str">
        <f t="shared" si="60"/>
        <v/>
      </c>
      <c r="E585" s="20"/>
      <c r="F585" s="21" t="str">
        <f t="shared" si="61"/>
        <v/>
      </c>
      <c r="G585" s="20" t="str">
        <f t="shared" si="62"/>
        <v/>
      </c>
      <c r="H585" s="20" t="str">
        <f t="shared" si="63"/>
        <v/>
      </c>
    </row>
    <row r="586" spans="1:8" x14ac:dyDescent="0.2">
      <c r="A586" s="18" t="str">
        <f t="shared" si="58"/>
        <v/>
      </c>
      <c r="B586" s="20" t="str">
        <f t="shared" si="64"/>
        <v/>
      </c>
      <c r="C586" s="20" t="str">
        <f t="shared" si="59"/>
        <v/>
      </c>
      <c r="D586" s="20" t="str">
        <f t="shared" si="60"/>
        <v/>
      </c>
      <c r="E586" s="20"/>
      <c r="F586" s="21" t="str">
        <f t="shared" si="61"/>
        <v/>
      </c>
      <c r="G586" s="20" t="str">
        <f t="shared" si="62"/>
        <v/>
      </c>
      <c r="H586" s="20" t="str">
        <f t="shared" si="63"/>
        <v/>
      </c>
    </row>
    <row r="587" spans="1:8" x14ac:dyDescent="0.2">
      <c r="A587" s="18" t="str">
        <f t="shared" ref="A587:A650" si="65">IF(OR(F586&lt;0.01,F586=""),"",A586+1)</f>
        <v/>
      </c>
      <c r="B587" s="20" t="str">
        <f t="shared" si="64"/>
        <v/>
      </c>
      <c r="C587" s="20" t="str">
        <f t="shared" ref="C587:C650" si="66">IF(A587="","",B587-D587)</f>
        <v/>
      </c>
      <c r="D587" s="20" t="str">
        <f t="shared" ref="D587:D650" si="67">IF(A587="","",($A$4/12)*F586)</f>
        <v/>
      </c>
      <c r="E587" s="20"/>
      <c r="F587" s="21" t="str">
        <f t="shared" ref="F587:F650" si="68">IF(A587="","",F586-C587-E587)</f>
        <v/>
      </c>
      <c r="G587" s="20" t="str">
        <f t="shared" ref="G587:G650" si="69">IF(A587="","",G586+C587+E587)</f>
        <v/>
      </c>
      <c r="H587" s="20" t="str">
        <f t="shared" ref="H587:H650" si="70">IF(A587="","",H586+D587)</f>
        <v/>
      </c>
    </row>
    <row r="588" spans="1:8" x14ac:dyDescent="0.2">
      <c r="A588" s="18" t="str">
        <f t="shared" si="65"/>
        <v/>
      </c>
      <c r="B588" s="20" t="str">
        <f t="shared" si="64"/>
        <v/>
      </c>
      <c r="C588" s="20" t="str">
        <f t="shared" si="66"/>
        <v/>
      </c>
      <c r="D588" s="20" t="str">
        <f t="shared" si="67"/>
        <v/>
      </c>
      <c r="E588" s="20"/>
      <c r="F588" s="21" t="str">
        <f t="shared" si="68"/>
        <v/>
      </c>
      <c r="G588" s="20" t="str">
        <f t="shared" si="69"/>
        <v/>
      </c>
      <c r="H588" s="20" t="str">
        <f t="shared" si="70"/>
        <v/>
      </c>
    </row>
    <row r="589" spans="1:8" x14ac:dyDescent="0.2">
      <c r="A589" s="18" t="str">
        <f t="shared" si="65"/>
        <v/>
      </c>
      <c r="B589" s="20" t="str">
        <f t="shared" si="64"/>
        <v/>
      </c>
      <c r="C589" s="20" t="str">
        <f t="shared" si="66"/>
        <v/>
      </c>
      <c r="D589" s="20" t="str">
        <f t="shared" si="67"/>
        <v/>
      </c>
      <c r="E589" s="20"/>
      <c r="F589" s="21" t="str">
        <f t="shared" si="68"/>
        <v/>
      </c>
      <c r="G589" s="20" t="str">
        <f t="shared" si="69"/>
        <v/>
      </c>
      <c r="H589" s="20" t="str">
        <f t="shared" si="70"/>
        <v/>
      </c>
    </row>
    <row r="590" spans="1:8" x14ac:dyDescent="0.2">
      <c r="A590" s="18" t="str">
        <f t="shared" si="65"/>
        <v/>
      </c>
      <c r="B590" s="20" t="str">
        <f t="shared" si="64"/>
        <v/>
      </c>
      <c r="C590" s="20" t="str">
        <f t="shared" si="66"/>
        <v/>
      </c>
      <c r="D590" s="20" t="str">
        <f t="shared" si="67"/>
        <v/>
      </c>
      <c r="E590" s="20"/>
      <c r="F590" s="21" t="str">
        <f t="shared" si="68"/>
        <v/>
      </c>
      <c r="G590" s="20" t="str">
        <f t="shared" si="69"/>
        <v/>
      </c>
      <c r="H590" s="20" t="str">
        <f t="shared" si="70"/>
        <v/>
      </c>
    </row>
    <row r="591" spans="1:8" x14ac:dyDescent="0.2">
      <c r="A591" s="18" t="str">
        <f t="shared" si="65"/>
        <v/>
      </c>
      <c r="B591" s="20" t="str">
        <f t="shared" si="64"/>
        <v/>
      </c>
      <c r="C591" s="20" t="str">
        <f t="shared" si="66"/>
        <v/>
      </c>
      <c r="D591" s="20" t="str">
        <f t="shared" si="67"/>
        <v/>
      </c>
      <c r="E591" s="20"/>
      <c r="F591" s="21" t="str">
        <f t="shared" si="68"/>
        <v/>
      </c>
      <c r="G591" s="20" t="str">
        <f t="shared" si="69"/>
        <v/>
      </c>
      <c r="H591" s="20" t="str">
        <f t="shared" si="70"/>
        <v/>
      </c>
    </row>
    <row r="592" spans="1:8" x14ac:dyDescent="0.2">
      <c r="A592" s="18" t="str">
        <f t="shared" si="65"/>
        <v/>
      </c>
      <c r="B592" s="20" t="str">
        <f t="shared" si="64"/>
        <v/>
      </c>
      <c r="C592" s="20" t="str">
        <f t="shared" si="66"/>
        <v/>
      </c>
      <c r="D592" s="20" t="str">
        <f t="shared" si="67"/>
        <v/>
      </c>
      <c r="E592" s="20"/>
      <c r="F592" s="21" t="str">
        <f t="shared" si="68"/>
        <v/>
      </c>
      <c r="G592" s="20" t="str">
        <f t="shared" si="69"/>
        <v/>
      </c>
      <c r="H592" s="20" t="str">
        <f t="shared" si="70"/>
        <v/>
      </c>
    </row>
    <row r="593" spans="1:8" x14ac:dyDescent="0.2">
      <c r="A593" s="18" t="str">
        <f t="shared" si="65"/>
        <v/>
      </c>
      <c r="B593" s="20" t="str">
        <f t="shared" si="64"/>
        <v/>
      </c>
      <c r="C593" s="20" t="str">
        <f t="shared" si="66"/>
        <v/>
      </c>
      <c r="D593" s="20" t="str">
        <f t="shared" si="67"/>
        <v/>
      </c>
      <c r="E593" s="20"/>
      <c r="F593" s="21" t="str">
        <f t="shared" si="68"/>
        <v/>
      </c>
      <c r="G593" s="20" t="str">
        <f t="shared" si="69"/>
        <v/>
      </c>
      <c r="H593" s="20" t="str">
        <f t="shared" si="70"/>
        <v/>
      </c>
    </row>
    <row r="594" spans="1:8" x14ac:dyDescent="0.2">
      <c r="A594" s="18" t="str">
        <f t="shared" si="65"/>
        <v/>
      </c>
      <c r="B594" s="20" t="str">
        <f t="shared" si="64"/>
        <v/>
      </c>
      <c r="C594" s="20" t="str">
        <f t="shared" si="66"/>
        <v/>
      </c>
      <c r="D594" s="20" t="str">
        <f t="shared" si="67"/>
        <v/>
      </c>
      <c r="E594" s="20"/>
      <c r="F594" s="21" t="str">
        <f t="shared" si="68"/>
        <v/>
      </c>
      <c r="G594" s="20" t="str">
        <f t="shared" si="69"/>
        <v/>
      </c>
      <c r="H594" s="20" t="str">
        <f t="shared" si="70"/>
        <v/>
      </c>
    </row>
    <row r="595" spans="1:8" x14ac:dyDescent="0.2">
      <c r="A595" s="18" t="str">
        <f t="shared" si="65"/>
        <v/>
      </c>
      <c r="B595" s="20" t="str">
        <f t="shared" si="64"/>
        <v/>
      </c>
      <c r="C595" s="20" t="str">
        <f t="shared" si="66"/>
        <v/>
      </c>
      <c r="D595" s="20" t="str">
        <f t="shared" si="67"/>
        <v/>
      </c>
      <c r="E595" s="20"/>
      <c r="F595" s="21" t="str">
        <f t="shared" si="68"/>
        <v/>
      </c>
      <c r="G595" s="20" t="str">
        <f t="shared" si="69"/>
        <v/>
      </c>
      <c r="H595" s="20" t="str">
        <f t="shared" si="70"/>
        <v/>
      </c>
    </row>
    <row r="596" spans="1:8" x14ac:dyDescent="0.2">
      <c r="A596" s="18" t="str">
        <f t="shared" si="65"/>
        <v/>
      </c>
      <c r="B596" s="20" t="str">
        <f t="shared" si="64"/>
        <v/>
      </c>
      <c r="C596" s="20" t="str">
        <f t="shared" si="66"/>
        <v/>
      </c>
      <c r="D596" s="20" t="str">
        <f t="shared" si="67"/>
        <v/>
      </c>
      <c r="E596" s="20"/>
      <c r="F596" s="21" t="str">
        <f t="shared" si="68"/>
        <v/>
      </c>
      <c r="G596" s="20" t="str">
        <f t="shared" si="69"/>
        <v/>
      </c>
      <c r="H596" s="20" t="str">
        <f t="shared" si="70"/>
        <v/>
      </c>
    </row>
    <row r="597" spans="1:8" x14ac:dyDescent="0.2">
      <c r="A597" s="18" t="str">
        <f t="shared" si="65"/>
        <v/>
      </c>
      <c r="B597" s="20" t="str">
        <f t="shared" si="64"/>
        <v/>
      </c>
      <c r="C597" s="20" t="str">
        <f t="shared" si="66"/>
        <v/>
      </c>
      <c r="D597" s="20" t="str">
        <f t="shared" si="67"/>
        <v/>
      </c>
      <c r="E597" s="20"/>
      <c r="F597" s="21" t="str">
        <f t="shared" si="68"/>
        <v/>
      </c>
      <c r="G597" s="20" t="str">
        <f t="shared" si="69"/>
        <v/>
      </c>
      <c r="H597" s="20" t="str">
        <f t="shared" si="70"/>
        <v/>
      </c>
    </row>
    <row r="598" spans="1:8" x14ac:dyDescent="0.2">
      <c r="A598" s="18" t="str">
        <f t="shared" si="65"/>
        <v/>
      </c>
      <c r="B598" s="20" t="str">
        <f t="shared" si="64"/>
        <v/>
      </c>
      <c r="C598" s="20" t="str">
        <f t="shared" si="66"/>
        <v/>
      </c>
      <c r="D598" s="20" t="str">
        <f t="shared" si="67"/>
        <v/>
      </c>
      <c r="E598" s="20"/>
      <c r="F598" s="21" t="str">
        <f t="shared" si="68"/>
        <v/>
      </c>
      <c r="G598" s="20" t="str">
        <f t="shared" si="69"/>
        <v/>
      </c>
      <c r="H598" s="20" t="str">
        <f t="shared" si="70"/>
        <v/>
      </c>
    </row>
    <row r="599" spans="1:8" x14ac:dyDescent="0.2">
      <c r="A599" s="18" t="str">
        <f t="shared" si="65"/>
        <v/>
      </c>
      <c r="B599" s="20" t="str">
        <f t="shared" si="64"/>
        <v/>
      </c>
      <c r="C599" s="20" t="str">
        <f t="shared" si="66"/>
        <v/>
      </c>
      <c r="D599" s="20" t="str">
        <f t="shared" si="67"/>
        <v/>
      </c>
      <c r="E599" s="20"/>
      <c r="F599" s="21" t="str">
        <f t="shared" si="68"/>
        <v/>
      </c>
      <c r="G599" s="20" t="str">
        <f t="shared" si="69"/>
        <v/>
      </c>
      <c r="H599" s="20" t="str">
        <f t="shared" si="70"/>
        <v/>
      </c>
    </row>
    <row r="600" spans="1:8" x14ac:dyDescent="0.2">
      <c r="A600" s="18" t="str">
        <f t="shared" si="65"/>
        <v/>
      </c>
      <c r="B600" s="20" t="str">
        <f t="shared" si="64"/>
        <v/>
      </c>
      <c r="C600" s="20" t="str">
        <f t="shared" si="66"/>
        <v/>
      </c>
      <c r="D600" s="20" t="str">
        <f t="shared" si="67"/>
        <v/>
      </c>
      <c r="E600" s="20"/>
      <c r="F600" s="21" t="str">
        <f t="shared" si="68"/>
        <v/>
      </c>
      <c r="G600" s="20" t="str">
        <f t="shared" si="69"/>
        <v/>
      </c>
      <c r="H600" s="20" t="str">
        <f t="shared" si="70"/>
        <v/>
      </c>
    </row>
    <row r="601" spans="1:8" x14ac:dyDescent="0.2">
      <c r="A601" s="18" t="str">
        <f t="shared" si="65"/>
        <v/>
      </c>
      <c r="B601" s="20" t="str">
        <f t="shared" si="64"/>
        <v/>
      </c>
      <c r="C601" s="20" t="str">
        <f t="shared" si="66"/>
        <v/>
      </c>
      <c r="D601" s="20" t="str">
        <f t="shared" si="67"/>
        <v/>
      </c>
      <c r="E601" s="20"/>
      <c r="F601" s="21" t="str">
        <f t="shared" si="68"/>
        <v/>
      </c>
      <c r="G601" s="20" t="str">
        <f t="shared" si="69"/>
        <v/>
      </c>
      <c r="H601" s="20" t="str">
        <f t="shared" si="70"/>
        <v/>
      </c>
    </row>
    <row r="602" spans="1:8" x14ac:dyDescent="0.2">
      <c r="A602" s="18" t="str">
        <f t="shared" si="65"/>
        <v/>
      </c>
      <c r="B602" s="20" t="str">
        <f t="shared" si="64"/>
        <v/>
      </c>
      <c r="C602" s="20" t="str">
        <f t="shared" si="66"/>
        <v/>
      </c>
      <c r="D602" s="20" t="str">
        <f t="shared" si="67"/>
        <v/>
      </c>
      <c r="E602" s="20"/>
      <c r="F602" s="21" t="str">
        <f t="shared" si="68"/>
        <v/>
      </c>
      <c r="G602" s="20" t="str">
        <f t="shared" si="69"/>
        <v/>
      </c>
      <c r="H602" s="20" t="str">
        <f t="shared" si="70"/>
        <v/>
      </c>
    </row>
    <row r="603" spans="1:8" x14ac:dyDescent="0.2">
      <c r="A603" s="18" t="str">
        <f t="shared" si="65"/>
        <v/>
      </c>
      <c r="B603" s="20" t="str">
        <f t="shared" si="64"/>
        <v/>
      </c>
      <c r="C603" s="20" t="str">
        <f t="shared" si="66"/>
        <v/>
      </c>
      <c r="D603" s="20" t="str">
        <f t="shared" si="67"/>
        <v/>
      </c>
      <c r="E603" s="20"/>
      <c r="F603" s="21" t="str">
        <f t="shared" si="68"/>
        <v/>
      </c>
      <c r="G603" s="20" t="str">
        <f t="shared" si="69"/>
        <v/>
      </c>
      <c r="H603" s="20" t="str">
        <f t="shared" si="70"/>
        <v/>
      </c>
    </row>
    <row r="604" spans="1:8" x14ac:dyDescent="0.2">
      <c r="A604" s="18" t="str">
        <f t="shared" si="65"/>
        <v/>
      </c>
      <c r="B604" s="20" t="str">
        <f t="shared" si="64"/>
        <v/>
      </c>
      <c r="C604" s="20" t="str">
        <f t="shared" si="66"/>
        <v/>
      </c>
      <c r="D604" s="20" t="str">
        <f t="shared" si="67"/>
        <v/>
      </c>
      <c r="E604" s="20"/>
      <c r="F604" s="21" t="str">
        <f t="shared" si="68"/>
        <v/>
      </c>
      <c r="G604" s="20" t="str">
        <f t="shared" si="69"/>
        <v/>
      </c>
      <c r="H604" s="20" t="str">
        <f t="shared" si="70"/>
        <v/>
      </c>
    </row>
    <row r="605" spans="1:8" x14ac:dyDescent="0.2">
      <c r="A605" s="18" t="str">
        <f t="shared" si="65"/>
        <v/>
      </c>
      <c r="B605" s="20" t="str">
        <f t="shared" si="64"/>
        <v/>
      </c>
      <c r="C605" s="20" t="str">
        <f t="shared" si="66"/>
        <v/>
      </c>
      <c r="D605" s="20" t="str">
        <f t="shared" si="67"/>
        <v/>
      </c>
      <c r="E605" s="20"/>
      <c r="F605" s="21" t="str">
        <f t="shared" si="68"/>
        <v/>
      </c>
      <c r="G605" s="20" t="str">
        <f t="shared" si="69"/>
        <v/>
      </c>
      <c r="H605" s="20" t="str">
        <f t="shared" si="70"/>
        <v/>
      </c>
    </row>
    <row r="606" spans="1:8" x14ac:dyDescent="0.2">
      <c r="A606" s="18" t="str">
        <f t="shared" si="65"/>
        <v/>
      </c>
      <c r="B606" s="20" t="str">
        <f t="shared" si="64"/>
        <v/>
      </c>
      <c r="C606" s="20" t="str">
        <f t="shared" si="66"/>
        <v/>
      </c>
      <c r="D606" s="20" t="str">
        <f t="shared" si="67"/>
        <v/>
      </c>
      <c r="E606" s="20"/>
      <c r="F606" s="21" t="str">
        <f t="shared" si="68"/>
        <v/>
      </c>
      <c r="G606" s="20" t="str">
        <f t="shared" si="69"/>
        <v/>
      </c>
      <c r="H606" s="20" t="str">
        <f t="shared" si="70"/>
        <v/>
      </c>
    </row>
    <row r="607" spans="1:8" x14ac:dyDescent="0.2">
      <c r="A607" s="18" t="str">
        <f t="shared" si="65"/>
        <v/>
      </c>
      <c r="B607" s="20" t="str">
        <f t="shared" si="64"/>
        <v/>
      </c>
      <c r="C607" s="20" t="str">
        <f t="shared" si="66"/>
        <v/>
      </c>
      <c r="D607" s="20" t="str">
        <f t="shared" si="67"/>
        <v/>
      </c>
      <c r="E607" s="20"/>
      <c r="F607" s="21" t="str">
        <f t="shared" si="68"/>
        <v/>
      </c>
      <c r="G607" s="20" t="str">
        <f t="shared" si="69"/>
        <v/>
      </c>
      <c r="H607" s="20" t="str">
        <f t="shared" si="70"/>
        <v/>
      </c>
    </row>
    <row r="608" spans="1:8" x14ac:dyDescent="0.2">
      <c r="A608" s="18" t="str">
        <f t="shared" si="65"/>
        <v/>
      </c>
      <c r="B608" s="20" t="str">
        <f t="shared" si="64"/>
        <v/>
      </c>
      <c r="C608" s="20" t="str">
        <f t="shared" si="66"/>
        <v/>
      </c>
      <c r="D608" s="20" t="str">
        <f t="shared" si="67"/>
        <v/>
      </c>
      <c r="E608" s="20"/>
      <c r="F608" s="21" t="str">
        <f t="shared" si="68"/>
        <v/>
      </c>
      <c r="G608" s="20" t="str">
        <f t="shared" si="69"/>
        <v/>
      </c>
      <c r="H608" s="20" t="str">
        <f t="shared" si="70"/>
        <v/>
      </c>
    </row>
    <row r="609" spans="1:8" x14ac:dyDescent="0.2">
      <c r="A609" s="18" t="str">
        <f t="shared" si="65"/>
        <v/>
      </c>
      <c r="B609" s="20" t="str">
        <f t="shared" si="64"/>
        <v/>
      </c>
      <c r="C609" s="20" t="str">
        <f t="shared" si="66"/>
        <v/>
      </c>
      <c r="D609" s="20" t="str">
        <f t="shared" si="67"/>
        <v/>
      </c>
      <c r="E609" s="20"/>
      <c r="F609" s="21" t="str">
        <f t="shared" si="68"/>
        <v/>
      </c>
      <c r="G609" s="20" t="str">
        <f t="shared" si="69"/>
        <v/>
      </c>
      <c r="H609" s="20" t="str">
        <f t="shared" si="70"/>
        <v/>
      </c>
    </row>
    <row r="610" spans="1:8" x14ac:dyDescent="0.2">
      <c r="A610" s="18" t="str">
        <f t="shared" si="65"/>
        <v/>
      </c>
      <c r="B610" s="20" t="str">
        <f t="shared" si="64"/>
        <v/>
      </c>
      <c r="C610" s="20" t="str">
        <f t="shared" si="66"/>
        <v/>
      </c>
      <c r="D610" s="20" t="str">
        <f t="shared" si="67"/>
        <v/>
      </c>
      <c r="E610" s="20"/>
      <c r="F610" s="21" t="str">
        <f t="shared" si="68"/>
        <v/>
      </c>
      <c r="G610" s="20" t="str">
        <f t="shared" si="69"/>
        <v/>
      </c>
      <c r="H610" s="20" t="str">
        <f t="shared" si="70"/>
        <v/>
      </c>
    </row>
    <row r="611" spans="1:8" x14ac:dyDescent="0.2">
      <c r="A611" s="18" t="str">
        <f t="shared" si="65"/>
        <v/>
      </c>
      <c r="B611" s="20" t="str">
        <f t="shared" si="64"/>
        <v/>
      </c>
      <c r="C611" s="20" t="str">
        <f t="shared" si="66"/>
        <v/>
      </c>
      <c r="D611" s="20" t="str">
        <f t="shared" si="67"/>
        <v/>
      </c>
      <c r="E611" s="20"/>
      <c r="F611" s="21" t="str">
        <f t="shared" si="68"/>
        <v/>
      </c>
      <c r="G611" s="20" t="str">
        <f t="shared" si="69"/>
        <v/>
      </c>
      <c r="H611" s="20" t="str">
        <f t="shared" si="70"/>
        <v/>
      </c>
    </row>
    <row r="612" spans="1:8" x14ac:dyDescent="0.2">
      <c r="A612" s="18" t="str">
        <f t="shared" si="65"/>
        <v/>
      </c>
      <c r="B612" s="20" t="str">
        <f t="shared" si="64"/>
        <v/>
      </c>
      <c r="C612" s="20" t="str">
        <f t="shared" si="66"/>
        <v/>
      </c>
      <c r="D612" s="20" t="str">
        <f t="shared" si="67"/>
        <v/>
      </c>
      <c r="E612" s="20"/>
      <c r="F612" s="21" t="str">
        <f t="shared" si="68"/>
        <v/>
      </c>
      <c r="G612" s="20" t="str">
        <f t="shared" si="69"/>
        <v/>
      </c>
      <c r="H612" s="20" t="str">
        <f t="shared" si="70"/>
        <v/>
      </c>
    </row>
    <row r="613" spans="1:8" x14ac:dyDescent="0.2">
      <c r="A613" s="18" t="str">
        <f t="shared" si="65"/>
        <v/>
      </c>
      <c r="B613" s="20" t="str">
        <f t="shared" si="64"/>
        <v/>
      </c>
      <c r="C613" s="20" t="str">
        <f t="shared" si="66"/>
        <v/>
      </c>
      <c r="D613" s="20" t="str">
        <f t="shared" si="67"/>
        <v/>
      </c>
      <c r="E613" s="20"/>
      <c r="F613" s="21" t="str">
        <f t="shared" si="68"/>
        <v/>
      </c>
      <c r="G613" s="20" t="str">
        <f t="shared" si="69"/>
        <v/>
      </c>
      <c r="H613" s="20" t="str">
        <f t="shared" si="70"/>
        <v/>
      </c>
    </row>
    <row r="614" spans="1:8" x14ac:dyDescent="0.2">
      <c r="A614" s="18" t="str">
        <f t="shared" si="65"/>
        <v/>
      </c>
      <c r="B614" s="20" t="str">
        <f t="shared" si="64"/>
        <v/>
      </c>
      <c r="C614" s="20" t="str">
        <f t="shared" si="66"/>
        <v/>
      </c>
      <c r="D614" s="20" t="str">
        <f t="shared" si="67"/>
        <v/>
      </c>
      <c r="E614" s="20"/>
      <c r="F614" s="21" t="str">
        <f t="shared" si="68"/>
        <v/>
      </c>
      <c r="G614" s="20" t="str">
        <f t="shared" si="69"/>
        <v/>
      </c>
      <c r="H614" s="20" t="str">
        <f t="shared" si="70"/>
        <v/>
      </c>
    </row>
    <row r="615" spans="1:8" x14ac:dyDescent="0.2">
      <c r="A615" s="18" t="str">
        <f t="shared" si="65"/>
        <v/>
      </c>
      <c r="B615" s="20" t="str">
        <f t="shared" si="64"/>
        <v/>
      </c>
      <c r="C615" s="20" t="str">
        <f t="shared" si="66"/>
        <v/>
      </c>
      <c r="D615" s="20" t="str">
        <f t="shared" si="67"/>
        <v/>
      </c>
      <c r="E615" s="20"/>
      <c r="F615" s="21" t="str">
        <f t="shared" si="68"/>
        <v/>
      </c>
      <c r="G615" s="20" t="str">
        <f t="shared" si="69"/>
        <v/>
      </c>
      <c r="H615" s="20" t="str">
        <f t="shared" si="70"/>
        <v/>
      </c>
    </row>
    <row r="616" spans="1:8" x14ac:dyDescent="0.2">
      <c r="A616" s="18" t="str">
        <f t="shared" si="65"/>
        <v/>
      </c>
      <c r="B616" s="20" t="str">
        <f t="shared" si="64"/>
        <v/>
      </c>
      <c r="C616" s="20" t="str">
        <f t="shared" si="66"/>
        <v/>
      </c>
      <c r="D616" s="20" t="str">
        <f t="shared" si="67"/>
        <v/>
      </c>
      <c r="E616" s="20"/>
      <c r="F616" s="21" t="str">
        <f t="shared" si="68"/>
        <v/>
      </c>
      <c r="G616" s="20" t="str">
        <f t="shared" si="69"/>
        <v/>
      </c>
      <c r="H616" s="20" t="str">
        <f t="shared" si="70"/>
        <v/>
      </c>
    </row>
    <row r="617" spans="1:8" x14ac:dyDescent="0.2">
      <c r="A617" s="18" t="str">
        <f t="shared" si="65"/>
        <v/>
      </c>
      <c r="B617" s="20" t="str">
        <f t="shared" si="64"/>
        <v/>
      </c>
      <c r="C617" s="20" t="str">
        <f t="shared" si="66"/>
        <v/>
      </c>
      <c r="D617" s="20" t="str">
        <f t="shared" si="67"/>
        <v/>
      </c>
      <c r="E617" s="20"/>
      <c r="F617" s="21" t="str">
        <f t="shared" si="68"/>
        <v/>
      </c>
      <c r="G617" s="20" t="str">
        <f t="shared" si="69"/>
        <v/>
      </c>
      <c r="H617" s="20" t="str">
        <f t="shared" si="70"/>
        <v/>
      </c>
    </row>
    <row r="618" spans="1:8" x14ac:dyDescent="0.2">
      <c r="A618" s="18" t="str">
        <f t="shared" si="65"/>
        <v/>
      </c>
      <c r="B618" s="20" t="str">
        <f t="shared" si="64"/>
        <v/>
      </c>
      <c r="C618" s="20" t="str">
        <f t="shared" si="66"/>
        <v/>
      </c>
      <c r="D618" s="20" t="str">
        <f t="shared" si="67"/>
        <v/>
      </c>
      <c r="E618" s="20"/>
      <c r="F618" s="21" t="str">
        <f t="shared" si="68"/>
        <v/>
      </c>
      <c r="G618" s="20" t="str">
        <f t="shared" si="69"/>
        <v/>
      </c>
      <c r="H618" s="20" t="str">
        <f t="shared" si="70"/>
        <v/>
      </c>
    </row>
    <row r="619" spans="1:8" x14ac:dyDescent="0.2">
      <c r="A619" s="18" t="str">
        <f t="shared" si="65"/>
        <v/>
      </c>
      <c r="B619" s="20" t="str">
        <f t="shared" si="64"/>
        <v/>
      </c>
      <c r="C619" s="20" t="str">
        <f t="shared" si="66"/>
        <v/>
      </c>
      <c r="D619" s="20" t="str">
        <f t="shared" si="67"/>
        <v/>
      </c>
      <c r="E619" s="20"/>
      <c r="F619" s="21" t="str">
        <f t="shared" si="68"/>
        <v/>
      </c>
      <c r="G619" s="20" t="str">
        <f t="shared" si="69"/>
        <v/>
      </c>
      <c r="H619" s="20" t="str">
        <f t="shared" si="70"/>
        <v/>
      </c>
    </row>
    <row r="620" spans="1:8" x14ac:dyDescent="0.2">
      <c r="A620" s="18" t="str">
        <f t="shared" si="65"/>
        <v/>
      </c>
      <c r="B620" s="20" t="str">
        <f t="shared" si="64"/>
        <v/>
      </c>
      <c r="C620" s="20" t="str">
        <f t="shared" si="66"/>
        <v/>
      </c>
      <c r="D620" s="20" t="str">
        <f t="shared" si="67"/>
        <v/>
      </c>
      <c r="E620" s="20"/>
      <c r="F620" s="21" t="str">
        <f t="shared" si="68"/>
        <v/>
      </c>
      <c r="G620" s="20" t="str">
        <f t="shared" si="69"/>
        <v/>
      </c>
      <c r="H620" s="20" t="str">
        <f t="shared" si="70"/>
        <v/>
      </c>
    </row>
    <row r="621" spans="1:8" x14ac:dyDescent="0.2">
      <c r="A621" s="18" t="str">
        <f t="shared" si="65"/>
        <v/>
      </c>
      <c r="B621" s="20" t="str">
        <f t="shared" si="64"/>
        <v/>
      </c>
      <c r="C621" s="20" t="str">
        <f t="shared" si="66"/>
        <v/>
      </c>
      <c r="D621" s="20" t="str">
        <f t="shared" si="67"/>
        <v/>
      </c>
      <c r="E621" s="20"/>
      <c r="F621" s="21" t="str">
        <f t="shared" si="68"/>
        <v/>
      </c>
      <c r="G621" s="20" t="str">
        <f t="shared" si="69"/>
        <v/>
      </c>
      <c r="H621" s="20" t="str">
        <f t="shared" si="70"/>
        <v/>
      </c>
    </row>
    <row r="622" spans="1:8" x14ac:dyDescent="0.2">
      <c r="A622" s="18" t="str">
        <f t="shared" si="65"/>
        <v/>
      </c>
      <c r="B622" s="20" t="str">
        <f t="shared" si="64"/>
        <v/>
      </c>
      <c r="C622" s="20" t="str">
        <f t="shared" si="66"/>
        <v/>
      </c>
      <c r="D622" s="20" t="str">
        <f t="shared" si="67"/>
        <v/>
      </c>
      <c r="E622" s="20"/>
      <c r="F622" s="21" t="str">
        <f t="shared" si="68"/>
        <v/>
      </c>
      <c r="G622" s="20" t="str">
        <f t="shared" si="69"/>
        <v/>
      </c>
      <c r="H622" s="20" t="str">
        <f t="shared" si="70"/>
        <v/>
      </c>
    </row>
    <row r="623" spans="1:8" x14ac:dyDescent="0.2">
      <c r="A623" s="18" t="str">
        <f t="shared" si="65"/>
        <v/>
      </c>
      <c r="B623" s="20" t="str">
        <f t="shared" si="64"/>
        <v/>
      </c>
      <c r="C623" s="20" t="str">
        <f t="shared" si="66"/>
        <v/>
      </c>
      <c r="D623" s="20" t="str">
        <f t="shared" si="67"/>
        <v/>
      </c>
      <c r="E623" s="20"/>
      <c r="F623" s="21" t="str">
        <f t="shared" si="68"/>
        <v/>
      </c>
      <c r="G623" s="20" t="str">
        <f t="shared" si="69"/>
        <v/>
      </c>
      <c r="H623" s="20" t="str">
        <f t="shared" si="70"/>
        <v/>
      </c>
    </row>
    <row r="624" spans="1:8" x14ac:dyDescent="0.2">
      <c r="A624" s="18" t="str">
        <f t="shared" si="65"/>
        <v/>
      </c>
      <c r="B624" s="20" t="str">
        <f t="shared" si="64"/>
        <v/>
      </c>
      <c r="C624" s="20" t="str">
        <f t="shared" si="66"/>
        <v/>
      </c>
      <c r="D624" s="20" t="str">
        <f t="shared" si="67"/>
        <v/>
      </c>
      <c r="E624" s="20"/>
      <c r="F624" s="21" t="str">
        <f t="shared" si="68"/>
        <v/>
      </c>
      <c r="G624" s="20" t="str">
        <f t="shared" si="69"/>
        <v/>
      </c>
      <c r="H624" s="20" t="str">
        <f t="shared" si="70"/>
        <v/>
      </c>
    </row>
    <row r="625" spans="1:8" x14ac:dyDescent="0.2">
      <c r="A625" s="18" t="str">
        <f t="shared" si="65"/>
        <v/>
      </c>
      <c r="B625" s="20" t="str">
        <f t="shared" si="64"/>
        <v/>
      </c>
      <c r="C625" s="20" t="str">
        <f t="shared" si="66"/>
        <v/>
      </c>
      <c r="D625" s="20" t="str">
        <f t="shared" si="67"/>
        <v/>
      </c>
      <c r="E625" s="20"/>
      <c r="F625" s="21" t="str">
        <f t="shared" si="68"/>
        <v/>
      </c>
      <c r="G625" s="20" t="str">
        <f t="shared" si="69"/>
        <v/>
      </c>
      <c r="H625" s="20" t="str">
        <f t="shared" si="70"/>
        <v/>
      </c>
    </row>
    <row r="626" spans="1:8" x14ac:dyDescent="0.2">
      <c r="A626" s="18" t="str">
        <f t="shared" si="65"/>
        <v/>
      </c>
      <c r="B626" s="20" t="str">
        <f t="shared" si="64"/>
        <v/>
      </c>
      <c r="C626" s="20" t="str">
        <f t="shared" si="66"/>
        <v/>
      </c>
      <c r="D626" s="20" t="str">
        <f t="shared" si="67"/>
        <v/>
      </c>
      <c r="E626" s="20"/>
      <c r="F626" s="21" t="str">
        <f t="shared" si="68"/>
        <v/>
      </c>
      <c r="G626" s="20" t="str">
        <f t="shared" si="69"/>
        <v/>
      </c>
      <c r="H626" s="20" t="str">
        <f t="shared" si="70"/>
        <v/>
      </c>
    </row>
    <row r="627" spans="1:8" x14ac:dyDescent="0.2">
      <c r="A627" s="18" t="str">
        <f t="shared" si="65"/>
        <v/>
      </c>
      <c r="B627" s="20" t="str">
        <f t="shared" si="64"/>
        <v/>
      </c>
      <c r="C627" s="20" t="str">
        <f t="shared" si="66"/>
        <v/>
      </c>
      <c r="D627" s="20" t="str">
        <f t="shared" si="67"/>
        <v/>
      </c>
      <c r="E627" s="20"/>
      <c r="F627" s="21" t="str">
        <f t="shared" si="68"/>
        <v/>
      </c>
      <c r="G627" s="20" t="str">
        <f t="shared" si="69"/>
        <v/>
      </c>
      <c r="H627" s="20" t="str">
        <f t="shared" si="70"/>
        <v/>
      </c>
    </row>
    <row r="628" spans="1:8" x14ac:dyDescent="0.2">
      <c r="A628" s="18" t="str">
        <f t="shared" si="65"/>
        <v/>
      </c>
      <c r="B628" s="20" t="str">
        <f t="shared" si="64"/>
        <v/>
      </c>
      <c r="C628" s="20" t="str">
        <f t="shared" si="66"/>
        <v/>
      </c>
      <c r="D628" s="20" t="str">
        <f t="shared" si="67"/>
        <v/>
      </c>
      <c r="E628" s="20"/>
      <c r="F628" s="21" t="str">
        <f t="shared" si="68"/>
        <v/>
      </c>
      <c r="G628" s="20" t="str">
        <f t="shared" si="69"/>
        <v/>
      </c>
      <c r="H628" s="20" t="str">
        <f t="shared" si="70"/>
        <v/>
      </c>
    </row>
    <row r="629" spans="1:8" x14ac:dyDescent="0.2">
      <c r="A629" s="18" t="str">
        <f t="shared" si="65"/>
        <v/>
      </c>
      <c r="B629" s="20" t="str">
        <f t="shared" si="64"/>
        <v/>
      </c>
      <c r="C629" s="20" t="str">
        <f t="shared" si="66"/>
        <v/>
      </c>
      <c r="D629" s="20" t="str">
        <f t="shared" si="67"/>
        <v/>
      </c>
      <c r="E629" s="20"/>
      <c r="F629" s="21" t="str">
        <f t="shared" si="68"/>
        <v/>
      </c>
      <c r="G629" s="20" t="str">
        <f t="shared" si="69"/>
        <v/>
      </c>
      <c r="H629" s="20" t="str">
        <f t="shared" si="70"/>
        <v/>
      </c>
    </row>
    <row r="630" spans="1:8" x14ac:dyDescent="0.2">
      <c r="A630" s="18" t="str">
        <f t="shared" si="65"/>
        <v/>
      </c>
      <c r="B630" s="20" t="str">
        <f t="shared" si="64"/>
        <v/>
      </c>
      <c r="C630" s="20" t="str">
        <f t="shared" si="66"/>
        <v/>
      </c>
      <c r="D630" s="20" t="str">
        <f t="shared" si="67"/>
        <v/>
      </c>
      <c r="E630" s="20"/>
      <c r="F630" s="21" t="str">
        <f t="shared" si="68"/>
        <v/>
      </c>
      <c r="G630" s="20" t="str">
        <f t="shared" si="69"/>
        <v/>
      </c>
      <c r="H630" s="20" t="str">
        <f t="shared" si="70"/>
        <v/>
      </c>
    </row>
    <row r="631" spans="1:8" x14ac:dyDescent="0.2">
      <c r="A631" s="18" t="str">
        <f t="shared" si="65"/>
        <v/>
      </c>
      <c r="B631" s="20" t="str">
        <f t="shared" si="64"/>
        <v/>
      </c>
      <c r="C631" s="20" t="str">
        <f t="shared" si="66"/>
        <v/>
      </c>
      <c r="D631" s="20" t="str">
        <f t="shared" si="67"/>
        <v/>
      </c>
      <c r="E631" s="20"/>
      <c r="F631" s="21" t="str">
        <f t="shared" si="68"/>
        <v/>
      </c>
      <c r="G631" s="20" t="str">
        <f t="shared" si="69"/>
        <v/>
      </c>
      <c r="H631" s="20" t="str">
        <f t="shared" si="70"/>
        <v/>
      </c>
    </row>
    <row r="632" spans="1:8" x14ac:dyDescent="0.2">
      <c r="A632" s="18" t="str">
        <f t="shared" si="65"/>
        <v/>
      </c>
      <c r="B632" s="20" t="str">
        <f t="shared" si="64"/>
        <v/>
      </c>
      <c r="C632" s="20" t="str">
        <f t="shared" si="66"/>
        <v/>
      </c>
      <c r="D632" s="20" t="str">
        <f t="shared" si="67"/>
        <v/>
      </c>
      <c r="E632" s="20"/>
      <c r="F632" s="21" t="str">
        <f t="shared" si="68"/>
        <v/>
      </c>
      <c r="G632" s="20" t="str">
        <f t="shared" si="69"/>
        <v/>
      </c>
      <c r="H632" s="20" t="str">
        <f t="shared" si="70"/>
        <v/>
      </c>
    </row>
    <row r="633" spans="1:8" x14ac:dyDescent="0.2">
      <c r="A633" s="18" t="str">
        <f t="shared" si="65"/>
        <v/>
      </c>
      <c r="B633" s="20" t="str">
        <f t="shared" si="64"/>
        <v/>
      </c>
      <c r="C633" s="20" t="str">
        <f t="shared" si="66"/>
        <v/>
      </c>
      <c r="D633" s="20" t="str">
        <f t="shared" si="67"/>
        <v/>
      </c>
      <c r="E633" s="20"/>
      <c r="F633" s="21" t="str">
        <f t="shared" si="68"/>
        <v/>
      </c>
      <c r="G633" s="20" t="str">
        <f t="shared" si="69"/>
        <v/>
      </c>
      <c r="H633" s="20" t="str">
        <f t="shared" si="70"/>
        <v/>
      </c>
    </row>
    <row r="634" spans="1:8" x14ac:dyDescent="0.2">
      <c r="A634" s="18" t="str">
        <f t="shared" si="65"/>
        <v/>
      </c>
      <c r="B634" s="20" t="str">
        <f t="shared" si="64"/>
        <v/>
      </c>
      <c r="C634" s="20" t="str">
        <f t="shared" si="66"/>
        <v/>
      </c>
      <c r="D634" s="20" t="str">
        <f t="shared" si="67"/>
        <v/>
      </c>
      <c r="E634" s="20"/>
      <c r="F634" s="21" t="str">
        <f t="shared" si="68"/>
        <v/>
      </c>
      <c r="G634" s="20" t="str">
        <f t="shared" si="69"/>
        <v/>
      </c>
      <c r="H634" s="20" t="str">
        <f t="shared" si="70"/>
        <v/>
      </c>
    </row>
    <row r="635" spans="1:8" x14ac:dyDescent="0.2">
      <c r="A635" s="18" t="str">
        <f t="shared" si="65"/>
        <v/>
      </c>
      <c r="B635" s="20" t="str">
        <f t="shared" si="64"/>
        <v/>
      </c>
      <c r="C635" s="20" t="str">
        <f t="shared" si="66"/>
        <v/>
      </c>
      <c r="D635" s="20" t="str">
        <f t="shared" si="67"/>
        <v/>
      </c>
      <c r="E635" s="20"/>
      <c r="F635" s="21" t="str">
        <f t="shared" si="68"/>
        <v/>
      </c>
      <c r="G635" s="20" t="str">
        <f t="shared" si="69"/>
        <v/>
      </c>
      <c r="H635" s="20" t="str">
        <f t="shared" si="70"/>
        <v/>
      </c>
    </row>
    <row r="636" spans="1:8" x14ac:dyDescent="0.2">
      <c r="A636" s="18" t="str">
        <f t="shared" si="65"/>
        <v/>
      </c>
      <c r="B636" s="20" t="str">
        <f t="shared" si="64"/>
        <v/>
      </c>
      <c r="C636" s="20" t="str">
        <f t="shared" si="66"/>
        <v/>
      </c>
      <c r="D636" s="20" t="str">
        <f t="shared" si="67"/>
        <v/>
      </c>
      <c r="E636" s="20"/>
      <c r="F636" s="21" t="str">
        <f t="shared" si="68"/>
        <v/>
      </c>
      <c r="G636" s="20" t="str">
        <f t="shared" si="69"/>
        <v/>
      </c>
      <c r="H636" s="20" t="str">
        <f t="shared" si="70"/>
        <v/>
      </c>
    </row>
    <row r="637" spans="1:8" x14ac:dyDescent="0.2">
      <c r="A637" s="18" t="str">
        <f t="shared" si="65"/>
        <v/>
      </c>
      <c r="B637" s="20" t="str">
        <f t="shared" si="64"/>
        <v/>
      </c>
      <c r="C637" s="20" t="str">
        <f t="shared" si="66"/>
        <v/>
      </c>
      <c r="D637" s="20" t="str">
        <f t="shared" si="67"/>
        <v/>
      </c>
      <c r="E637" s="20"/>
      <c r="F637" s="21" t="str">
        <f t="shared" si="68"/>
        <v/>
      </c>
      <c r="G637" s="20" t="str">
        <f t="shared" si="69"/>
        <v/>
      </c>
      <c r="H637" s="20" t="str">
        <f t="shared" si="70"/>
        <v/>
      </c>
    </row>
    <row r="638" spans="1:8" x14ac:dyDescent="0.2">
      <c r="A638" s="18" t="str">
        <f t="shared" si="65"/>
        <v/>
      </c>
      <c r="B638" s="20" t="str">
        <f t="shared" si="64"/>
        <v/>
      </c>
      <c r="C638" s="20" t="str">
        <f t="shared" si="66"/>
        <v/>
      </c>
      <c r="D638" s="20" t="str">
        <f t="shared" si="67"/>
        <v/>
      </c>
      <c r="E638" s="20"/>
      <c r="F638" s="21" t="str">
        <f t="shared" si="68"/>
        <v/>
      </c>
      <c r="G638" s="20" t="str">
        <f t="shared" si="69"/>
        <v/>
      </c>
      <c r="H638" s="20" t="str">
        <f t="shared" si="70"/>
        <v/>
      </c>
    </row>
    <row r="639" spans="1:8" x14ac:dyDescent="0.2">
      <c r="A639" s="18" t="str">
        <f t="shared" si="65"/>
        <v/>
      </c>
      <c r="B639" s="20" t="str">
        <f t="shared" si="64"/>
        <v/>
      </c>
      <c r="C639" s="20" t="str">
        <f t="shared" si="66"/>
        <v/>
      </c>
      <c r="D639" s="20" t="str">
        <f t="shared" si="67"/>
        <v/>
      </c>
      <c r="E639" s="20"/>
      <c r="F639" s="21" t="str">
        <f t="shared" si="68"/>
        <v/>
      </c>
      <c r="G639" s="20" t="str">
        <f t="shared" si="69"/>
        <v/>
      </c>
      <c r="H639" s="20" t="str">
        <f t="shared" si="70"/>
        <v/>
      </c>
    </row>
    <row r="640" spans="1:8" x14ac:dyDescent="0.2">
      <c r="A640" s="18" t="str">
        <f t="shared" si="65"/>
        <v/>
      </c>
      <c r="B640" s="20" t="str">
        <f t="shared" si="64"/>
        <v/>
      </c>
      <c r="C640" s="20" t="str">
        <f t="shared" si="66"/>
        <v/>
      </c>
      <c r="D640" s="20" t="str">
        <f t="shared" si="67"/>
        <v/>
      </c>
      <c r="E640" s="20"/>
      <c r="F640" s="21" t="str">
        <f t="shared" si="68"/>
        <v/>
      </c>
      <c r="G640" s="20" t="str">
        <f t="shared" si="69"/>
        <v/>
      </c>
      <c r="H640" s="20" t="str">
        <f t="shared" si="70"/>
        <v/>
      </c>
    </row>
    <row r="641" spans="1:8" x14ac:dyDescent="0.2">
      <c r="A641" s="18" t="str">
        <f t="shared" si="65"/>
        <v/>
      </c>
      <c r="B641" s="20" t="str">
        <f t="shared" si="64"/>
        <v/>
      </c>
      <c r="C641" s="20" t="str">
        <f t="shared" si="66"/>
        <v/>
      </c>
      <c r="D641" s="20" t="str">
        <f t="shared" si="67"/>
        <v/>
      </c>
      <c r="E641" s="20"/>
      <c r="F641" s="21" t="str">
        <f t="shared" si="68"/>
        <v/>
      </c>
      <c r="G641" s="20" t="str">
        <f t="shared" si="69"/>
        <v/>
      </c>
      <c r="H641" s="20" t="str">
        <f t="shared" si="70"/>
        <v/>
      </c>
    </row>
    <row r="642" spans="1:8" x14ac:dyDescent="0.2">
      <c r="A642" s="18" t="str">
        <f t="shared" si="65"/>
        <v/>
      </c>
      <c r="B642" s="20" t="str">
        <f t="shared" si="64"/>
        <v/>
      </c>
      <c r="C642" s="20" t="str">
        <f t="shared" si="66"/>
        <v/>
      </c>
      <c r="D642" s="20" t="str">
        <f t="shared" si="67"/>
        <v/>
      </c>
      <c r="E642" s="20"/>
      <c r="F642" s="21" t="str">
        <f t="shared" si="68"/>
        <v/>
      </c>
      <c r="G642" s="20" t="str">
        <f t="shared" si="69"/>
        <v/>
      </c>
      <c r="H642" s="20" t="str">
        <f t="shared" si="70"/>
        <v/>
      </c>
    </row>
    <row r="643" spans="1:8" x14ac:dyDescent="0.2">
      <c r="A643" s="18" t="str">
        <f t="shared" si="65"/>
        <v/>
      </c>
      <c r="B643" s="20" t="str">
        <f t="shared" si="64"/>
        <v/>
      </c>
      <c r="C643" s="20" t="str">
        <f t="shared" si="66"/>
        <v/>
      </c>
      <c r="D643" s="20" t="str">
        <f t="shared" si="67"/>
        <v/>
      </c>
      <c r="E643" s="20"/>
      <c r="F643" s="21" t="str">
        <f t="shared" si="68"/>
        <v/>
      </c>
      <c r="G643" s="20" t="str">
        <f t="shared" si="69"/>
        <v/>
      </c>
      <c r="H643" s="20" t="str">
        <f t="shared" si="70"/>
        <v/>
      </c>
    </row>
    <row r="644" spans="1:8" x14ac:dyDescent="0.2">
      <c r="A644" s="18" t="str">
        <f t="shared" si="65"/>
        <v/>
      </c>
      <c r="B644" s="20" t="str">
        <f t="shared" si="64"/>
        <v/>
      </c>
      <c r="C644" s="20" t="str">
        <f t="shared" si="66"/>
        <v/>
      </c>
      <c r="D644" s="20" t="str">
        <f t="shared" si="67"/>
        <v/>
      </c>
      <c r="E644" s="20"/>
      <c r="F644" s="21" t="str">
        <f t="shared" si="68"/>
        <v/>
      </c>
      <c r="G644" s="20" t="str">
        <f t="shared" si="69"/>
        <v/>
      </c>
      <c r="H644" s="20" t="str">
        <f t="shared" si="70"/>
        <v/>
      </c>
    </row>
    <row r="645" spans="1:8" x14ac:dyDescent="0.2">
      <c r="A645" s="18" t="str">
        <f t="shared" si="65"/>
        <v/>
      </c>
      <c r="B645" s="20" t="str">
        <f t="shared" si="64"/>
        <v/>
      </c>
      <c r="C645" s="20" t="str">
        <f t="shared" si="66"/>
        <v/>
      </c>
      <c r="D645" s="20" t="str">
        <f t="shared" si="67"/>
        <v/>
      </c>
      <c r="E645" s="20"/>
      <c r="F645" s="21" t="str">
        <f t="shared" si="68"/>
        <v/>
      </c>
      <c r="G645" s="20" t="str">
        <f t="shared" si="69"/>
        <v/>
      </c>
      <c r="H645" s="20" t="str">
        <f t="shared" si="70"/>
        <v/>
      </c>
    </row>
    <row r="646" spans="1:8" x14ac:dyDescent="0.2">
      <c r="A646" s="18" t="str">
        <f t="shared" si="65"/>
        <v/>
      </c>
      <c r="B646" s="20" t="str">
        <f t="shared" si="64"/>
        <v/>
      </c>
      <c r="C646" s="20" t="str">
        <f t="shared" si="66"/>
        <v/>
      </c>
      <c r="D646" s="20" t="str">
        <f t="shared" si="67"/>
        <v/>
      </c>
      <c r="E646" s="20"/>
      <c r="F646" s="21" t="str">
        <f t="shared" si="68"/>
        <v/>
      </c>
      <c r="G646" s="20" t="str">
        <f t="shared" si="69"/>
        <v/>
      </c>
      <c r="H646" s="20" t="str">
        <f t="shared" si="70"/>
        <v/>
      </c>
    </row>
    <row r="647" spans="1:8" x14ac:dyDescent="0.2">
      <c r="A647" s="18" t="str">
        <f t="shared" si="65"/>
        <v/>
      </c>
      <c r="B647" s="20" t="str">
        <f t="shared" si="64"/>
        <v/>
      </c>
      <c r="C647" s="20" t="str">
        <f t="shared" si="66"/>
        <v/>
      </c>
      <c r="D647" s="20" t="str">
        <f t="shared" si="67"/>
        <v/>
      </c>
      <c r="E647" s="20"/>
      <c r="F647" s="21" t="str">
        <f t="shared" si="68"/>
        <v/>
      </c>
      <c r="G647" s="20" t="str">
        <f t="shared" si="69"/>
        <v/>
      </c>
      <c r="H647" s="20" t="str">
        <f t="shared" si="70"/>
        <v/>
      </c>
    </row>
    <row r="648" spans="1:8" x14ac:dyDescent="0.2">
      <c r="A648" s="18" t="str">
        <f t="shared" si="65"/>
        <v/>
      </c>
      <c r="B648" s="20" t="str">
        <f t="shared" si="64"/>
        <v/>
      </c>
      <c r="C648" s="20" t="str">
        <f t="shared" si="66"/>
        <v/>
      </c>
      <c r="D648" s="20" t="str">
        <f t="shared" si="67"/>
        <v/>
      </c>
      <c r="E648" s="20"/>
      <c r="F648" s="21" t="str">
        <f t="shared" si="68"/>
        <v/>
      </c>
      <c r="G648" s="20" t="str">
        <f t="shared" si="69"/>
        <v/>
      </c>
      <c r="H648" s="20" t="str">
        <f t="shared" si="70"/>
        <v/>
      </c>
    </row>
    <row r="649" spans="1:8" x14ac:dyDescent="0.2">
      <c r="A649" s="18" t="str">
        <f t="shared" si="65"/>
        <v/>
      </c>
      <c r="B649" s="20" t="str">
        <f t="shared" ref="B649:B712" si="71">IF(A649="","",IF(B648&gt;F648,F648,B648))</f>
        <v/>
      </c>
      <c r="C649" s="20" t="str">
        <f t="shared" si="66"/>
        <v/>
      </c>
      <c r="D649" s="20" t="str">
        <f t="shared" si="67"/>
        <v/>
      </c>
      <c r="E649" s="20"/>
      <c r="F649" s="21" t="str">
        <f t="shared" si="68"/>
        <v/>
      </c>
      <c r="G649" s="20" t="str">
        <f t="shared" si="69"/>
        <v/>
      </c>
      <c r="H649" s="20" t="str">
        <f t="shared" si="70"/>
        <v/>
      </c>
    </row>
    <row r="650" spans="1:8" x14ac:dyDescent="0.2">
      <c r="A650" s="18" t="str">
        <f t="shared" si="65"/>
        <v/>
      </c>
      <c r="B650" s="20" t="str">
        <f t="shared" si="71"/>
        <v/>
      </c>
      <c r="C650" s="20" t="str">
        <f t="shared" si="66"/>
        <v/>
      </c>
      <c r="D650" s="20" t="str">
        <f t="shared" si="67"/>
        <v/>
      </c>
      <c r="E650" s="20"/>
      <c r="F650" s="21" t="str">
        <f t="shared" si="68"/>
        <v/>
      </c>
      <c r="G650" s="20" t="str">
        <f t="shared" si="69"/>
        <v/>
      </c>
      <c r="H650" s="20" t="str">
        <f t="shared" si="70"/>
        <v/>
      </c>
    </row>
    <row r="651" spans="1:8" x14ac:dyDescent="0.2">
      <c r="A651" s="18" t="str">
        <f t="shared" ref="A651:A714" si="72">IF(OR(F650&lt;0.01,F650=""),"",A650+1)</f>
        <v/>
      </c>
      <c r="B651" s="20" t="str">
        <f t="shared" si="71"/>
        <v/>
      </c>
      <c r="C651" s="20" t="str">
        <f t="shared" ref="C651:C714" si="73">IF(A651="","",B651-D651)</f>
        <v/>
      </c>
      <c r="D651" s="20" t="str">
        <f t="shared" ref="D651:D714" si="74">IF(A651="","",($A$4/12)*F650)</f>
        <v/>
      </c>
      <c r="E651" s="20"/>
      <c r="F651" s="21" t="str">
        <f t="shared" ref="F651:F714" si="75">IF(A651="","",F650-C651-E651)</f>
        <v/>
      </c>
      <c r="G651" s="20" t="str">
        <f t="shared" ref="G651:G714" si="76">IF(A651="","",G650+C651+E651)</f>
        <v/>
      </c>
      <c r="H651" s="20" t="str">
        <f t="shared" ref="H651:H714" si="77">IF(A651="","",H650+D651)</f>
        <v/>
      </c>
    </row>
    <row r="652" spans="1:8" x14ac:dyDescent="0.2">
      <c r="A652" s="18" t="str">
        <f t="shared" si="72"/>
        <v/>
      </c>
      <c r="B652" s="20" t="str">
        <f t="shared" si="71"/>
        <v/>
      </c>
      <c r="C652" s="20" t="str">
        <f t="shared" si="73"/>
        <v/>
      </c>
      <c r="D652" s="20" t="str">
        <f t="shared" si="74"/>
        <v/>
      </c>
      <c r="E652" s="20"/>
      <c r="F652" s="21" t="str">
        <f t="shared" si="75"/>
        <v/>
      </c>
      <c r="G652" s="20" t="str">
        <f t="shared" si="76"/>
        <v/>
      </c>
      <c r="H652" s="20" t="str">
        <f t="shared" si="77"/>
        <v/>
      </c>
    </row>
    <row r="653" spans="1:8" x14ac:dyDescent="0.2">
      <c r="A653" s="18" t="str">
        <f t="shared" si="72"/>
        <v/>
      </c>
      <c r="B653" s="20" t="str">
        <f t="shared" si="71"/>
        <v/>
      </c>
      <c r="C653" s="20" t="str">
        <f t="shared" si="73"/>
        <v/>
      </c>
      <c r="D653" s="20" t="str">
        <f t="shared" si="74"/>
        <v/>
      </c>
      <c r="E653" s="20"/>
      <c r="F653" s="21" t="str">
        <f t="shared" si="75"/>
        <v/>
      </c>
      <c r="G653" s="20" t="str">
        <f t="shared" si="76"/>
        <v/>
      </c>
      <c r="H653" s="20" t="str">
        <f t="shared" si="77"/>
        <v/>
      </c>
    </row>
    <row r="654" spans="1:8" x14ac:dyDescent="0.2">
      <c r="A654" s="18" t="str">
        <f t="shared" si="72"/>
        <v/>
      </c>
      <c r="B654" s="20" t="str">
        <f t="shared" si="71"/>
        <v/>
      </c>
      <c r="C654" s="20" t="str">
        <f t="shared" si="73"/>
        <v/>
      </c>
      <c r="D654" s="20" t="str">
        <f t="shared" si="74"/>
        <v/>
      </c>
      <c r="E654" s="20"/>
      <c r="F654" s="21" t="str">
        <f t="shared" si="75"/>
        <v/>
      </c>
      <c r="G654" s="20" t="str">
        <f t="shared" si="76"/>
        <v/>
      </c>
      <c r="H654" s="20" t="str">
        <f t="shared" si="77"/>
        <v/>
      </c>
    </row>
    <row r="655" spans="1:8" x14ac:dyDescent="0.2">
      <c r="A655" s="18" t="str">
        <f t="shared" si="72"/>
        <v/>
      </c>
      <c r="B655" s="20" t="str">
        <f t="shared" si="71"/>
        <v/>
      </c>
      <c r="C655" s="20" t="str">
        <f t="shared" si="73"/>
        <v/>
      </c>
      <c r="D655" s="20" t="str">
        <f t="shared" si="74"/>
        <v/>
      </c>
      <c r="E655" s="20"/>
      <c r="F655" s="21" t="str">
        <f t="shared" si="75"/>
        <v/>
      </c>
      <c r="G655" s="20" t="str">
        <f t="shared" si="76"/>
        <v/>
      </c>
      <c r="H655" s="20" t="str">
        <f t="shared" si="77"/>
        <v/>
      </c>
    </row>
    <row r="656" spans="1:8" x14ac:dyDescent="0.2">
      <c r="A656" s="18" t="str">
        <f t="shared" si="72"/>
        <v/>
      </c>
      <c r="B656" s="20" t="str">
        <f t="shared" si="71"/>
        <v/>
      </c>
      <c r="C656" s="20" t="str">
        <f t="shared" si="73"/>
        <v/>
      </c>
      <c r="D656" s="20" t="str">
        <f t="shared" si="74"/>
        <v/>
      </c>
      <c r="E656" s="20"/>
      <c r="F656" s="21" t="str">
        <f t="shared" si="75"/>
        <v/>
      </c>
      <c r="G656" s="20" t="str">
        <f t="shared" si="76"/>
        <v/>
      </c>
      <c r="H656" s="20" t="str">
        <f t="shared" si="77"/>
        <v/>
      </c>
    </row>
    <row r="657" spans="1:8" x14ac:dyDescent="0.2">
      <c r="A657" s="18" t="str">
        <f t="shared" si="72"/>
        <v/>
      </c>
      <c r="B657" s="20" t="str">
        <f t="shared" si="71"/>
        <v/>
      </c>
      <c r="C657" s="20" t="str">
        <f t="shared" si="73"/>
        <v/>
      </c>
      <c r="D657" s="20" t="str">
        <f t="shared" si="74"/>
        <v/>
      </c>
      <c r="E657" s="20"/>
      <c r="F657" s="21" t="str">
        <f t="shared" si="75"/>
        <v/>
      </c>
      <c r="G657" s="20" t="str">
        <f t="shared" si="76"/>
        <v/>
      </c>
      <c r="H657" s="20" t="str">
        <f t="shared" si="77"/>
        <v/>
      </c>
    </row>
    <row r="658" spans="1:8" x14ac:dyDescent="0.2">
      <c r="A658" s="18" t="str">
        <f t="shared" si="72"/>
        <v/>
      </c>
      <c r="B658" s="20" t="str">
        <f t="shared" si="71"/>
        <v/>
      </c>
      <c r="C658" s="20" t="str">
        <f t="shared" si="73"/>
        <v/>
      </c>
      <c r="D658" s="20" t="str">
        <f t="shared" si="74"/>
        <v/>
      </c>
      <c r="E658" s="20"/>
      <c r="F658" s="21" t="str">
        <f t="shared" si="75"/>
        <v/>
      </c>
      <c r="G658" s="20" t="str">
        <f t="shared" si="76"/>
        <v/>
      </c>
      <c r="H658" s="20" t="str">
        <f t="shared" si="77"/>
        <v/>
      </c>
    </row>
    <row r="659" spans="1:8" x14ac:dyDescent="0.2">
      <c r="A659" s="18" t="str">
        <f t="shared" si="72"/>
        <v/>
      </c>
      <c r="B659" s="20" t="str">
        <f t="shared" si="71"/>
        <v/>
      </c>
      <c r="C659" s="20" t="str">
        <f t="shared" si="73"/>
        <v/>
      </c>
      <c r="D659" s="20" t="str">
        <f t="shared" si="74"/>
        <v/>
      </c>
      <c r="E659" s="20"/>
      <c r="F659" s="21" t="str">
        <f t="shared" si="75"/>
        <v/>
      </c>
      <c r="G659" s="20" t="str">
        <f t="shared" si="76"/>
        <v/>
      </c>
      <c r="H659" s="20" t="str">
        <f t="shared" si="77"/>
        <v/>
      </c>
    </row>
    <row r="660" spans="1:8" x14ac:dyDescent="0.2">
      <c r="A660" s="18" t="str">
        <f t="shared" si="72"/>
        <v/>
      </c>
      <c r="B660" s="20" t="str">
        <f t="shared" si="71"/>
        <v/>
      </c>
      <c r="C660" s="20" t="str">
        <f t="shared" si="73"/>
        <v/>
      </c>
      <c r="D660" s="20" t="str">
        <f t="shared" si="74"/>
        <v/>
      </c>
      <c r="E660" s="20"/>
      <c r="F660" s="21" t="str">
        <f t="shared" si="75"/>
        <v/>
      </c>
      <c r="G660" s="20" t="str">
        <f t="shared" si="76"/>
        <v/>
      </c>
      <c r="H660" s="20" t="str">
        <f t="shared" si="77"/>
        <v/>
      </c>
    </row>
    <row r="661" spans="1:8" x14ac:dyDescent="0.2">
      <c r="A661" s="18" t="str">
        <f t="shared" si="72"/>
        <v/>
      </c>
      <c r="B661" s="20" t="str">
        <f t="shared" si="71"/>
        <v/>
      </c>
      <c r="C661" s="20" t="str">
        <f t="shared" si="73"/>
        <v/>
      </c>
      <c r="D661" s="20" t="str">
        <f t="shared" si="74"/>
        <v/>
      </c>
      <c r="E661" s="20"/>
      <c r="F661" s="21" t="str">
        <f t="shared" si="75"/>
        <v/>
      </c>
      <c r="G661" s="20" t="str">
        <f t="shared" si="76"/>
        <v/>
      </c>
      <c r="H661" s="20" t="str">
        <f t="shared" si="77"/>
        <v/>
      </c>
    </row>
    <row r="662" spans="1:8" x14ac:dyDescent="0.2">
      <c r="A662" s="18" t="str">
        <f t="shared" si="72"/>
        <v/>
      </c>
      <c r="B662" s="20" t="str">
        <f t="shared" si="71"/>
        <v/>
      </c>
      <c r="C662" s="20" t="str">
        <f t="shared" si="73"/>
        <v/>
      </c>
      <c r="D662" s="20" t="str">
        <f t="shared" si="74"/>
        <v/>
      </c>
      <c r="E662" s="20"/>
      <c r="F662" s="21" t="str">
        <f t="shared" si="75"/>
        <v/>
      </c>
      <c r="G662" s="20" t="str">
        <f t="shared" si="76"/>
        <v/>
      </c>
      <c r="H662" s="20" t="str">
        <f t="shared" si="77"/>
        <v/>
      </c>
    </row>
    <row r="663" spans="1:8" x14ac:dyDescent="0.2">
      <c r="A663" s="18" t="str">
        <f t="shared" si="72"/>
        <v/>
      </c>
      <c r="B663" s="20" t="str">
        <f t="shared" si="71"/>
        <v/>
      </c>
      <c r="C663" s="20" t="str">
        <f t="shared" si="73"/>
        <v/>
      </c>
      <c r="D663" s="20" t="str">
        <f t="shared" si="74"/>
        <v/>
      </c>
      <c r="E663" s="20"/>
      <c r="F663" s="21" t="str">
        <f t="shared" si="75"/>
        <v/>
      </c>
      <c r="G663" s="20" t="str">
        <f t="shared" si="76"/>
        <v/>
      </c>
      <c r="H663" s="20" t="str">
        <f t="shared" si="77"/>
        <v/>
      </c>
    </row>
    <row r="664" spans="1:8" x14ac:dyDescent="0.2">
      <c r="A664" s="18" t="str">
        <f t="shared" si="72"/>
        <v/>
      </c>
      <c r="B664" s="20" t="str">
        <f t="shared" si="71"/>
        <v/>
      </c>
      <c r="C664" s="20" t="str">
        <f t="shared" si="73"/>
        <v/>
      </c>
      <c r="D664" s="20" t="str">
        <f t="shared" si="74"/>
        <v/>
      </c>
      <c r="E664" s="20"/>
      <c r="F664" s="21" t="str">
        <f t="shared" si="75"/>
        <v/>
      </c>
      <c r="G664" s="20" t="str">
        <f t="shared" si="76"/>
        <v/>
      </c>
      <c r="H664" s="20" t="str">
        <f t="shared" si="77"/>
        <v/>
      </c>
    </row>
    <row r="665" spans="1:8" x14ac:dyDescent="0.2">
      <c r="A665" s="18" t="str">
        <f t="shared" si="72"/>
        <v/>
      </c>
      <c r="B665" s="20" t="str">
        <f t="shared" si="71"/>
        <v/>
      </c>
      <c r="C665" s="20" t="str">
        <f t="shared" si="73"/>
        <v/>
      </c>
      <c r="D665" s="20" t="str">
        <f t="shared" si="74"/>
        <v/>
      </c>
      <c r="E665" s="20"/>
      <c r="F665" s="21" t="str">
        <f t="shared" si="75"/>
        <v/>
      </c>
      <c r="G665" s="20" t="str">
        <f t="shared" si="76"/>
        <v/>
      </c>
      <c r="H665" s="20" t="str">
        <f t="shared" si="77"/>
        <v/>
      </c>
    </row>
    <row r="666" spans="1:8" x14ac:dyDescent="0.2">
      <c r="A666" s="18" t="str">
        <f t="shared" si="72"/>
        <v/>
      </c>
      <c r="B666" s="20" t="str">
        <f t="shared" si="71"/>
        <v/>
      </c>
      <c r="C666" s="20" t="str">
        <f t="shared" si="73"/>
        <v/>
      </c>
      <c r="D666" s="20" t="str">
        <f t="shared" si="74"/>
        <v/>
      </c>
      <c r="E666" s="20"/>
      <c r="F666" s="21" t="str">
        <f t="shared" si="75"/>
        <v/>
      </c>
      <c r="G666" s="20" t="str">
        <f t="shared" si="76"/>
        <v/>
      </c>
      <c r="H666" s="20" t="str">
        <f t="shared" si="77"/>
        <v/>
      </c>
    </row>
    <row r="667" spans="1:8" x14ac:dyDescent="0.2">
      <c r="A667" s="18" t="str">
        <f t="shared" si="72"/>
        <v/>
      </c>
      <c r="B667" s="20" t="str">
        <f t="shared" si="71"/>
        <v/>
      </c>
      <c r="C667" s="20" t="str">
        <f t="shared" si="73"/>
        <v/>
      </c>
      <c r="D667" s="20" t="str">
        <f t="shared" si="74"/>
        <v/>
      </c>
      <c r="E667" s="20"/>
      <c r="F667" s="21" t="str">
        <f t="shared" si="75"/>
        <v/>
      </c>
      <c r="G667" s="20" t="str">
        <f t="shared" si="76"/>
        <v/>
      </c>
      <c r="H667" s="20" t="str">
        <f t="shared" si="77"/>
        <v/>
      </c>
    </row>
    <row r="668" spans="1:8" x14ac:dyDescent="0.2">
      <c r="A668" s="18" t="str">
        <f t="shared" si="72"/>
        <v/>
      </c>
      <c r="B668" s="20" t="str">
        <f t="shared" si="71"/>
        <v/>
      </c>
      <c r="C668" s="20" t="str">
        <f t="shared" si="73"/>
        <v/>
      </c>
      <c r="D668" s="20" t="str">
        <f t="shared" si="74"/>
        <v/>
      </c>
      <c r="E668" s="20"/>
      <c r="F668" s="21" t="str">
        <f t="shared" si="75"/>
        <v/>
      </c>
      <c r="G668" s="20" t="str">
        <f t="shared" si="76"/>
        <v/>
      </c>
      <c r="H668" s="20" t="str">
        <f t="shared" si="77"/>
        <v/>
      </c>
    </row>
    <row r="669" spans="1:8" x14ac:dyDescent="0.2">
      <c r="A669" s="18" t="str">
        <f t="shared" si="72"/>
        <v/>
      </c>
      <c r="B669" s="20" t="str">
        <f t="shared" si="71"/>
        <v/>
      </c>
      <c r="C669" s="20" t="str">
        <f t="shared" si="73"/>
        <v/>
      </c>
      <c r="D669" s="20" t="str">
        <f t="shared" si="74"/>
        <v/>
      </c>
      <c r="E669" s="20"/>
      <c r="F669" s="21" t="str">
        <f t="shared" si="75"/>
        <v/>
      </c>
      <c r="G669" s="20" t="str">
        <f t="shared" si="76"/>
        <v/>
      </c>
      <c r="H669" s="20" t="str">
        <f t="shared" si="77"/>
        <v/>
      </c>
    </row>
    <row r="670" spans="1:8" x14ac:dyDescent="0.2">
      <c r="A670" s="18" t="str">
        <f t="shared" si="72"/>
        <v/>
      </c>
      <c r="B670" s="20" t="str">
        <f t="shared" si="71"/>
        <v/>
      </c>
      <c r="C670" s="20" t="str">
        <f t="shared" si="73"/>
        <v/>
      </c>
      <c r="D670" s="20" t="str">
        <f t="shared" si="74"/>
        <v/>
      </c>
      <c r="E670" s="20"/>
      <c r="F670" s="21" t="str">
        <f t="shared" si="75"/>
        <v/>
      </c>
      <c r="G670" s="20" t="str">
        <f t="shared" si="76"/>
        <v/>
      </c>
      <c r="H670" s="20" t="str">
        <f t="shared" si="77"/>
        <v/>
      </c>
    </row>
    <row r="671" spans="1:8" x14ac:dyDescent="0.2">
      <c r="A671" s="18" t="str">
        <f t="shared" si="72"/>
        <v/>
      </c>
      <c r="B671" s="20" t="str">
        <f t="shared" si="71"/>
        <v/>
      </c>
      <c r="C671" s="20" t="str">
        <f t="shared" si="73"/>
        <v/>
      </c>
      <c r="D671" s="20" t="str">
        <f t="shared" si="74"/>
        <v/>
      </c>
      <c r="E671" s="20"/>
      <c r="F671" s="21" t="str">
        <f t="shared" si="75"/>
        <v/>
      </c>
      <c r="G671" s="20" t="str">
        <f t="shared" si="76"/>
        <v/>
      </c>
      <c r="H671" s="20" t="str">
        <f t="shared" si="77"/>
        <v/>
      </c>
    </row>
    <row r="672" spans="1:8" x14ac:dyDescent="0.2">
      <c r="A672" s="18" t="str">
        <f t="shared" si="72"/>
        <v/>
      </c>
      <c r="B672" s="20" t="str">
        <f t="shared" si="71"/>
        <v/>
      </c>
      <c r="C672" s="20" t="str">
        <f t="shared" si="73"/>
        <v/>
      </c>
      <c r="D672" s="20" t="str">
        <f t="shared" si="74"/>
        <v/>
      </c>
      <c r="E672" s="20"/>
      <c r="F672" s="21" t="str">
        <f t="shared" si="75"/>
        <v/>
      </c>
      <c r="G672" s="20" t="str">
        <f t="shared" si="76"/>
        <v/>
      </c>
      <c r="H672" s="20" t="str">
        <f t="shared" si="77"/>
        <v/>
      </c>
    </row>
    <row r="673" spans="1:8" x14ac:dyDescent="0.2">
      <c r="A673" s="18" t="str">
        <f t="shared" si="72"/>
        <v/>
      </c>
      <c r="B673" s="20" t="str">
        <f t="shared" si="71"/>
        <v/>
      </c>
      <c r="C673" s="20" t="str">
        <f t="shared" si="73"/>
        <v/>
      </c>
      <c r="D673" s="20" t="str">
        <f t="shared" si="74"/>
        <v/>
      </c>
      <c r="E673" s="20"/>
      <c r="F673" s="21" t="str">
        <f t="shared" si="75"/>
        <v/>
      </c>
      <c r="G673" s="20" t="str">
        <f t="shared" si="76"/>
        <v/>
      </c>
      <c r="H673" s="20" t="str">
        <f t="shared" si="77"/>
        <v/>
      </c>
    </row>
    <row r="674" spans="1:8" x14ac:dyDescent="0.2">
      <c r="A674" s="18" t="str">
        <f t="shared" si="72"/>
        <v/>
      </c>
      <c r="B674" s="20" t="str">
        <f t="shared" si="71"/>
        <v/>
      </c>
      <c r="C674" s="20" t="str">
        <f t="shared" si="73"/>
        <v/>
      </c>
      <c r="D674" s="20" t="str">
        <f t="shared" si="74"/>
        <v/>
      </c>
      <c r="E674" s="20"/>
      <c r="F674" s="21" t="str">
        <f t="shared" si="75"/>
        <v/>
      </c>
      <c r="G674" s="20" t="str">
        <f t="shared" si="76"/>
        <v/>
      </c>
      <c r="H674" s="20" t="str">
        <f t="shared" si="77"/>
        <v/>
      </c>
    </row>
    <row r="675" spans="1:8" x14ac:dyDescent="0.2">
      <c r="A675" s="18" t="str">
        <f t="shared" si="72"/>
        <v/>
      </c>
      <c r="B675" s="20" t="str">
        <f t="shared" si="71"/>
        <v/>
      </c>
      <c r="C675" s="20" t="str">
        <f t="shared" si="73"/>
        <v/>
      </c>
      <c r="D675" s="20" t="str">
        <f t="shared" si="74"/>
        <v/>
      </c>
      <c r="E675" s="20"/>
      <c r="F675" s="21" t="str">
        <f t="shared" si="75"/>
        <v/>
      </c>
      <c r="G675" s="20" t="str">
        <f t="shared" si="76"/>
        <v/>
      </c>
      <c r="H675" s="20" t="str">
        <f t="shared" si="77"/>
        <v/>
      </c>
    </row>
    <row r="676" spans="1:8" x14ac:dyDescent="0.2">
      <c r="A676" s="18" t="str">
        <f t="shared" si="72"/>
        <v/>
      </c>
      <c r="B676" s="20" t="str">
        <f t="shared" si="71"/>
        <v/>
      </c>
      <c r="C676" s="20" t="str">
        <f t="shared" si="73"/>
        <v/>
      </c>
      <c r="D676" s="20" t="str">
        <f t="shared" si="74"/>
        <v/>
      </c>
      <c r="E676" s="20"/>
      <c r="F676" s="21" t="str">
        <f t="shared" si="75"/>
        <v/>
      </c>
      <c r="G676" s="20" t="str">
        <f t="shared" si="76"/>
        <v/>
      </c>
      <c r="H676" s="20" t="str">
        <f t="shared" si="77"/>
        <v/>
      </c>
    </row>
    <row r="677" spans="1:8" x14ac:dyDescent="0.2">
      <c r="A677" s="18" t="str">
        <f t="shared" si="72"/>
        <v/>
      </c>
      <c r="B677" s="20" t="str">
        <f t="shared" si="71"/>
        <v/>
      </c>
      <c r="C677" s="20" t="str">
        <f t="shared" si="73"/>
        <v/>
      </c>
      <c r="D677" s="20" t="str">
        <f t="shared" si="74"/>
        <v/>
      </c>
      <c r="E677" s="20"/>
      <c r="F677" s="21" t="str">
        <f t="shared" si="75"/>
        <v/>
      </c>
      <c r="G677" s="20" t="str">
        <f t="shared" si="76"/>
        <v/>
      </c>
      <c r="H677" s="20" t="str">
        <f t="shared" si="77"/>
        <v/>
      </c>
    </row>
    <row r="678" spans="1:8" x14ac:dyDescent="0.2">
      <c r="A678" s="18" t="str">
        <f t="shared" si="72"/>
        <v/>
      </c>
      <c r="B678" s="20" t="str">
        <f t="shared" si="71"/>
        <v/>
      </c>
      <c r="C678" s="20" t="str">
        <f t="shared" si="73"/>
        <v/>
      </c>
      <c r="D678" s="20" t="str">
        <f t="shared" si="74"/>
        <v/>
      </c>
      <c r="E678" s="20"/>
      <c r="F678" s="21" t="str">
        <f t="shared" si="75"/>
        <v/>
      </c>
      <c r="G678" s="20" t="str">
        <f t="shared" si="76"/>
        <v/>
      </c>
      <c r="H678" s="20" t="str">
        <f t="shared" si="77"/>
        <v/>
      </c>
    </row>
    <row r="679" spans="1:8" x14ac:dyDescent="0.2">
      <c r="A679" s="18" t="str">
        <f t="shared" si="72"/>
        <v/>
      </c>
      <c r="B679" s="20" t="str">
        <f t="shared" si="71"/>
        <v/>
      </c>
      <c r="C679" s="20" t="str">
        <f t="shared" si="73"/>
        <v/>
      </c>
      <c r="D679" s="20" t="str">
        <f t="shared" si="74"/>
        <v/>
      </c>
      <c r="E679" s="20"/>
      <c r="F679" s="21" t="str">
        <f t="shared" si="75"/>
        <v/>
      </c>
      <c r="G679" s="20" t="str">
        <f t="shared" si="76"/>
        <v/>
      </c>
      <c r="H679" s="20" t="str">
        <f t="shared" si="77"/>
        <v/>
      </c>
    </row>
    <row r="680" spans="1:8" x14ac:dyDescent="0.2">
      <c r="A680" s="18" t="str">
        <f t="shared" si="72"/>
        <v/>
      </c>
      <c r="B680" s="20" t="str">
        <f t="shared" si="71"/>
        <v/>
      </c>
      <c r="C680" s="20" t="str">
        <f t="shared" si="73"/>
        <v/>
      </c>
      <c r="D680" s="20" t="str">
        <f t="shared" si="74"/>
        <v/>
      </c>
      <c r="E680" s="20"/>
      <c r="F680" s="21" t="str">
        <f t="shared" si="75"/>
        <v/>
      </c>
      <c r="G680" s="20" t="str">
        <f t="shared" si="76"/>
        <v/>
      </c>
      <c r="H680" s="20" t="str">
        <f t="shared" si="77"/>
        <v/>
      </c>
    </row>
    <row r="681" spans="1:8" x14ac:dyDescent="0.2">
      <c r="A681" s="18" t="str">
        <f t="shared" si="72"/>
        <v/>
      </c>
      <c r="B681" s="20" t="str">
        <f t="shared" si="71"/>
        <v/>
      </c>
      <c r="C681" s="20" t="str">
        <f t="shared" si="73"/>
        <v/>
      </c>
      <c r="D681" s="20" t="str">
        <f t="shared" si="74"/>
        <v/>
      </c>
      <c r="E681" s="20"/>
      <c r="F681" s="21" t="str">
        <f t="shared" si="75"/>
        <v/>
      </c>
      <c r="G681" s="20" t="str">
        <f t="shared" si="76"/>
        <v/>
      </c>
      <c r="H681" s="20" t="str">
        <f t="shared" si="77"/>
        <v/>
      </c>
    </row>
    <row r="682" spans="1:8" x14ac:dyDescent="0.2">
      <c r="A682" s="18" t="str">
        <f t="shared" si="72"/>
        <v/>
      </c>
      <c r="B682" s="20" t="str">
        <f t="shared" si="71"/>
        <v/>
      </c>
      <c r="C682" s="20" t="str">
        <f t="shared" si="73"/>
        <v/>
      </c>
      <c r="D682" s="20" t="str">
        <f t="shared" si="74"/>
        <v/>
      </c>
      <c r="E682" s="20"/>
      <c r="F682" s="21" t="str">
        <f t="shared" si="75"/>
        <v/>
      </c>
      <c r="G682" s="20" t="str">
        <f t="shared" si="76"/>
        <v/>
      </c>
      <c r="H682" s="20" t="str">
        <f t="shared" si="77"/>
        <v/>
      </c>
    </row>
    <row r="683" spans="1:8" x14ac:dyDescent="0.2">
      <c r="A683" s="18" t="str">
        <f t="shared" si="72"/>
        <v/>
      </c>
      <c r="B683" s="20" t="str">
        <f t="shared" si="71"/>
        <v/>
      </c>
      <c r="C683" s="20" t="str">
        <f t="shared" si="73"/>
        <v/>
      </c>
      <c r="D683" s="20" t="str">
        <f t="shared" si="74"/>
        <v/>
      </c>
      <c r="E683" s="20"/>
      <c r="F683" s="21" t="str">
        <f t="shared" si="75"/>
        <v/>
      </c>
      <c r="G683" s="20" t="str">
        <f t="shared" si="76"/>
        <v/>
      </c>
      <c r="H683" s="20" t="str">
        <f t="shared" si="77"/>
        <v/>
      </c>
    </row>
    <row r="684" spans="1:8" x14ac:dyDescent="0.2">
      <c r="A684" s="18" t="str">
        <f t="shared" si="72"/>
        <v/>
      </c>
      <c r="B684" s="20" t="str">
        <f t="shared" si="71"/>
        <v/>
      </c>
      <c r="C684" s="20" t="str">
        <f t="shared" si="73"/>
        <v/>
      </c>
      <c r="D684" s="20" t="str">
        <f t="shared" si="74"/>
        <v/>
      </c>
      <c r="E684" s="20"/>
      <c r="F684" s="21" t="str">
        <f t="shared" si="75"/>
        <v/>
      </c>
      <c r="G684" s="20" t="str">
        <f t="shared" si="76"/>
        <v/>
      </c>
      <c r="H684" s="20" t="str">
        <f t="shared" si="77"/>
        <v/>
      </c>
    </row>
    <row r="685" spans="1:8" x14ac:dyDescent="0.2">
      <c r="A685" s="18" t="str">
        <f t="shared" si="72"/>
        <v/>
      </c>
      <c r="B685" s="20" t="str">
        <f t="shared" si="71"/>
        <v/>
      </c>
      <c r="C685" s="20" t="str">
        <f t="shared" si="73"/>
        <v/>
      </c>
      <c r="D685" s="20" t="str">
        <f t="shared" si="74"/>
        <v/>
      </c>
      <c r="E685" s="20"/>
      <c r="F685" s="21" t="str">
        <f t="shared" si="75"/>
        <v/>
      </c>
      <c r="G685" s="20" t="str">
        <f t="shared" si="76"/>
        <v/>
      </c>
      <c r="H685" s="20" t="str">
        <f t="shared" si="77"/>
        <v/>
      </c>
    </row>
    <row r="686" spans="1:8" x14ac:dyDescent="0.2">
      <c r="A686" s="18" t="str">
        <f t="shared" si="72"/>
        <v/>
      </c>
      <c r="B686" s="20" t="str">
        <f t="shared" si="71"/>
        <v/>
      </c>
      <c r="C686" s="20" t="str">
        <f t="shared" si="73"/>
        <v/>
      </c>
      <c r="D686" s="20" t="str">
        <f t="shared" si="74"/>
        <v/>
      </c>
      <c r="E686" s="20"/>
      <c r="F686" s="21" t="str">
        <f t="shared" si="75"/>
        <v/>
      </c>
      <c r="G686" s="20" t="str">
        <f t="shared" si="76"/>
        <v/>
      </c>
      <c r="H686" s="20" t="str">
        <f t="shared" si="77"/>
        <v/>
      </c>
    </row>
    <row r="687" spans="1:8" x14ac:dyDescent="0.2">
      <c r="A687" s="18" t="str">
        <f t="shared" si="72"/>
        <v/>
      </c>
      <c r="B687" s="20" t="str">
        <f t="shared" si="71"/>
        <v/>
      </c>
      <c r="C687" s="20" t="str">
        <f t="shared" si="73"/>
        <v/>
      </c>
      <c r="D687" s="20" t="str">
        <f t="shared" si="74"/>
        <v/>
      </c>
      <c r="E687" s="20"/>
      <c r="F687" s="21" t="str">
        <f t="shared" si="75"/>
        <v/>
      </c>
      <c r="G687" s="20" t="str">
        <f t="shared" si="76"/>
        <v/>
      </c>
      <c r="H687" s="20" t="str">
        <f t="shared" si="77"/>
        <v/>
      </c>
    </row>
    <row r="688" spans="1:8" x14ac:dyDescent="0.2">
      <c r="A688" s="18" t="str">
        <f t="shared" si="72"/>
        <v/>
      </c>
      <c r="B688" s="20" t="str">
        <f t="shared" si="71"/>
        <v/>
      </c>
      <c r="C688" s="20" t="str">
        <f t="shared" si="73"/>
        <v/>
      </c>
      <c r="D688" s="20" t="str">
        <f t="shared" si="74"/>
        <v/>
      </c>
      <c r="E688" s="20"/>
      <c r="F688" s="21" t="str">
        <f t="shared" si="75"/>
        <v/>
      </c>
      <c r="G688" s="20" t="str">
        <f t="shared" si="76"/>
        <v/>
      </c>
      <c r="H688" s="20" t="str">
        <f t="shared" si="77"/>
        <v/>
      </c>
    </row>
    <row r="689" spans="1:8" x14ac:dyDescent="0.2">
      <c r="A689" s="18" t="str">
        <f t="shared" si="72"/>
        <v/>
      </c>
      <c r="B689" s="20" t="str">
        <f t="shared" si="71"/>
        <v/>
      </c>
      <c r="C689" s="20" t="str">
        <f t="shared" si="73"/>
        <v/>
      </c>
      <c r="D689" s="20" t="str">
        <f t="shared" si="74"/>
        <v/>
      </c>
      <c r="E689" s="20"/>
      <c r="F689" s="21" t="str">
        <f t="shared" si="75"/>
        <v/>
      </c>
      <c r="G689" s="20" t="str">
        <f t="shared" si="76"/>
        <v/>
      </c>
      <c r="H689" s="20" t="str">
        <f t="shared" si="77"/>
        <v/>
      </c>
    </row>
    <row r="690" spans="1:8" x14ac:dyDescent="0.2">
      <c r="A690" s="18" t="str">
        <f t="shared" si="72"/>
        <v/>
      </c>
      <c r="B690" s="20" t="str">
        <f t="shared" si="71"/>
        <v/>
      </c>
      <c r="C690" s="20" t="str">
        <f t="shared" si="73"/>
        <v/>
      </c>
      <c r="D690" s="20" t="str">
        <f t="shared" si="74"/>
        <v/>
      </c>
      <c r="E690" s="20"/>
      <c r="F690" s="21" t="str">
        <f t="shared" si="75"/>
        <v/>
      </c>
      <c r="G690" s="20" t="str">
        <f t="shared" si="76"/>
        <v/>
      </c>
      <c r="H690" s="20" t="str">
        <f t="shared" si="77"/>
        <v/>
      </c>
    </row>
    <row r="691" spans="1:8" x14ac:dyDescent="0.2">
      <c r="A691" s="18" t="str">
        <f t="shared" si="72"/>
        <v/>
      </c>
      <c r="B691" s="20" t="str">
        <f t="shared" si="71"/>
        <v/>
      </c>
      <c r="C691" s="20" t="str">
        <f t="shared" si="73"/>
        <v/>
      </c>
      <c r="D691" s="20" t="str">
        <f t="shared" si="74"/>
        <v/>
      </c>
      <c r="E691" s="20"/>
      <c r="F691" s="21" t="str">
        <f t="shared" si="75"/>
        <v/>
      </c>
      <c r="G691" s="20" t="str">
        <f t="shared" si="76"/>
        <v/>
      </c>
      <c r="H691" s="20" t="str">
        <f t="shared" si="77"/>
        <v/>
      </c>
    </row>
    <row r="692" spans="1:8" x14ac:dyDescent="0.2">
      <c r="A692" s="18" t="str">
        <f t="shared" si="72"/>
        <v/>
      </c>
      <c r="B692" s="20" t="str">
        <f t="shared" si="71"/>
        <v/>
      </c>
      <c r="C692" s="20" t="str">
        <f t="shared" si="73"/>
        <v/>
      </c>
      <c r="D692" s="20" t="str">
        <f t="shared" si="74"/>
        <v/>
      </c>
      <c r="E692" s="20"/>
      <c r="F692" s="21" t="str">
        <f t="shared" si="75"/>
        <v/>
      </c>
      <c r="G692" s="20" t="str">
        <f t="shared" si="76"/>
        <v/>
      </c>
      <c r="H692" s="20" t="str">
        <f t="shared" si="77"/>
        <v/>
      </c>
    </row>
    <row r="693" spans="1:8" x14ac:dyDescent="0.2">
      <c r="A693" s="18" t="str">
        <f t="shared" si="72"/>
        <v/>
      </c>
      <c r="B693" s="20" t="str">
        <f t="shared" si="71"/>
        <v/>
      </c>
      <c r="C693" s="20" t="str">
        <f t="shared" si="73"/>
        <v/>
      </c>
      <c r="D693" s="20" t="str">
        <f t="shared" si="74"/>
        <v/>
      </c>
      <c r="E693" s="20"/>
      <c r="F693" s="21" t="str">
        <f t="shared" si="75"/>
        <v/>
      </c>
      <c r="G693" s="20" t="str">
        <f t="shared" si="76"/>
        <v/>
      </c>
      <c r="H693" s="20" t="str">
        <f t="shared" si="77"/>
        <v/>
      </c>
    </row>
    <row r="694" spans="1:8" x14ac:dyDescent="0.2">
      <c r="A694" s="18" t="str">
        <f t="shared" si="72"/>
        <v/>
      </c>
      <c r="B694" s="20" t="str">
        <f t="shared" si="71"/>
        <v/>
      </c>
      <c r="C694" s="20" t="str">
        <f t="shared" si="73"/>
        <v/>
      </c>
      <c r="D694" s="20" t="str">
        <f t="shared" si="74"/>
        <v/>
      </c>
      <c r="E694" s="20"/>
      <c r="F694" s="21" t="str">
        <f t="shared" si="75"/>
        <v/>
      </c>
      <c r="G694" s="20" t="str">
        <f t="shared" si="76"/>
        <v/>
      </c>
      <c r="H694" s="20" t="str">
        <f t="shared" si="77"/>
        <v/>
      </c>
    </row>
    <row r="695" spans="1:8" x14ac:dyDescent="0.2">
      <c r="A695" s="18" t="str">
        <f t="shared" si="72"/>
        <v/>
      </c>
      <c r="B695" s="20" t="str">
        <f t="shared" si="71"/>
        <v/>
      </c>
      <c r="C695" s="20" t="str">
        <f t="shared" si="73"/>
        <v/>
      </c>
      <c r="D695" s="20" t="str">
        <f t="shared" si="74"/>
        <v/>
      </c>
      <c r="E695" s="20"/>
      <c r="F695" s="21" t="str">
        <f t="shared" si="75"/>
        <v/>
      </c>
      <c r="G695" s="20" t="str">
        <f t="shared" si="76"/>
        <v/>
      </c>
      <c r="H695" s="20" t="str">
        <f t="shared" si="77"/>
        <v/>
      </c>
    </row>
    <row r="696" spans="1:8" x14ac:dyDescent="0.2">
      <c r="A696" s="18" t="str">
        <f t="shared" si="72"/>
        <v/>
      </c>
      <c r="B696" s="20" t="str">
        <f t="shared" si="71"/>
        <v/>
      </c>
      <c r="C696" s="20" t="str">
        <f t="shared" si="73"/>
        <v/>
      </c>
      <c r="D696" s="20" t="str">
        <f t="shared" si="74"/>
        <v/>
      </c>
      <c r="E696" s="20"/>
      <c r="F696" s="21" t="str">
        <f t="shared" si="75"/>
        <v/>
      </c>
      <c r="G696" s="20" t="str">
        <f t="shared" si="76"/>
        <v/>
      </c>
      <c r="H696" s="20" t="str">
        <f t="shared" si="77"/>
        <v/>
      </c>
    </row>
    <row r="697" spans="1:8" x14ac:dyDescent="0.2">
      <c r="A697" s="18" t="str">
        <f t="shared" si="72"/>
        <v/>
      </c>
      <c r="B697" s="20" t="str">
        <f t="shared" si="71"/>
        <v/>
      </c>
      <c r="C697" s="20" t="str">
        <f t="shared" si="73"/>
        <v/>
      </c>
      <c r="D697" s="20" t="str">
        <f t="shared" si="74"/>
        <v/>
      </c>
      <c r="E697" s="20"/>
      <c r="F697" s="21" t="str">
        <f t="shared" si="75"/>
        <v/>
      </c>
      <c r="G697" s="20" t="str">
        <f t="shared" si="76"/>
        <v/>
      </c>
      <c r="H697" s="20" t="str">
        <f t="shared" si="77"/>
        <v/>
      </c>
    </row>
    <row r="698" spans="1:8" x14ac:dyDescent="0.2">
      <c r="A698" s="18" t="str">
        <f t="shared" si="72"/>
        <v/>
      </c>
      <c r="B698" s="20" t="str">
        <f t="shared" si="71"/>
        <v/>
      </c>
      <c r="C698" s="20" t="str">
        <f t="shared" si="73"/>
        <v/>
      </c>
      <c r="D698" s="20" t="str">
        <f t="shared" si="74"/>
        <v/>
      </c>
      <c r="E698" s="20"/>
      <c r="F698" s="21" t="str">
        <f t="shared" si="75"/>
        <v/>
      </c>
      <c r="G698" s="20" t="str">
        <f t="shared" si="76"/>
        <v/>
      </c>
      <c r="H698" s="20" t="str">
        <f t="shared" si="77"/>
        <v/>
      </c>
    </row>
    <row r="699" spans="1:8" x14ac:dyDescent="0.2">
      <c r="A699" s="18" t="str">
        <f t="shared" si="72"/>
        <v/>
      </c>
      <c r="B699" s="20" t="str">
        <f t="shared" si="71"/>
        <v/>
      </c>
      <c r="C699" s="20" t="str">
        <f t="shared" si="73"/>
        <v/>
      </c>
      <c r="D699" s="20" t="str">
        <f t="shared" si="74"/>
        <v/>
      </c>
      <c r="E699" s="20"/>
      <c r="F699" s="21" t="str">
        <f t="shared" si="75"/>
        <v/>
      </c>
      <c r="G699" s="20" t="str">
        <f t="shared" si="76"/>
        <v/>
      </c>
      <c r="H699" s="20" t="str">
        <f t="shared" si="77"/>
        <v/>
      </c>
    </row>
    <row r="700" spans="1:8" x14ac:dyDescent="0.2">
      <c r="A700" s="18" t="str">
        <f t="shared" si="72"/>
        <v/>
      </c>
      <c r="B700" s="20" t="str">
        <f t="shared" si="71"/>
        <v/>
      </c>
      <c r="C700" s="20" t="str">
        <f t="shared" si="73"/>
        <v/>
      </c>
      <c r="D700" s="20" t="str">
        <f t="shared" si="74"/>
        <v/>
      </c>
      <c r="E700" s="20"/>
      <c r="F700" s="21" t="str">
        <f t="shared" si="75"/>
        <v/>
      </c>
      <c r="G700" s="20" t="str">
        <f t="shared" si="76"/>
        <v/>
      </c>
      <c r="H700" s="20" t="str">
        <f t="shared" si="77"/>
        <v/>
      </c>
    </row>
    <row r="701" spans="1:8" x14ac:dyDescent="0.2">
      <c r="A701" s="18" t="str">
        <f t="shared" si="72"/>
        <v/>
      </c>
      <c r="B701" s="20" t="str">
        <f t="shared" si="71"/>
        <v/>
      </c>
      <c r="C701" s="20" t="str">
        <f t="shared" si="73"/>
        <v/>
      </c>
      <c r="D701" s="20" t="str">
        <f t="shared" si="74"/>
        <v/>
      </c>
      <c r="E701" s="20"/>
      <c r="F701" s="21" t="str">
        <f t="shared" si="75"/>
        <v/>
      </c>
      <c r="G701" s="20" t="str">
        <f t="shared" si="76"/>
        <v/>
      </c>
      <c r="H701" s="20" t="str">
        <f t="shared" si="77"/>
        <v/>
      </c>
    </row>
    <row r="702" spans="1:8" x14ac:dyDescent="0.2">
      <c r="A702" s="18" t="str">
        <f t="shared" si="72"/>
        <v/>
      </c>
      <c r="B702" s="20" t="str">
        <f t="shared" si="71"/>
        <v/>
      </c>
      <c r="C702" s="20" t="str">
        <f t="shared" si="73"/>
        <v/>
      </c>
      <c r="D702" s="20" t="str">
        <f t="shared" si="74"/>
        <v/>
      </c>
      <c r="E702" s="20"/>
      <c r="F702" s="21" t="str">
        <f t="shared" si="75"/>
        <v/>
      </c>
      <c r="G702" s="20" t="str">
        <f t="shared" si="76"/>
        <v/>
      </c>
      <c r="H702" s="20" t="str">
        <f t="shared" si="77"/>
        <v/>
      </c>
    </row>
    <row r="703" spans="1:8" x14ac:dyDescent="0.2">
      <c r="A703" s="18" t="str">
        <f t="shared" si="72"/>
        <v/>
      </c>
      <c r="B703" s="20" t="str">
        <f t="shared" si="71"/>
        <v/>
      </c>
      <c r="C703" s="20" t="str">
        <f t="shared" si="73"/>
        <v/>
      </c>
      <c r="D703" s="20" t="str">
        <f t="shared" si="74"/>
        <v/>
      </c>
      <c r="E703" s="20"/>
      <c r="F703" s="21" t="str">
        <f t="shared" si="75"/>
        <v/>
      </c>
      <c r="G703" s="20" t="str">
        <f t="shared" si="76"/>
        <v/>
      </c>
      <c r="H703" s="20" t="str">
        <f t="shared" si="77"/>
        <v/>
      </c>
    </row>
    <row r="704" spans="1:8" x14ac:dyDescent="0.2">
      <c r="A704" s="18" t="str">
        <f t="shared" si="72"/>
        <v/>
      </c>
      <c r="B704" s="20" t="str">
        <f t="shared" si="71"/>
        <v/>
      </c>
      <c r="C704" s="20" t="str">
        <f t="shared" si="73"/>
        <v/>
      </c>
      <c r="D704" s="20" t="str">
        <f t="shared" si="74"/>
        <v/>
      </c>
      <c r="E704" s="20"/>
      <c r="F704" s="21" t="str">
        <f t="shared" si="75"/>
        <v/>
      </c>
      <c r="G704" s="20" t="str">
        <f t="shared" si="76"/>
        <v/>
      </c>
      <c r="H704" s="20" t="str">
        <f t="shared" si="77"/>
        <v/>
      </c>
    </row>
    <row r="705" spans="1:8" x14ac:dyDescent="0.2">
      <c r="A705" s="18" t="str">
        <f t="shared" si="72"/>
        <v/>
      </c>
      <c r="B705" s="20" t="str">
        <f t="shared" si="71"/>
        <v/>
      </c>
      <c r="C705" s="20" t="str">
        <f t="shared" si="73"/>
        <v/>
      </c>
      <c r="D705" s="20" t="str">
        <f t="shared" si="74"/>
        <v/>
      </c>
      <c r="E705" s="20"/>
      <c r="F705" s="21" t="str">
        <f t="shared" si="75"/>
        <v/>
      </c>
      <c r="G705" s="20" t="str">
        <f t="shared" si="76"/>
        <v/>
      </c>
      <c r="H705" s="20" t="str">
        <f t="shared" si="77"/>
        <v/>
      </c>
    </row>
    <row r="706" spans="1:8" x14ac:dyDescent="0.2">
      <c r="A706" s="18" t="str">
        <f t="shared" si="72"/>
        <v/>
      </c>
      <c r="B706" s="20" t="str">
        <f t="shared" si="71"/>
        <v/>
      </c>
      <c r="C706" s="20" t="str">
        <f t="shared" si="73"/>
        <v/>
      </c>
      <c r="D706" s="20" t="str">
        <f t="shared" si="74"/>
        <v/>
      </c>
      <c r="E706" s="20"/>
      <c r="F706" s="21" t="str">
        <f t="shared" si="75"/>
        <v/>
      </c>
      <c r="G706" s="20" t="str">
        <f t="shared" si="76"/>
        <v/>
      </c>
      <c r="H706" s="20" t="str">
        <f t="shared" si="77"/>
        <v/>
      </c>
    </row>
    <row r="707" spans="1:8" x14ac:dyDescent="0.2">
      <c r="A707" s="18" t="str">
        <f t="shared" si="72"/>
        <v/>
      </c>
      <c r="B707" s="20" t="str">
        <f t="shared" si="71"/>
        <v/>
      </c>
      <c r="C707" s="20" t="str">
        <f t="shared" si="73"/>
        <v/>
      </c>
      <c r="D707" s="20" t="str">
        <f t="shared" si="74"/>
        <v/>
      </c>
      <c r="E707" s="20"/>
      <c r="F707" s="21" t="str">
        <f t="shared" si="75"/>
        <v/>
      </c>
      <c r="G707" s="20" t="str">
        <f t="shared" si="76"/>
        <v/>
      </c>
      <c r="H707" s="20" t="str">
        <f t="shared" si="77"/>
        <v/>
      </c>
    </row>
    <row r="708" spans="1:8" x14ac:dyDescent="0.2">
      <c r="A708" s="18" t="str">
        <f t="shared" si="72"/>
        <v/>
      </c>
      <c r="B708" s="20" t="str">
        <f t="shared" si="71"/>
        <v/>
      </c>
      <c r="C708" s="20" t="str">
        <f t="shared" si="73"/>
        <v/>
      </c>
      <c r="D708" s="20" t="str">
        <f t="shared" si="74"/>
        <v/>
      </c>
      <c r="E708" s="20"/>
      <c r="F708" s="21" t="str">
        <f t="shared" si="75"/>
        <v/>
      </c>
      <c r="G708" s="20" t="str">
        <f t="shared" si="76"/>
        <v/>
      </c>
      <c r="H708" s="20" t="str">
        <f t="shared" si="77"/>
        <v/>
      </c>
    </row>
    <row r="709" spans="1:8" x14ac:dyDescent="0.2">
      <c r="A709" s="18" t="str">
        <f t="shared" si="72"/>
        <v/>
      </c>
      <c r="B709" s="20" t="str">
        <f t="shared" si="71"/>
        <v/>
      </c>
      <c r="C709" s="20" t="str">
        <f t="shared" si="73"/>
        <v/>
      </c>
      <c r="D709" s="20" t="str">
        <f t="shared" si="74"/>
        <v/>
      </c>
      <c r="E709" s="20"/>
      <c r="F709" s="21" t="str">
        <f t="shared" si="75"/>
        <v/>
      </c>
      <c r="G709" s="20" t="str">
        <f t="shared" si="76"/>
        <v/>
      </c>
      <c r="H709" s="20" t="str">
        <f t="shared" si="77"/>
        <v/>
      </c>
    </row>
    <row r="710" spans="1:8" x14ac:dyDescent="0.2">
      <c r="A710" s="18" t="str">
        <f t="shared" si="72"/>
        <v/>
      </c>
      <c r="B710" s="20" t="str">
        <f t="shared" si="71"/>
        <v/>
      </c>
      <c r="C710" s="20" t="str">
        <f t="shared" si="73"/>
        <v/>
      </c>
      <c r="D710" s="20" t="str">
        <f t="shared" si="74"/>
        <v/>
      </c>
      <c r="E710" s="20"/>
      <c r="F710" s="21" t="str">
        <f t="shared" si="75"/>
        <v/>
      </c>
      <c r="G710" s="20" t="str">
        <f t="shared" si="76"/>
        <v/>
      </c>
      <c r="H710" s="20" t="str">
        <f t="shared" si="77"/>
        <v/>
      </c>
    </row>
    <row r="711" spans="1:8" x14ac:dyDescent="0.2">
      <c r="A711" s="18" t="str">
        <f t="shared" si="72"/>
        <v/>
      </c>
      <c r="B711" s="20" t="str">
        <f t="shared" si="71"/>
        <v/>
      </c>
      <c r="C711" s="20" t="str">
        <f t="shared" si="73"/>
        <v/>
      </c>
      <c r="D711" s="20" t="str">
        <f t="shared" si="74"/>
        <v/>
      </c>
      <c r="E711" s="20"/>
      <c r="F711" s="21" t="str">
        <f t="shared" si="75"/>
        <v/>
      </c>
      <c r="G711" s="20" t="str">
        <f t="shared" si="76"/>
        <v/>
      </c>
      <c r="H711" s="20" t="str">
        <f t="shared" si="77"/>
        <v/>
      </c>
    </row>
    <row r="712" spans="1:8" x14ac:dyDescent="0.2">
      <c r="A712" s="18" t="str">
        <f t="shared" si="72"/>
        <v/>
      </c>
      <c r="B712" s="20" t="str">
        <f t="shared" si="71"/>
        <v/>
      </c>
      <c r="C712" s="20" t="str">
        <f t="shared" si="73"/>
        <v/>
      </c>
      <c r="D712" s="20" t="str">
        <f t="shared" si="74"/>
        <v/>
      </c>
      <c r="E712" s="20"/>
      <c r="F712" s="21" t="str">
        <f t="shared" si="75"/>
        <v/>
      </c>
      <c r="G712" s="20" t="str">
        <f t="shared" si="76"/>
        <v/>
      </c>
      <c r="H712" s="20" t="str">
        <f t="shared" si="77"/>
        <v/>
      </c>
    </row>
    <row r="713" spans="1:8" x14ac:dyDescent="0.2">
      <c r="A713" s="18" t="str">
        <f t="shared" si="72"/>
        <v/>
      </c>
      <c r="B713" s="20" t="str">
        <f t="shared" ref="B713:B716" si="78">IF(A713="","",IF(B712&gt;F712,F712,B712))</f>
        <v/>
      </c>
      <c r="C713" s="20" t="str">
        <f t="shared" si="73"/>
        <v/>
      </c>
      <c r="D713" s="20" t="str">
        <f t="shared" si="74"/>
        <v/>
      </c>
      <c r="E713" s="20"/>
      <c r="F713" s="21" t="str">
        <f t="shared" si="75"/>
        <v/>
      </c>
      <c r="G713" s="20" t="str">
        <f t="shared" si="76"/>
        <v/>
      </c>
      <c r="H713" s="20" t="str">
        <f t="shared" si="77"/>
        <v/>
      </c>
    </row>
    <row r="714" spans="1:8" x14ac:dyDescent="0.2">
      <c r="A714" s="18" t="str">
        <f t="shared" si="72"/>
        <v/>
      </c>
      <c r="B714" s="20" t="str">
        <f t="shared" si="78"/>
        <v/>
      </c>
      <c r="C714" s="20" t="str">
        <f t="shared" si="73"/>
        <v/>
      </c>
      <c r="D714" s="20" t="str">
        <f t="shared" si="74"/>
        <v/>
      </c>
      <c r="E714" s="20"/>
      <c r="F714" s="21" t="str">
        <f t="shared" si="75"/>
        <v/>
      </c>
      <c r="G714" s="20" t="str">
        <f t="shared" si="76"/>
        <v/>
      </c>
      <c r="H714" s="20" t="str">
        <f t="shared" si="77"/>
        <v/>
      </c>
    </row>
    <row r="715" spans="1:8" x14ac:dyDescent="0.2">
      <c r="A715" s="18" t="str">
        <f t="shared" ref="A715:A716" si="79">IF(OR(F714&lt;0.01,F714=""),"",A714+1)</f>
        <v/>
      </c>
      <c r="B715" s="20" t="str">
        <f t="shared" si="78"/>
        <v/>
      </c>
      <c r="C715" s="20" t="str">
        <f t="shared" ref="C715:C716" si="80">IF(A715="","",B715-D715)</f>
        <v/>
      </c>
      <c r="D715" s="20" t="str">
        <f t="shared" ref="D715:D724" si="81">IF(A715="","",($A$4/12)*F714)</f>
        <v/>
      </c>
      <c r="E715" s="20"/>
      <c r="F715" s="21" t="str">
        <f t="shared" ref="F715:F716" si="82">IF(A715="","",F714-C715-E715)</f>
        <v/>
      </c>
      <c r="G715" s="20" t="str">
        <f t="shared" ref="G715:G716" si="83">IF(A715="","",G714+C715+E715)</f>
        <v/>
      </c>
      <c r="H715" s="20" t="str">
        <f t="shared" ref="H715:H716" si="84">IF(A715="","",H714+D715)</f>
        <v/>
      </c>
    </row>
    <row r="716" spans="1:8" x14ac:dyDescent="0.2">
      <c r="A716" s="18" t="str">
        <f t="shared" si="79"/>
        <v/>
      </c>
      <c r="B716" s="20" t="str">
        <f t="shared" si="78"/>
        <v/>
      </c>
      <c r="C716" s="20" t="str">
        <f t="shared" si="80"/>
        <v/>
      </c>
      <c r="D716" s="20" t="str">
        <f t="shared" si="81"/>
        <v/>
      </c>
      <c r="E716" s="20"/>
      <c r="F716" s="21" t="str">
        <f t="shared" si="82"/>
        <v/>
      </c>
      <c r="G716" s="20" t="str">
        <f t="shared" si="83"/>
        <v/>
      </c>
      <c r="H716" s="20" t="str">
        <f t="shared" si="84"/>
        <v/>
      </c>
    </row>
    <row r="717" spans="1:8" x14ac:dyDescent="0.2">
      <c r="A717" s="18" t="e">
        <f t="shared" ref="A717:A735" si="85">IF(OR(F716&lt;0.01,F716=0),"",A716+1)</f>
        <v>#VALUE!</v>
      </c>
      <c r="D717" s="20" t="e">
        <f t="shared" si="81"/>
        <v>#VALUE!</v>
      </c>
    </row>
    <row r="718" spans="1:8" x14ac:dyDescent="0.2">
      <c r="A718" s="18" t="str">
        <f t="shared" si="85"/>
        <v/>
      </c>
      <c r="D718" s="20" t="str">
        <f t="shared" si="81"/>
        <v/>
      </c>
    </row>
    <row r="719" spans="1:8" x14ac:dyDescent="0.2">
      <c r="A719" s="18" t="str">
        <f t="shared" si="85"/>
        <v/>
      </c>
      <c r="D719" s="20" t="str">
        <f t="shared" si="81"/>
        <v/>
      </c>
    </row>
    <row r="720" spans="1:8" x14ac:dyDescent="0.2">
      <c r="A720" s="18" t="str">
        <f t="shared" si="85"/>
        <v/>
      </c>
      <c r="D720" s="20" t="str">
        <f t="shared" si="81"/>
        <v/>
      </c>
    </row>
    <row r="721" spans="1:4" x14ac:dyDescent="0.2">
      <c r="A721" s="18" t="str">
        <f t="shared" si="85"/>
        <v/>
      </c>
      <c r="D721" s="20" t="str">
        <f t="shared" si="81"/>
        <v/>
      </c>
    </row>
    <row r="722" spans="1:4" x14ac:dyDescent="0.2">
      <c r="A722" s="18" t="str">
        <f t="shared" si="85"/>
        <v/>
      </c>
      <c r="D722" s="20" t="str">
        <f t="shared" si="81"/>
        <v/>
      </c>
    </row>
    <row r="723" spans="1:4" x14ac:dyDescent="0.2">
      <c r="A723" s="18" t="str">
        <f t="shared" si="85"/>
        <v/>
      </c>
      <c r="D723" s="20" t="str">
        <f t="shared" si="81"/>
        <v/>
      </c>
    </row>
    <row r="724" spans="1:4" x14ac:dyDescent="0.2">
      <c r="A724" s="18" t="str">
        <f t="shared" si="85"/>
        <v/>
      </c>
      <c r="D724" s="20" t="str">
        <f t="shared" si="81"/>
        <v/>
      </c>
    </row>
    <row r="725" spans="1:4" x14ac:dyDescent="0.2">
      <c r="A725" s="18" t="str">
        <f t="shared" si="85"/>
        <v/>
      </c>
    </row>
    <row r="726" spans="1:4" x14ac:dyDescent="0.2">
      <c r="A726" s="18" t="str">
        <f t="shared" si="85"/>
        <v/>
      </c>
    </row>
    <row r="727" spans="1:4" x14ac:dyDescent="0.2">
      <c r="A727" s="18" t="str">
        <f t="shared" si="85"/>
        <v/>
      </c>
    </row>
    <row r="728" spans="1:4" x14ac:dyDescent="0.2">
      <c r="A728" s="18" t="str">
        <f t="shared" si="85"/>
        <v/>
      </c>
    </row>
    <row r="729" spans="1:4" x14ac:dyDescent="0.2">
      <c r="A729" s="18" t="str">
        <f t="shared" si="85"/>
        <v/>
      </c>
    </row>
    <row r="730" spans="1:4" x14ac:dyDescent="0.2">
      <c r="A730" s="18" t="str">
        <f t="shared" si="85"/>
        <v/>
      </c>
    </row>
    <row r="731" spans="1:4" x14ac:dyDescent="0.2">
      <c r="A731" s="18" t="str">
        <f t="shared" si="85"/>
        <v/>
      </c>
    </row>
    <row r="732" spans="1:4" x14ac:dyDescent="0.2">
      <c r="A732" s="18" t="str">
        <f t="shared" si="85"/>
        <v/>
      </c>
    </row>
    <row r="733" spans="1:4" x14ac:dyDescent="0.2">
      <c r="A733" s="18" t="str">
        <f t="shared" si="85"/>
        <v/>
      </c>
    </row>
    <row r="734" spans="1:4" x14ac:dyDescent="0.2">
      <c r="A734" s="18" t="str">
        <f t="shared" si="85"/>
        <v/>
      </c>
    </row>
    <row r="735" spans="1:4" x14ac:dyDescent="0.2">
      <c r="A735" s="18" t="str">
        <f t="shared" si="85"/>
        <v/>
      </c>
    </row>
  </sheetData>
  <mergeCells count="6"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0" zoomScaleNormal="80" workbookViewId="0">
      <selection activeCell="C12" sqref="C12"/>
    </sheetView>
  </sheetViews>
  <sheetFormatPr defaultRowHeight="12.75" x14ac:dyDescent="0.2"/>
  <cols>
    <col min="1" max="1" width="15.5703125" style="125" bestFit="1" customWidth="1"/>
    <col min="2" max="2" width="12.7109375" style="125" bestFit="1" customWidth="1"/>
    <col min="3" max="3" width="14.42578125" style="125" bestFit="1" customWidth="1"/>
    <col min="4" max="4" width="13" style="125" bestFit="1" customWidth="1"/>
    <col min="5" max="5" width="13.42578125" style="125" bestFit="1" customWidth="1"/>
    <col min="6" max="12" width="13" style="125" bestFit="1" customWidth="1"/>
    <col min="13" max="14" width="14.42578125" style="125" bestFit="1" customWidth="1"/>
    <col min="15" max="15" width="13.42578125" style="125" bestFit="1" customWidth="1"/>
    <col min="16" max="16" width="12.7109375" style="125" bestFit="1" customWidth="1"/>
    <col min="17" max="17" width="5.140625" style="125" bestFit="1" customWidth="1"/>
    <col min="18" max="16384" width="9.140625" style="125"/>
  </cols>
  <sheetData>
    <row r="1" spans="1:17" x14ac:dyDescent="0.2">
      <c r="A1" s="185"/>
      <c r="B1" s="190">
        <v>0</v>
      </c>
      <c r="C1" s="190">
        <v>1</v>
      </c>
      <c r="D1" s="190">
        <v>2</v>
      </c>
      <c r="E1" s="190">
        <v>3</v>
      </c>
      <c r="F1" s="190">
        <v>4</v>
      </c>
      <c r="G1" s="190">
        <v>5</v>
      </c>
      <c r="H1" s="190">
        <v>6</v>
      </c>
      <c r="I1" s="190">
        <v>7</v>
      </c>
      <c r="J1" s="190">
        <v>8</v>
      </c>
      <c r="K1" s="190">
        <v>9</v>
      </c>
      <c r="L1" s="190">
        <v>10</v>
      </c>
      <c r="M1" s="190">
        <v>11</v>
      </c>
      <c r="N1" s="191" t="s">
        <v>116</v>
      </c>
      <c r="O1" s="191" t="s">
        <v>117</v>
      </c>
      <c r="P1" s="191" t="s">
        <v>118</v>
      </c>
      <c r="Q1" s="191" t="s">
        <v>81</v>
      </c>
    </row>
    <row r="2" spans="1:17" x14ac:dyDescent="0.2">
      <c r="A2" s="186" t="s">
        <v>119</v>
      </c>
      <c r="B2" s="176">
        <v>-608286.75195481768</v>
      </c>
      <c r="C2" s="176">
        <v>115997.2113317709</v>
      </c>
      <c r="D2" s="176">
        <v>116253.44694119986</v>
      </c>
      <c r="E2" s="176">
        <v>116486.38418649905</v>
      </c>
      <c r="F2" s="176">
        <v>116695.00921657289</v>
      </c>
      <c r="G2" s="176">
        <v>116878.27435763579</v>
      </c>
      <c r="H2" s="176">
        <v>117035.09705125273</v>
      </c>
      <c r="I2" s="176">
        <v>117164.35875937159</v>
      </c>
      <c r="J2" s="176">
        <v>117264.90383531229</v>
      </c>
      <c r="K2" s="176">
        <v>117335.53835964311</v>
      </c>
      <c r="L2" s="176">
        <v>117375.02893983855</v>
      </c>
      <c r="M2" s="176">
        <v>673887.2069060558</v>
      </c>
      <c r="N2" s="177">
        <f>NPV($B$12,C2:M2)</f>
        <v>1038283.2742293145</v>
      </c>
      <c r="O2" s="177">
        <f>N2+B2</f>
        <v>429996.52227449685</v>
      </c>
      <c r="P2" s="177">
        <f>O2*A3</f>
        <v>300997.56559214776</v>
      </c>
      <c r="Q2" s="178">
        <f>IRR(B2:M2)</f>
        <v>0.18895809970648791</v>
      </c>
    </row>
    <row r="3" spans="1:17" x14ac:dyDescent="0.2">
      <c r="A3" s="187">
        <v>0.7</v>
      </c>
      <c r="B3" s="176" t="s">
        <v>116</v>
      </c>
      <c r="C3" s="177">
        <f>NPV($B$12,C2:M2)</f>
        <v>1038283.2742293145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9"/>
    </row>
    <row r="4" spans="1:17" x14ac:dyDescent="0.2">
      <c r="A4" s="186" t="s">
        <v>120</v>
      </c>
      <c r="B4" s="176"/>
      <c r="C4" s="176"/>
      <c r="D4" s="176"/>
      <c r="E4" s="176">
        <v>-500000</v>
      </c>
      <c r="F4" s="176">
        <v>100000</v>
      </c>
      <c r="G4" s="176">
        <v>100000</v>
      </c>
      <c r="H4" s="176">
        <v>100000</v>
      </c>
      <c r="I4" s="176">
        <v>100000</v>
      </c>
      <c r="J4" s="176">
        <v>100000</v>
      </c>
      <c r="K4" s="176">
        <v>100000</v>
      </c>
      <c r="L4" s="176">
        <v>100000</v>
      </c>
      <c r="M4" s="176">
        <f>500000*1.1</f>
        <v>550000</v>
      </c>
      <c r="N4" s="176"/>
      <c r="O4" s="176"/>
      <c r="P4" s="176"/>
      <c r="Q4" s="179"/>
    </row>
    <row r="5" spans="1:17" x14ac:dyDescent="0.2">
      <c r="A5" s="187">
        <v>0.1</v>
      </c>
      <c r="B5" s="176">
        <f>B2</f>
        <v>-608286.75195481768</v>
      </c>
      <c r="C5" s="177">
        <f>SUM(C2,C4)</f>
        <v>115997.2113317709</v>
      </c>
      <c r="D5" s="177">
        <f t="shared" ref="D5:M5" si="0">SUM(D2,D4)</f>
        <v>116253.44694119986</v>
      </c>
      <c r="E5" s="177">
        <f t="shared" si="0"/>
        <v>-383513.61581350095</v>
      </c>
      <c r="F5" s="177">
        <f t="shared" si="0"/>
        <v>216695.00921657289</v>
      </c>
      <c r="G5" s="177">
        <f t="shared" si="0"/>
        <v>216878.27435763579</v>
      </c>
      <c r="H5" s="177">
        <f t="shared" si="0"/>
        <v>217035.09705125273</v>
      </c>
      <c r="I5" s="177">
        <f t="shared" si="0"/>
        <v>217164.35875937159</v>
      </c>
      <c r="J5" s="177">
        <f t="shared" si="0"/>
        <v>217264.90383531229</v>
      </c>
      <c r="K5" s="177">
        <f t="shared" si="0"/>
        <v>217335.53835964311</v>
      </c>
      <c r="L5" s="177">
        <f t="shared" si="0"/>
        <v>217375.02893983855</v>
      </c>
      <c r="M5" s="177">
        <f t="shared" si="0"/>
        <v>1223887.2069060558</v>
      </c>
      <c r="N5" s="177">
        <f>NPV($B$12,C5:M5)</f>
        <v>1270340.7455341376</v>
      </c>
      <c r="O5" s="177">
        <f>N5+E4</f>
        <v>770340.74553413759</v>
      </c>
      <c r="P5" s="177">
        <f>O5*A5</f>
        <v>77034.074553413768</v>
      </c>
      <c r="Q5" s="178">
        <f>IRR(B5:M5,)</f>
        <v>0.19040326618815961</v>
      </c>
    </row>
    <row r="6" spans="1:17" x14ac:dyDescent="0.2">
      <c r="A6" s="186" t="s">
        <v>144</v>
      </c>
      <c r="B6" s="176"/>
      <c r="C6" s="176"/>
      <c r="D6" s="176"/>
      <c r="E6" s="176">
        <v>-500000</v>
      </c>
      <c r="F6" s="176">
        <v>50000</v>
      </c>
      <c r="G6" s="176">
        <v>50000</v>
      </c>
      <c r="H6" s="176">
        <v>50000</v>
      </c>
      <c r="I6" s="176">
        <v>50000</v>
      </c>
      <c r="J6" s="176">
        <v>50000</v>
      </c>
      <c r="K6" s="176">
        <v>50000</v>
      </c>
      <c r="L6" s="176">
        <v>50000</v>
      </c>
      <c r="M6" s="176">
        <v>250000</v>
      </c>
      <c r="N6" s="176"/>
      <c r="O6" s="176"/>
      <c r="P6" s="176"/>
      <c r="Q6" s="179"/>
    </row>
    <row r="7" spans="1:17" x14ac:dyDescent="0.2">
      <c r="A7" s="187">
        <v>0.1</v>
      </c>
      <c r="B7" s="176">
        <f>B5</f>
        <v>-608286.75195481768</v>
      </c>
      <c r="C7" s="177">
        <f>SUM(C2,C6)</f>
        <v>115997.2113317709</v>
      </c>
      <c r="D7" s="177">
        <f t="shared" ref="D7:M7" si="1">SUM(D2,D6)</f>
        <v>116253.44694119986</v>
      </c>
      <c r="E7" s="177">
        <f t="shared" si="1"/>
        <v>-383513.61581350095</v>
      </c>
      <c r="F7" s="177">
        <f t="shared" si="1"/>
        <v>166695.00921657289</v>
      </c>
      <c r="G7" s="177">
        <f t="shared" si="1"/>
        <v>166878.27435763579</v>
      </c>
      <c r="H7" s="177">
        <f t="shared" si="1"/>
        <v>167035.09705125273</v>
      </c>
      <c r="I7" s="177">
        <f t="shared" si="1"/>
        <v>167164.35875937159</v>
      </c>
      <c r="J7" s="177">
        <f t="shared" si="1"/>
        <v>167264.90383531229</v>
      </c>
      <c r="K7" s="177">
        <f t="shared" si="1"/>
        <v>167335.53835964311</v>
      </c>
      <c r="L7" s="177">
        <f t="shared" si="1"/>
        <v>167375.02893983855</v>
      </c>
      <c r="M7" s="177">
        <f t="shared" si="1"/>
        <v>923887.2069060558</v>
      </c>
      <c r="N7" s="177">
        <f>NPV($B$12,C7:M7)</f>
        <v>948644.86866506946</v>
      </c>
      <c r="O7" s="177">
        <f>N7+E6</f>
        <v>448644.86866506946</v>
      </c>
      <c r="P7" s="177">
        <f>O7*A7</f>
        <v>44864.486866506952</v>
      </c>
      <c r="Q7" s="178">
        <f>IRR(B7:M7)</f>
        <v>0.14607893892176538</v>
      </c>
    </row>
    <row r="8" spans="1:17" x14ac:dyDescent="0.2">
      <c r="A8" s="186" t="s">
        <v>121</v>
      </c>
      <c r="B8" s="176">
        <f>B2</f>
        <v>-608286.75195481768</v>
      </c>
      <c r="C8" s="180">
        <v>100000</v>
      </c>
      <c r="D8" s="176">
        <v>50000</v>
      </c>
      <c r="E8" s="176">
        <v>20000</v>
      </c>
      <c r="F8" s="176">
        <v>0</v>
      </c>
      <c r="G8" s="176">
        <v>0</v>
      </c>
      <c r="H8" s="176">
        <f t="shared" ref="H8:L8" si="2">G8*0.4</f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v>300000</v>
      </c>
      <c r="N8" s="177">
        <f>NPV($B$12,C8:M8)</f>
        <v>272025.45652621251</v>
      </c>
      <c r="O8" s="177">
        <f>B8+N8</f>
        <v>-336261.29542860517</v>
      </c>
      <c r="P8" s="177">
        <f>O8*A9</f>
        <v>-33626.129542860515</v>
      </c>
      <c r="Q8" s="178">
        <f>IRR(B8:M8)</f>
        <v>-3.2103831047575637E-2</v>
      </c>
    </row>
    <row r="9" spans="1:17" x14ac:dyDescent="0.2">
      <c r="A9" s="187">
        <v>0.1</v>
      </c>
      <c r="B9" s="176"/>
      <c r="C9" s="177">
        <f>NPV($B$12,C8:M8)</f>
        <v>272025.45652621251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9"/>
    </row>
    <row r="10" spans="1:17" x14ac:dyDescent="0.2">
      <c r="A10" s="188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 t="s">
        <v>119</v>
      </c>
      <c r="P10" s="183">
        <f>SUM(P2:P8)</f>
        <v>389269.99746920803</v>
      </c>
      <c r="Q10" s="184"/>
    </row>
    <row r="12" spans="1:17" x14ac:dyDescent="0.2">
      <c r="A12" s="189" t="s">
        <v>67</v>
      </c>
      <c r="B12" s="192">
        <f>[1]Sheet1!C111</f>
        <v>8.5389495541572158E-2</v>
      </c>
    </row>
    <row r="16" spans="1:17" x14ac:dyDescent="0.2">
      <c r="A16" s="125" t="s">
        <v>119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opLeftCell="A63" workbookViewId="0">
      <selection activeCell="L78" sqref="L78"/>
    </sheetView>
  </sheetViews>
  <sheetFormatPr defaultColWidth="17.140625" defaultRowHeight="12.75" x14ac:dyDescent="0.2"/>
  <cols>
    <col min="1" max="1" width="2.28515625" customWidth="1"/>
    <col min="2" max="2" width="38.85546875" customWidth="1"/>
    <col min="3" max="3" width="22" customWidth="1"/>
    <col min="4" max="4" width="12" customWidth="1"/>
  </cols>
  <sheetData>
    <row r="1" spans="1:22" x14ac:dyDescent="0.2">
      <c r="A1" s="51"/>
      <c r="B1" s="52" t="str">
        <f>HYPERLINK("http://www.onedollarjewelrygalore.com/Home.html","Website")</f>
        <v>Website</v>
      </c>
      <c r="C1" s="52" t="str">
        <f>HYPERLINK("http://www.bizbuysell.com/Business-Opportunity/Jewelry-Galore/1058797/?d=/wEFWiUyZmFwcGFyZWwtYW5kLWFjY2Vzc29yaWVzLWJ1c2luZXNzZXMtZm9yLXNhbGUlMmYlM2ZxJTNkJTJmd0VGRDJseVBURW1jM0JwWkQweEpuYzljUSUzZCUzZA==","Sale Site")</f>
        <v>Sale Site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">
      <c r="A3" s="51"/>
      <c r="B3" s="53" t="s">
        <v>0</v>
      </c>
      <c r="C3" s="53"/>
      <c r="D3" s="53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">
      <c r="A4" s="51"/>
      <c r="B4" s="52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">
      <c r="A5" s="51"/>
      <c r="B5" s="52" t="s">
        <v>1</v>
      </c>
      <c r="C5" s="52">
        <v>125000</v>
      </c>
      <c r="D5" s="52"/>
      <c r="E5" s="52"/>
      <c r="F5" s="52" t="s">
        <v>2</v>
      </c>
      <c r="G5" s="54">
        <v>0.73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25.5" x14ac:dyDescent="0.2">
      <c r="A6" s="51"/>
      <c r="B6" s="52" t="s">
        <v>3</v>
      </c>
      <c r="C6" s="52">
        <v>30</v>
      </c>
      <c r="D6" s="52"/>
      <c r="E6" s="52"/>
      <c r="F6" s="52" t="s">
        <v>4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">
      <c r="A7" s="51"/>
      <c r="B7" s="52" t="s">
        <v>5</v>
      </c>
      <c r="C7" s="52">
        <v>30</v>
      </c>
      <c r="D7" s="52"/>
      <c r="E7" s="52"/>
      <c r="F7" s="52" t="s">
        <v>6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">
      <c r="A8" s="51"/>
      <c r="B8" s="52" t="s">
        <v>7</v>
      </c>
      <c r="C8" s="52">
        <v>60</v>
      </c>
      <c r="D8" s="52"/>
      <c r="E8" s="52"/>
      <c r="F8" s="52" t="s">
        <v>8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">
      <c r="A9" s="51"/>
      <c r="B9" s="52" t="s">
        <v>9</v>
      </c>
      <c r="C9" s="52">
        <v>502000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">
      <c r="A10" s="51"/>
      <c r="B10" s="52" t="s">
        <v>10</v>
      </c>
      <c r="C10" s="52">
        <v>5</v>
      </c>
      <c r="D10" s="52"/>
      <c r="E10" s="52"/>
      <c r="F10" s="52" t="s">
        <v>11</v>
      </c>
      <c r="G10" s="55">
        <v>0.03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">
      <c r="A11" s="51"/>
      <c r="B11" s="52" t="s">
        <v>12</v>
      </c>
      <c r="C11" s="56">
        <v>-0.6</v>
      </c>
      <c r="D11" s="56"/>
      <c r="E11" s="52"/>
      <c r="F11" s="52" t="s">
        <v>13</v>
      </c>
      <c r="G11" s="55">
        <v>0.15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">
      <c r="A12" s="51"/>
      <c r="B12" s="52" t="s">
        <v>14</v>
      </c>
      <c r="C12" s="52">
        <v>60000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">
      <c r="A13" s="51"/>
      <c r="B13" s="52" t="s">
        <v>15</v>
      </c>
      <c r="C13" s="56">
        <v>0.03</v>
      </c>
      <c r="D13" s="56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">
      <c r="A14" s="51"/>
      <c r="B14" s="52" t="s">
        <v>16</v>
      </c>
      <c r="C14" s="56">
        <v>0.14000000000000001</v>
      </c>
      <c r="D14" s="5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">
      <c r="A15" s="51"/>
      <c r="B15" s="52" t="s">
        <v>17</v>
      </c>
      <c r="C15" s="56">
        <v>0.3</v>
      </c>
      <c r="D15" s="56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">
      <c r="A16" s="51"/>
      <c r="B16" s="52" t="s">
        <v>18</v>
      </c>
      <c r="C16" s="56">
        <v>0.01</v>
      </c>
      <c r="D16" s="56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">
      <c r="A17" s="51"/>
      <c r="B17" s="52" t="s">
        <v>19</v>
      </c>
      <c r="C17" s="56">
        <v>0.04</v>
      </c>
      <c r="D17" s="5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">
      <c r="A18" s="51"/>
      <c r="B18" s="52" t="s">
        <v>20</v>
      </c>
      <c r="C18" s="56">
        <v>0.04</v>
      </c>
      <c r="D18" s="56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">
      <c r="A19" s="51"/>
      <c r="B19" s="52" t="s">
        <v>21</v>
      </c>
      <c r="C19" s="56">
        <v>0.04</v>
      </c>
      <c r="D19" s="56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">
      <c r="A20" s="51"/>
      <c r="B20" s="52" t="s">
        <v>22</v>
      </c>
      <c r="C20" s="56">
        <v>0.02</v>
      </c>
      <c r="D20" s="56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">
      <c r="A21" s="51"/>
      <c r="B21" s="52" t="s">
        <v>23</v>
      </c>
      <c r="C21" s="56">
        <v>0.3</v>
      </c>
      <c r="D21" s="56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">
      <c r="A22" s="51"/>
      <c r="B22" s="52" t="s">
        <v>2</v>
      </c>
      <c r="C22" s="54">
        <v>0.73</v>
      </c>
      <c r="D22" s="54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">
      <c r="A23" s="51"/>
      <c r="B23" s="52" t="s">
        <v>24</v>
      </c>
      <c r="C23" s="57">
        <v>0.03</v>
      </c>
      <c r="D23" s="57"/>
      <c r="E23" s="52"/>
      <c r="F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">
      <c r="A24" s="51"/>
      <c r="B24" s="52" t="s">
        <v>25</v>
      </c>
      <c r="C24" s="57">
        <v>0.15</v>
      </c>
      <c r="D24" s="57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">
      <c r="A25" s="51"/>
      <c r="B25" s="52" t="s">
        <v>26</v>
      </c>
      <c r="C25" s="57"/>
      <c r="D25" s="57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">
      <c r="A26" s="51"/>
      <c r="B26" s="58" t="s">
        <v>86</v>
      </c>
      <c r="C26" s="57">
        <v>0.03</v>
      </c>
      <c r="D26" s="57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">
      <c r="A27" s="51"/>
      <c r="B27" s="52"/>
      <c r="C27" s="53" t="s">
        <v>27</v>
      </c>
      <c r="D27" s="53"/>
      <c r="E27" s="59" t="s">
        <v>28</v>
      </c>
      <c r="F27" s="59" t="s">
        <v>29</v>
      </c>
      <c r="G27" s="59" t="s">
        <v>30</v>
      </c>
      <c r="H27" s="59"/>
      <c r="I27" s="59"/>
      <c r="J27" s="59"/>
      <c r="K27" s="59"/>
      <c r="L27" s="59"/>
      <c r="M27" s="59"/>
      <c r="N27" s="53"/>
      <c r="O27" s="53"/>
      <c r="P27" s="52"/>
      <c r="Q27" s="52"/>
      <c r="R27" s="52"/>
      <c r="S27" s="52"/>
      <c r="T27" s="52"/>
      <c r="U27" s="52"/>
      <c r="V27" s="52"/>
    </row>
    <row r="28" spans="1:22" x14ac:dyDescent="0.2">
      <c r="A28" s="51"/>
      <c r="B28" s="52" t="s">
        <v>37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">
      <c r="A30" s="51"/>
      <c r="B30" s="58" t="s">
        <v>84</v>
      </c>
      <c r="C30" s="52"/>
      <c r="D30" s="52"/>
      <c r="E30" s="52">
        <v>102000</v>
      </c>
      <c r="F30" s="52">
        <f>E30*(1+$C$11)</f>
        <v>40800</v>
      </c>
      <c r="G30" s="52">
        <f t="shared" ref="G30" si="0">F30*(1+$C$11)</f>
        <v>16320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">
      <c r="A31" s="51"/>
      <c r="B31" s="58" t="s">
        <v>85</v>
      </c>
      <c r="C31" s="52"/>
      <c r="D31" s="52"/>
      <c r="E31" s="52">
        <v>5</v>
      </c>
      <c r="F31" s="52">
        <f>E31*(1+$C$26)</f>
        <v>5.15</v>
      </c>
      <c r="G31" s="52">
        <f t="shared" ref="G31" si="1">F31*(1+$C$26)</f>
        <v>5.3045000000000009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">
      <c r="A32" s="51"/>
      <c r="B32" s="52" t="s">
        <v>38</v>
      </c>
      <c r="C32" s="52">
        <f>C9</f>
        <v>502000</v>
      </c>
      <c r="D32" s="52"/>
      <c r="E32" s="52">
        <f>E30*E31</f>
        <v>510000</v>
      </c>
      <c r="F32" s="52">
        <f t="shared" ref="F32:G32" si="2">E32*(1+($C$11))</f>
        <v>204000</v>
      </c>
      <c r="G32" s="52">
        <f t="shared" si="2"/>
        <v>81600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">
      <c r="A34" s="51"/>
      <c r="B34" s="52" t="s">
        <v>39</v>
      </c>
      <c r="C34" s="52">
        <f t="shared" ref="C34:G34" si="3">C32/$C$10</f>
        <v>100400</v>
      </c>
      <c r="D34" s="52"/>
      <c r="E34" s="52">
        <f t="shared" si="3"/>
        <v>102000</v>
      </c>
      <c r="F34" s="52">
        <f t="shared" si="3"/>
        <v>40800</v>
      </c>
      <c r="G34" s="52">
        <f t="shared" si="3"/>
        <v>16320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">
      <c r="A36" s="51"/>
      <c r="B36" s="52" t="s">
        <v>40</v>
      </c>
      <c r="C36" s="52">
        <f t="shared" ref="C36:G36" si="4">C32-C34</f>
        <v>401600</v>
      </c>
      <c r="D36" s="52"/>
      <c r="E36" s="52">
        <f t="shared" si="4"/>
        <v>408000</v>
      </c>
      <c r="F36" s="52">
        <f t="shared" si="4"/>
        <v>163200</v>
      </c>
      <c r="G36" s="52">
        <f t="shared" si="4"/>
        <v>65280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">
      <c r="A38" s="51"/>
      <c r="B38" s="60" t="s">
        <v>41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">
      <c r="A39" s="51"/>
      <c r="B39" s="52" t="str">
        <f t="shared" ref="B39:B44" si="5">B16</f>
        <v>Advertising</v>
      </c>
      <c r="C39" s="52">
        <f t="shared" ref="C39:G39" si="6">C36*$C$16</f>
        <v>4016</v>
      </c>
      <c r="D39" s="52"/>
      <c r="E39" s="52">
        <f>E36*$C$16</f>
        <v>4080</v>
      </c>
      <c r="F39" s="52">
        <f t="shared" si="6"/>
        <v>1632</v>
      </c>
      <c r="G39" s="52">
        <f t="shared" si="6"/>
        <v>652.80000000000007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">
      <c r="A40" s="51"/>
      <c r="B40" s="52" t="str">
        <f t="shared" si="5"/>
        <v>General Admin (Dues, Legal, Lic)</v>
      </c>
      <c r="C40" s="52">
        <f t="shared" ref="C40:G40" si="7">$C$17*C36</f>
        <v>16064</v>
      </c>
      <c r="D40" s="52"/>
      <c r="E40" s="52">
        <f t="shared" si="7"/>
        <v>16320</v>
      </c>
      <c r="F40" s="52">
        <f t="shared" si="7"/>
        <v>6528</v>
      </c>
      <c r="G40" s="52">
        <f t="shared" si="7"/>
        <v>2611.2000000000003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">
      <c r="A41" s="51"/>
      <c r="B41" s="52" t="str">
        <f t="shared" si="5"/>
        <v>Labor</v>
      </c>
      <c r="C41" s="52">
        <f t="shared" ref="C41:G41" si="8">C36*$C$18</f>
        <v>16064</v>
      </c>
      <c r="D41" s="52"/>
      <c r="E41" s="52">
        <f t="shared" si="8"/>
        <v>16320</v>
      </c>
      <c r="F41" s="52">
        <f t="shared" si="8"/>
        <v>6528</v>
      </c>
      <c r="G41" s="52">
        <f t="shared" si="8"/>
        <v>2611.2000000000003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">
      <c r="A42" s="51"/>
      <c r="B42" s="52" t="str">
        <f t="shared" si="5"/>
        <v>Utilities</v>
      </c>
      <c r="C42" s="52">
        <f t="shared" ref="C42:G42" si="9">C36*$C$19</f>
        <v>16064</v>
      </c>
      <c r="D42" s="52"/>
      <c r="E42" s="52">
        <f t="shared" si="9"/>
        <v>16320</v>
      </c>
      <c r="F42" s="52">
        <f t="shared" si="9"/>
        <v>6528</v>
      </c>
      <c r="G42" s="52">
        <f t="shared" si="9"/>
        <v>2611.2000000000003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">
      <c r="A43" s="51"/>
      <c r="B43" s="52" t="str">
        <f t="shared" si="5"/>
        <v>Insurance</v>
      </c>
      <c r="C43" s="52">
        <f>C36*$C$20</f>
        <v>8032</v>
      </c>
      <c r="D43" s="52"/>
      <c r="E43" s="52">
        <f>E32*$C$20</f>
        <v>10200</v>
      </c>
      <c r="F43" s="52">
        <f t="shared" ref="F43:G43" si="10">F32*$C$20</f>
        <v>4080</v>
      </c>
      <c r="G43" s="52">
        <f t="shared" si="10"/>
        <v>1632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">
      <c r="A44" s="51"/>
      <c r="B44" s="52" t="str">
        <f t="shared" si="5"/>
        <v>Salary</v>
      </c>
      <c r="C44" s="52">
        <f>$C$21*C36</f>
        <v>120480</v>
      </c>
      <c r="D44" s="52"/>
      <c r="E44" s="52">
        <f>$C$21*E36</f>
        <v>122400</v>
      </c>
      <c r="F44" s="52">
        <f>$C$21*F36</f>
        <v>48960</v>
      </c>
      <c r="G44" s="52">
        <f>$C$21*G36</f>
        <v>19584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">
      <c r="A45" s="51"/>
      <c r="B45" s="52" t="s">
        <v>42</v>
      </c>
      <c r="C45" s="52">
        <f>C36-SUM(C39:C44)</f>
        <v>220880</v>
      </c>
      <c r="D45" s="52"/>
      <c r="E45" s="52">
        <f>E36-SUM(E39:E44)</f>
        <v>222360</v>
      </c>
      <c r="F45" s="52">
        <f>F36-SUM(F39:F44)</f>
        <v>88944</v>
      </c>
      <c r="G45" s="52">
        <f>G36-SUM(G39:G44)</f>
        <v>35577.599999999999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">
      <c r="A46" s="51"/>
      <c r="B46" s="61" t="s">
        <v>103</v>
      </c>
      <c r="C46" s="52"/>
      <c r="D46" s="52"/>
      <c r="E46" s="52">
        <f t="shared" ref="E46:G46" si="11">$Q$82</f>
        <v>0</v>
      </c>
      <c r="F46" s="52">
        <f t="shared" si="11"/>
        <v>0</v>
      </c>
      <c r="G46" s="52">
        <f t="shared" si="11"/>
        <v>0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">
      <c r="A47" s="51"/>
      <c r="B47" s="61" t="s">
        <v>88</v>
      </c>
      <c r="C47" s="52"/>
      <c r="D47" s="52"/>
      <c r="E47" s="52">
        <f>SUM([2]Sheet3!D9:D20)</f>
        <v>24832.470652890937</v>
      </c>
      <c r="F47" s="52">
        <f>SUM([2]Sheet3!D21:D32)</f>
        <v>24455.058197150083</v>
      </c>
      <c r="G47" s="52">
        <f>SUM([2]Sheet3!D33:D44)</f>
        <v>24058.336603889318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ht="12.75" customHeight="1" x14ac:dyDescent="0.2">
      <c r="A48" s="51"/>
      <c r="B48" s="52" t="s">
        <v>43</v>
      </c>
      <c r="C48" s="52">
        <f t="shared" ref="C48" si="12">$C$14*C73</f>
        <v>0</v>
      </c>
      <c r="D48" s="52"/>
      <c r="E48" s="52">
        <f>$C$14*E74</f>
        <v>14000.000000000002</v>
      </c>
      <c r="F48" s="52">
        <f t="shared" ref="F48:G48" si="13">$C$14*F74</f>
        <v>14000.000000000002</v>
      </c>
      <c r="G48" s="52">
        <f t="shared" si="13"/>
        <v>14000.000000000002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7" ht="12.75" customHeight="1" x14ac:dyDescent="0.2">
      <c r="A49" s="51"/>
      <c r="B49" s="52" t="s">
        <v>44</v>
      </c>
      <c r="C49" s="52">
        <f>C45-C48</f>
        <v>220880</v>
      </c>
      <c r="D49" s="52"/>
      <c r="E49" s="52">
        <f>E45-E48-E46-E47</f>
        <v>183527.52934710906</v>
      </c>
      <c r="F49" s="52">
        <f t="shared" ref="F49:G49" si="14">F45-F48-F46-F47</f>
        <v>50488.94180284992</v>
      </c>
      <c r="G49" s="52">
        <f t="shared" si="14"/>
        <v>-2480.7366038893197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7" ht="12.75" customHeight="1" x14ac:dyDescent="0.2">
      <c r="A50" s="51"/>
      <c r="B50" s="52" t="s">
        <v>45</v>
      </c>
      <c r="C50" s="52">
        <f t="shared" ref="C50:G50" si="15">C49*$C$15</f>
        <v>66264</v>
      </c>
      <c r="D50" s="52"/>
      <c r="E50" s="52">
        <f t="shared" si="15"/>
        <v>55058.258804132718</v>
      </c>
      <c r="F50" s="52">
        <f t="shared" si="15"/>
        <v>15146.682540854976</v>
      </c>
      <c r="G50" s="52">
        <f t="shared" si="15"/>
        <v>-744.22098116679592</v>
      </c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  <row r="51" spans="1:27" ht="12.75" customHeight="1" x14ac:dyDescent="0.2">
      <c r="A51" s="51"/>
      <c r="B51" s="52" t="s">
        <v>46</v>
      </c>
      <c r="C51" s="52">
        <f t="shared" ref="C51:G51" si="16">C49-C50</f>
        <v>154616</v>
      </c>
      <c r="D51" s="52"/>
      <c r="E51" s="52">
        <f>E49-E50</f>
        <v>128469.27054297633</v>
      </c>
      <c r="F51" s="52">
        <f t="shared" si="16"/>
        <v>35342.259261994943</v>
      </c>
      <c r="G51" s="52">
        <f t="shared" si="16"/>
        <v>-1736.5156227225239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7" ht="12.75" customHeigh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7" ht="12.75" customHeight="1" x14ac:dyDescent="0.2">
      <c r="A53" s="5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7" ht="12.75" customHeight="1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7" ht="12.75" customHeight="1" x14ac:dyDescent="0.2">
      <c r="A55" s="51"/>
      <c r="B55" s="52"/>
      <c r="C55" s="52"/>
      <c r="D55" s="52"/>
      <c r="E55" s="52"/>
      <c r="F55" s="52"/>
      <c r="G55" s="52"/>
      <c r="H55" s="52"/>
      <c r="I55" s="62"/>
      <c r="J55" s="63"/>
      <c r="K55" s="63"/>
      <c r="L55" s="63"/>
      <c r="M55" s="63"/>
      <c r="N55" s="63"/>
      <c r="O55" s="64"/>
      <c r="P55" s="52"/>
      <c r="Q55" s="52"/>
      <c r="R55" s="52"/>
      <c r="S55" s="52"/>
      <c r="T55" s="52"/>
      <c r="U55" s="52"/>
      <c r="V55" s="52"/>
    </row>
    <row r="56" spans="1:27" ht="12.75" customHeight="1" x14ac:dyDescent="0.2">
      <c r="A56" s="51"/>
      <c r="B56" s="52"/>
      <c r="C56" s="52"/>
      <c r="D56" s="52"/>
      <c r="E56" s="52"/>
      <c r="F56" s="52"/>
      <c r="G56" s="52"/>
      <c r="H56" s="52"/>
      <c r="I56" s="65"/>
      <c r="J56" s="66"/>
      <c r="K56" s="66"/>
      <c r="L56" s="66"/>
      <c r="M56" s="66"/>
      <c r="N56" s="66"/>
      <c r="O56" s="67"/>
      <c r="P56" s="52"/>
      <c r="Q56" s="52"/>
      <c r="R56" s="52"/>
      <c r="S56" s="52"/>
      <c r="T56" s="52"/>
      <c r="U56" s="52"/>
      <c r="V56" s="52"/>
    </row>
    <row r="57" spans="1:27" ht="12.75" customHeight="1" x14ac:dyDescent="0.2">
      <c r="A57" s="68"/>
      <c r="B57" s="60" t="s">
        <v>47</v>
      </c>
      <c r="C57" s="68"/>
      <c r="D57" s="68"/>
      <c r="E57" s="52"/>
      <c r="F57" s="52"/>
      <c r="G57" s="52"/>
      <c r="H57" s="52"/>
      <c r="I57" s="65"/>
      <c r="J57" s="66"/>
      <c r="K57" s="66"/>
      <c r="L57" s="66"/>
      <c r="M57" s="66"/>
      <c r="N57" s="66"/>
      <c r="O57" s="67"/>
      <c r="P57" s="52"/>
      <c r="Q57" s="69"/>
      <c r="R57" s="69"/>
      <c r="S57" s="69"/>
      <c r="T57" s="69"/>
      <c r="U57" s="69"/>
      <c r="V57" s="69"/>
    </row>
    <row r="58" spans="1:27" ht="12.75" customHeight="1" x14ac:dyDescent="0.25">
      <c r="A58" s="52"/>
      <c r="B58" s="52"/>
      <c r="C58" s="68"/>
      <c r="D58" s="68"/>
      <c r="E58" s="52"/>
      <c r="F58" s="52"/>
      <c r="G58" s="52"/>
      <c r="H58" s="52"/>
      <c r="I58" s="70" t="s">
        <v>122</v>
      </c>
      <c r="J58" s="71" t="s">
        <v>123</v>
      </c>
      <c r="K58" s="71" t="s">
        <v>124</v>
      </c>
      <c r="L58" s="72"/>
      <c r="M58" s="72"/>
      <c r="N58" s="72"/>
      <c r="O58" s="73"/>
      <c r="P58" s="74"/>
      <c r="Q58" s="24" t="s">
        <v>104</v>
      </c>
      <c r="R58" s="47">
        <f>C22</f>
        <v>0.73</v>
      </c>
      <c r="S58" s="25"/>
      <c r="T58" s="25"/>
      <c r="U58" s="25"/>
      <c r="V58" s="25"/>
      <c r="W58" s="25"/>
      <c r="X58" s="25"/>
      <c r="Y58" s="25"/>
      <c r="Z58" s="25"/>
      <c r="AA58" s="26"/>
    </row>
    <row r="59" spans="1:27" ht="12.75" customHeight="1" x14ac:dyDescent="0.25">
      <c r="A59" s="52"/>
      <c r="B59" s="75" t="s">
        <v>48</v>
      </c>
      <c r="C59" s="52">
        <v>5000</v>
      </c>
      <c r="D59" s="52"/>
      <c r="E59" s="52">
        <v>5000</v>
      </c>
      <c r="F59" s="52">
        <v>5000</v>
      </c>
      <c r="G59" s="52">
        <v>5000</v>
      </c>
      <c r="H59" s="52"/>
      <c r="I59" s="76">
        <v>1</v>
      </c>
      <c r="J59" s="77">
        <v>0</v>
      </c>
      <c r="K59" s="77">
        <f>G59*I59</f>
        <v>5000</v>
      </c>
      <c r="L59" s="72"/>
      <c r="M59" s="72"/>
      <c r="N59" s="72"/>
      <c r="O59" s="73"/>
      <c r="P59" s="74"/>
      <c r="Q59" s="27" t="s">
        <v>105</v>
      </c>
      <c r="R59" s="28">
        <f>R75+R76</f>
        <v>0.46606537742777665</v>
      </c>
      <c r="S59" s="29"/>
      <c r="T59" s="29"/>
      <c r="U59" s="29"/>
      <c r="V59" s="29"/>
      <c r="W59" s="29"/>
      <c r="X59" s="29"/>
      <c r="Y59" s="29"/>
      <c r="Z59" s="29"/>
      <c r="AA59" s="30"/>
    </row>
    <row r="60" spans="1:27" ht="12.75" customHeight="1" x14ac:dyDescent="0.25">
      <c r="A60" s="52"/>
      <c r="B60" s="75" t="s">
        <v>50</v>
      </c>
      <c r="C60" s="52"/>
      <c r="D60" s="52"/>
      <c r="E60" s="52">
        <v>0</v>
      </c>
      <c r="F60" s="52">
        <v>0</v>
      </c>
      <c r="G60" s="52">
        <v>0</v>
      </c>
      <c r="H60" s="52"/>
      <c r="I60" s="70"/>
      <c r="J60" s="77"/>
      <c r="K60" s="77"/>
      <c r="L60" s="72"/>
      <c r="M60" s="72"/>
      <c r="N60" s="72"/>
      <c r="O60" s="73"/>
      <c r="P60" s="74"/>
      <c r="Q60" s="27" t="s">
        <v>106</v>
      </c>
      <c r="R60" s="28">
        <f>R78</f>
        <v>0.53393462257222346</v>
      </c>
      <c r="S60" s="29"/>
      <c r="T60" s="29"/>
      <c r="U60" s="29"/>
      <c r="V60" s="29"/>
      <c r="W60" s="29"/>
      <c r="X60" s="29"/>
      <c r="Y60" s="29"/>
      <c r="Z60" s="29"/>
      <c r="AA60" s="30"/>
    </row>
    <row r="61" spans="1:27" ht="12.75" customHeight="1" x14ac:dyDescent="0.25">
      <c r="A61" s="52"/>
      <c r="B61" s="75" t="s">
        <v>52</v>
      </c>
      <c r="C61" s="52">
        <f>(C32/365)*$C$6</f>
        <v>41260.273972602743</v>
      </c>
      <c r="D61" s="52"/>
      <c r="E61" s="52">
        <f>(E32/365)*$C$6</f>
        <v>41917.808219178085</v>
      </c>
      <c r="F61" s="52">
        <f>(F32/365)*$C$6</f>
        <v>16767.123287671235</v>
      </c>
      <c r="G61" s="52">
        <f>(G32/365)*$C$6</f>
        <v>6706.8493150684935</v>
      </c>
      <c r="H61" s="52"/>
      <c r="I61" s="76">
        <v>0.7</v>
      </c>
      <c r="J61" s="77">
        <v>0</v>
      </c>
      <c r="K61" s="77">
        <f>G61*I61</f>
        <v>4694.7945205479455</v>
      </c>
      <c r="L61" s="72"/>
      <c r="M61" s="72"/>
      <c r="N61" s="72"/>
      <c r="O61" s="73"/>
      <c r="P61" s="74"/>
      <c r="Q61" s="27" t="s">
        <v>2</v>
      </c>
      <c r="R61" s="31">
        <f>R58/(1+(1-Q52)*(R59/R60))</f>
        <v>0.38977227447772306</v>
      </c>
      <c r="S61" s="29"/>
      <c r="T61" s="29"/>
      <c r="U61" s="29"/>
      <c r="V61" s="29"/>
      <c r="W61" s="29"/>
      <c r="X61" s="29"/>
      <c r="Y61" s="29"/>
      <c r="Z61" s="29"/>
      <c r="AA61" s="30"/>
    </row>
    <row r="62" spans="1:27" ht="12.75" customHeight="1" x14ac:dyDescent="0.25">
      <c r="A62" s="52"/>
      <c r="B62" s="75" t="s">
        <v>53</v>
      </c>
      <c r="C62" s="52">
        <f>(C34/365)*$C$8</f>
        <v>16504.109589041098</v>
      </c>
      <c r="D62" s="52"/>
      <c r="E62" s="52">
        <f>(E34/365)*$C$8</f>
        <v>16767.123287671235</v>
      </c>
      <c r="F62" s="52">
        <f>(F34/365)*$C$8</f>
        <v>6706.8493150684935</v>
      </c>
      <c r="G62" s="52">
        <f>(G34/365)*$C$8</f>
        <v>2682.7397260273974</v>
      </c>
      <c r="H62" s="52"/>
      <c r="I62" s="76">
        <v>0.7</v>
      </c>
      <c r="J62" s="77">
        <v>0</v>
      </c>
      <c r="K62" s="77">
        <f>G62*I62</f>
        <v>1877.9178082191781</v>
      </c>
      <c r="L62" s="72"/>
      <c r="M62" s="72"/>
      <c r="N62" s="72"/>
      <c r="O62" s="73"/>
      <c r="P62" s="74"/>
      <c r="Q62" s="27"/>
      <c r="R62" s="29"/>
      <c r="S62" s="29"/>
      <c r="T62" s="29"/>
      <c r="U62" s="29"/>
      <c r="V62" s="29"/>
      <c r="W62" s="29"/>
      <c r="X62" s="29"/>
      <c r="Y62" s="29"/>
      <c r="Z62" s="29"/>
      <c r="AA62" s="30"/>
    </row>
    <row r="63" spans="1:27" ht="12.75" customHeight="1" x14ac:dyDescent="0.25">
      <c r="A63" s="52"/>
      <c r="B63" s="78" t="s">
        <v>100</v>
      </c>
      <c r="C63" s="52">
        <v>50000</v>
      </c>
      <c r="D63" s="52"/>
      <c r="E63" s="52">
        <f>C63</f>
        <v>50000</v>
      </c>
      <c r="F63" s="52">
        <f t="shared" ref="F63:G64" si="17">E63</f>
        <v>50000</v>
      </c>
      <c r="G63" s="52">
        <f t="shared" si="17"/>
        <v>50000</v>
      </c>
      <c r="H63" s="52"/>
      <c r="I63" s="70"/>
      <c r="J63" s="77"/>
      <c r="K63" s="77"/>
      <c r="L63" s="72"/>
      <c r="M63" s="72"/>
      <c r="N63" s="72"/>
      <c r="O63" s="73"/>
      <c r="P63" s="74"/>
      <c r="Q63" s="27" t="s">
        <v>49</v>
      </c>
      <c r="R63" s="28">
        <f>W75+W76</f>
        <v>0.2</v>
      </c>
      <c r="S63" s="29"/>
      <c r="T63" s="29"/>
      <c r="U63" s="29"/>
      <c r="V63" s="29"/>
      <c r="W63" s="29"/>
      <c r="X63" s="29"/>
      <c r="Y63" s="29"/>
      <c r="Z63" s="29"/>
      <c r="AA63" s="30"/>
    </row>
    <row r="64" spans="1:27" ht="12.75" customHeight="1" x14ac:dyDescent="0.25">
      <c r="A64" s="52"/>
      <c r="B64" s="78" t="s">
        <v>101</v>
      </c>
      <c r="C64" s="52">
        <v>450000</v>
      </c>
      <c r="D64" s="52"/>
      <c r="E64" s="52">
        <f>C64</f>
        <v>450000</v>
      </c>
      <c r="F64" s="52">
        <f t="shared" si="17"/>
        <v>450000</v>
      </c>
      <c r="G64" s="52">
        <f t="shared" si="17"/>
        <v>450000</v>
      </c>
      <c r="H64" s="52"/>
      <c r="I64" s="76">
        <v>0.85</v>
      </c>
      <c r="J64" s="77">
        <f>G63*I64</f>
        <v>42500</v>
      </c>
      <c r="K64" s="77">
        <v>0</v>
      </c>
      <c r="L64" s="72"/>
      <c r="M64" s="72"/>
      <c r="N64" s="72"/>
      <c r="O64" s="73"/>
      <c r="Q64" s="27" t="s">
        <v>51</v>
      </c>
      <c r="R64" s="28">
        <f>W78</f>
        <v>0.8</v>
      </c>
      <c r="S64" s="29"/>
      <c r="T64" s="29"/>
      <c r="U64" s="29"/>
      <c r="V64" s="29"/>
      <c r="W64" s="29"/>
      <c r="X64" s="29"/>
      <c r="Y64" s="29"/>
      <c r="Z64" s="29"/>
      <c r="AA64" s="30"/>
    </row>
    <row r="65" spans="1:27" ht="12.75" customHeight="1" x14ac:dyDescent="0.25">
      <c r="A65" s="52"/>
      <c r="B65" s="78" t="s">
        <v>102</v>
      </c>
      <c r="C65" s="52"/>
      <c r="D65" s="52"/>
      <c r="E65" s="52">
        <f>E46</f>
        <v>0</v>
      </c>
      <c r="F65" s="52">
        <f>E65+F46</f>
        <v>0</v>
      </c>
      <c r="G65" s="52">
        <f t="shared" ref="G65" si="18">F65+G46</f>
        <v>0</v>
      </c>
      <c r="H65" s="52"/>
      <c r="I65" s="76">
        <v>0.85</v>
      </c>
      <c r="J65" s="77">
        <f>G64*I65</f>
        <v>382500</v>
      </c>
      <c r="K65" s="77">
        <f t="shared" ref="K65:K66" si="19">G65*(1-I65)</f>
        <v>0</v>
      </c>
      <c r="L65" s="72"/>
      <c r="M65" s="72"/>
      <c r="N65" s="72"/>
      <c r="O65" s="73"/>
      <c r="P65" s="74"/>
      <c r="Q65" s="27" t="s">
        <v>8</v>
      </c>
      <c r="R65" s="31">
        <f>R61*(1+(1-Q52)*(R63/R64))</f>
        <v>0.48721534309715381</v>
      </c>
      <c r="S65" s="29"/>
      <c r="T65" s="29"/>
      <c r="U65" s="29"/>
      <c r="V65" s="29"/>
      <c r="W65" s="29"/>
      <c r="X65" s="29"/>
      <c r="Y65" s="29"/>
      <c r="Z65" s="29"/>
      <c r="AA65" s="30"/>
    </row>
    <row r="66" spans="1:27" ht="12.75" customHeight="1" x14ac:dyDescent="0.25">
      <c r="A66" s="52"/>
      <c r="B66" s="52"/>
      <c r="C66" s="52"/>
      <c r="D66" s="52"/>
      <c r="E66" s="52"/>
      <c r="F66" s="52"/>
      <c r="G66" s="52"/>
      <c r="H66" s="52"/>
      <c r="I66" s="76">
        <v>0.7</v>
      </c>
      <c r="J66" s="77">
        <f>G66*I66</f>
        <v>0</v>
      </c>
      <c r="K66" s="77">
        <f t="shared" si="19"/>
        <v>0</v>
      </c>
      <c r="L66" s="72"/>
      <c r="M66" s="72"/>
      <c r="N66" s="72"/>
      <c r="O66" s="73"/>
      <c r="P66" s="74"/>
      <c r="Q66" s="27"/>
      <c r="R66" s="29"/>
      <c r="S66" s="29"/>
      <c r="T66" s="29"/>
      <c r="U66" s="29"/>
      <c r="V66" s="29"/>
      <c r="W66" s="29"/>
      <c r="X66" s="29"/>
      <c r="Y66" s="29"/>
      <c r="Z66" s="29"/>
      <c r="AA66" s="30"/>
    </row>
    <row r="67" spans="1:27" ht="12.75" customHeight="1" x14ac:dyDescent="0.25">
      <c r="A67" s="68"/>
      <c r="B67" s="52" t="s">
        <v>55</v>
      </c>
      <c r="C67" s="52">
        <f t="shared" ref="C67" si="20">SUM(C59:C62)</f>
        <v>62764.383561643845</v>
      </c>
      <c r="D67" s="52"/>
      <c r="E67" s="52">
        <f>SUM(E59:E64)-E65</f>
        <v>563684.93150684936</v>
      </c>
      <c r="F67" s="52">
        <f t="shared" ref="F67:G67" si="21">SUM(F59:F64)-F65</f>
        <v>528473.9726027397</v>
      </c>
      <c r="G67" s="52">
        <f t="shared" si="21"/>
        <v>514389.58904109587</v>
      </c>
      <c r="H67" s="52"/>
      <c r="I67" s="70"/>
      <c r="J67" s="71"/>
      <c r="K67" s="79"/>
      <c r="L67" s="72"/>
      <c r="M67" s="72"/>
      <c r="N67" s="72"/>
      <c r="O67" s="73"/>
      <c r="P67" s="74"/>
      <c r="Q67" s="27" t="s">
        <v>54</v>
      </c>
      <c r="R67" s="32">
        <f>C23</f>
        <v>0.03</v>
      </c>
      <c r="S67" s="29"/>
      <c r="T67" s="29"/>
      <c r="U67" s="29"/>
      <c r="V67" s="29"/>
      <c r="W67" s="29"/>
      <c r="X67" s="29"/>
      <c r="Y67" s="29"/>
      <c r="Z67" s="29"/>
      <c r="AA67" s="30"/>
    </row>
    <row r="68" spans="1:27" ht="12.75" customHeight="1" x14ac:dyDescent="0.25">
      <c r="A68" s="52"/>
      <c r="B68" s="52"/>
      <c r="C68" s="68"/>
      <c r="D68" s="68"/>
      <c r="E68" s="52"/>
      <c r="F68" s="52"/>
      <c r="G68" s="52"/>
      <c r="H68" s="52"/>
      <c r="I68" s="70"/>
      <c r="J68" s="71"/>
      <c r="K68" s="79"/>
      <c r="L68" s="72"/>
      <c r="M68" s="72"/>
      <c r="N68" s="72"/>
      <c r="O68" s="73"/>
      <c r="P68" s="74"/>
      <c r="Q68" s="27" t="s">
        <v>56</v>
      </c>
      <c r="R68" s="32">
        <f>C24</f>
        <v>0.15</v>
      </c>
      <c r="S68" s="29"/>
      <c r="T68" s="29"/>
      <c r="U68" s="29"/>
      <c r="V68" s="29"/>
      <c r="W68" s="29"/>
      <c r="X68" s="29"/>
      <c r="Y68" s="29"/>
      <c r="Z68" s="29"/>
      <c r="AA68" s="30"/>
    </row>
    <row r="69" spans="1:27" ht="12.75" customHeight="1" x14ac:dyDescent="0.25">
      <c r="A69" s="68"/>
      <c r="B69" s="60" t="s">
        <v>57</v>
      </c>
      <c r="C69" s="68"/>
      <c r="D69" s="68"/>
      <c r="E69" s="52"/>
      <c r="F69" s="52"/>
      <c r="G69" s="52"/>
      <c r="H69" s="52"/>
      <c r="I69" s="70"/>
      <c r="J69" s="71"/>
      <c r="K69" s="79"/>
      <c r="L69" s="72"/>
      <c r="M69" s="72"/>
      <c r="N69" s="72"/>
      <c r="O69" s="73"/>
      <c r="P69" s="74"/>
      <c r="Q69" s="27"/>
      <c r="R69" s="33"/>
      <c r="S69" s="29"/>
      <c r="T69" s="29"/>
      <c r="U69" s="29"/>
      <c r="V69" s="29"/>
      <c r="W69" s="29"/>
      <c r="X69" s="29"/>
      <c r="Y69" s="29"/>
      <c r="Z69" s="29"/>
      <c r="AA69" s="30"/>
    </row>
    <row r="70" spans="1:27" ht="12.75" customHeight="1" x14ac:dyDescent="0.25">
      <c r="A70" s="52"/>
      <c r="B70" s="52" t="s">
        <v>58</v>
      </c>
      <c r="C70" s="52">
        <f>(C34*$C$7)/365</f>
        <v>8252.0547945205471</v>
      </c>
      <c r="D70" s="52"/>
      <c r="E70" s="52">
        <f>(E34*$C$7)/365</f>
        <v>8383.5616438356155</v>
      </c>
      <c r="F70" s="52">
        <f>(F34*$C$7)/365</f>
        <v>3353.4246575342468</v>
      </c>
      <c r="G70" s="52">
        <f>(G34*$C$7)/365</f>
        <v>1341.3698630136987</v>
      </c>
      <c r="H70" s="52"/>
      <c r="I70" s="70"/>
      <c r="J70" s="71"/>
      <c r="K70" s="80"/>
      <c r="L70" s="72"/>
      <c r="M70" s="72"/>
      <c r="N70" s="72"/>
      <c r="O70" s="73"/>
      <c r="P70" s="74"/>
      <c r="Q70" s="27" t="s">
        <v>107</v>
      </c>
      <c r="R70" s="33">
        <f>R67+R58*(R68-R67)</f>
        <v>0.1176</v>
      </c>
      <c r="S70" s="29"/>
      <c r="T70" s="29"/>
      <c r="U70" s="29"/>
      <c r="V70" s="29"/>
      <c r="W70" s="29"/>
      <c r="X70" s="29"/>
      <c r="Y70" s="29"/>
      <c r="Z70" s="29"/>
      <c r="AA70" s="30"/>
    </row>
    <row r="71" spans="1:27" ht="12.75" customHeight="1" x14ac:dyDescent="0.25">
      <c r="A71" s="52"/>
      <c r="B71" s="52" t="s">
        <v>59</v>
      </c>
      <c r="C71" s="52">
        <f t="shared" ref="C71:G71" si="22">C50</f>
        <v>66264</v>
      </c>
      <c r="D71" s="52"/>
      <c r="E71" s="52">
        <f t="shared" si="22"/>
        <v>55058.258804132718</v>
      </c>
      <c r="F71" s="52">
        <f t="shared" si="22"/>
        <v>15146.682540854976</v>
      </c>
      <c r="G71" s="52">
        <f t="shared" si="22"/>
        <v>-744.22098116679592</v>
      </c>
      <c r="H71" s="52"/>
      <c r="I71" s="76"/>
      <c r="J71" s="71"/>
      <c r="K71" s="81"/>
      <c r="L71" s="72"/>
      <c r="M71" s="72"/>
      <c r="N71" s="72"/>
      <c r="O71" s="73"/>
      <c r="P71" s="74"/>
      <c r="Q71" s="27" t="s">
        <v>108</v>
      </c>
      <c r="R71" s="33">
        <f>R67+R65*(R68-R67)</f>
        <v>8.8465841171658455E-2</v>
      </c>
      <c r="S71" s="29"/>
      <c r="T71" s="29"/>
      <c r="U71" s="29"/>
      <c r="V71" s="29"/>
      <c r="W71" s="29"/>
      <c r="X71" s="29"/>
      <c r="Y71" s="29"/>
      <c r="Z71" s="29"/>
      <c r="AA71" s="30"/>
    </row>
    <row r="72" spans="1:27" ht="12.75" customHeight="1" x14ac:dyDescent="0.25">
      <c r="A72" s="52"/>
      <c r="B72" s="52"/>
      <c r="C72" s="52"/>
      <c r="D72" s="52"/>
      <c r="E72" s="52"/>
      <c r="F72" s="52"/>
      <c r="G72" s="52"/>
      <c r="H72" s="52"/>
      <c r="I72" s="70"/>
      <c r="J72" s="71"/>
      <c r="K72" s="71"/>
      <c r="L72" s="72"/>
      <c r="M72" s="72"/>
      <c r="N72" s="72"/>
      <c r="O72" s="73"/>
      <c r="P72" s="74"/>
      <c r="Q72" s="27"/>
      <c r="R72" s="29"/>
      <c r="S72" s="29"/>
      <c r="T72" s="29"/>
      <c r="U72" s="29"/>
      <c r="V72" s="29"/>
      <c r="W72" s="29"/>
      <c r="X72" s="29"/>
      <c r="Y72" s="29"/>
      <c r="Z72" s="29"/>
      <c r="AA72" s="30"/>
    </row>
    <row r="73" spans="1:27" ht="12.75" customHeight="1" x14ac:dyDescent="0.25">
      <c r="A73" s="68"/>
      <c r="B73" s="22" t="s">
        <v>99</v>
      </c>
      <c r="C73" s="52"/>
      <c r="D73" s="52"/>
      <c r="E73" s="52">
        <f>[2]Sheet3!F20</f>
        <v>492623.17327216262</v>
      </c>
      <c r="F73" s="52">
        <f>[2]Sheet3!F32</f>
        <v>484868.93408858433</v>
      </c>
      <c r="G73" s="52">
        <f>[2]Sheet3!F44</f>
        <v>476717.97331174527</v>
      </c>
      <c r="H73" s="52"/>
      <c r="I73" s="76">
        <v>-1</v>
      </c>
      <c r="J73" s="77">
        <v>0</v>
      </c>
      <c r="K73" s="77">
        <f>G70*I73</f>
        <v>-1341.3698630136987</v>
      </c>
      <c r="L73" s="72"/>
      <c r="M73" s="72"/>
      <c r="N73" s="72"/>
      <c r="O73" s="73"/>
      <c r="P73" s="74"/>
      <c r="Q73" s="34" t="s">
        <v>109</v>
      </c>
      <c r="R73" s="29"/>
      <c r="S73" s="29"/>
      <c r="T73" s="29"/>
      <c r="U73" s="29"/>
      <c r="V73" s="29"/>
      <c r="W73" s="35" t="s">
        <v>110</v>
      </c>
      <c r="X73" s="29"/>
      <c r="Y73" s="29"/>
      <c r="Z73" s="29"/>
      <c r="AA73" s="30"/>
    </row>
    <row r="74" spans="1:27" ht="12.75" customHeight="1" x14ac:dyDescent="0.25">
      <c r="A74" s="52"/>
      <c r="B74" s="52" t="s">
        <v>64</v>
      </c>
      <c r="C74" s="52"/>
      <c r="D74" s="52"/>
      <c r="E74" s="52">
        <v>100000</v>
      </c>
      <c r="F74" s="52">
        <v>100000</v>
      </c>
      <c r="G74" s="52">
        <v>100000</v>
      </c>
      <c r="H74" s="52"/>
      <c r="I74" s="76">
        <v>-1</v>
      </c>
      <c r="J74" s="77">
        <v>0</v>
      </c>
      <c r="K74" s="77">
        <f>0</f>
        <v>0</v>
      </c>
      <c r="L74" s="72"/>
      <c r="M74" s="72"/>
      <c r="N74" s="72"/>
      <c r="O74" s="73"/>
      <c r="P74" s="74"/>
      <c r="Q74" s="27" t="s">
        <v>60</v>
      </c>
      <c r="R74" s="29" t="s">
        <v>61</v>
      </c>
      <c r="S74" s="29" t="s">
        <v>62</v>
      </c>
      <c r="T74" s="29" t="s">
        <v>111</v>
      </c>
      <c r="U74" s="29" t="s">
        <v>63</v>
      </c>
      <c r="V74" s="29"/>
      <c r="W74" s="29" t="s">
        <v>61</v>
      </c>
      <c r="X74" s="29" t="s">
        <v>62</v>
      </c>
      <c r="Y74" s="29" t="s">
        <v>111</v>
      </c>
      <c r="Z74" s="29" t="s">
        <v>63</v>
      </c>
      <c r="AA74" s="30"/>
    </row>
    <row r="75" spans="1:27" ht="12.75" customHeight="1" x14ac:dyDescent="0.25">
      <c r="A75" s="68"/>
      <c r="B75" s="52" t="s">
        <v>65</v>
      </c>
      <c r="C75" s="52">
        <v>55000</v>
      </c>
      <c r="D75" s="52"/>
      <c r="E75" s="52">
        <v>55000</v>
      </c>
      <c r="F75" s="52">
        <v>55000</v>
      </c>
      <c r="G75" s="52">
        <v>55000</v>
      </c>
      <c r="H75" s="52"/>
      <c r="I75" s="82"/>
      <c r="J75" s="72"/>
      <c r="K75" s="72"/>
      <c r="L75" s="72"/>
      <c r="M75" s="72"/>
      <c r="N75" s="72"/>
      <c r="O75" s="73"/>
      <c r="P75" s="74"/>
      <c r="Q75" s="36">
        <f>AVERAGE(E73:O73)</f>
        <v>242144.61846824642</v>
      </c>
      <c r="R75" s="37">
        <f>Q75/Q81</f>
        <v>0.38629938820524945</v>
      </c>
      <c r="S75" s="38">
        <f>[2]Sheet3!A4</f>
        <v>0.05</v>
      </c>
      <c r="T75" s="38">
        <f>S75*(1-C15)</f>
        <v>3.4999999999999996E-2</v>
      </c>
      <c r="U75" s="38">
        <f>R75*T75</f>
        <v>1.3520478587183729E-2</v>
      </c>
      <c r="V75" s="29"/>
      <c r="W75" s="39">
        <v>0.2</v>
      </c>
      <c r="X75" s="38">
        <f>S75</f>
        <v>0.05</v>
      </c>
      <c r="Y75" s="38">
        <f>X75*(1-C15)</f>
        <v>3.4999999999999996E-2</v>
      </c>
      <c r="Z75" s="38">
        <f>W75*Y75</f>
        <v>6.9999999999999993E-3</v>
      </c>
      <c r="AA75" s="30"/>
    </row>
    <row r="76" spans="1:27" ht="12.75" customHeight="1" x14ac:dyDescent="0.25">
      <c r="A76" s="68"/>
      <c r="B76" s="52" t="s">
        <v>66</v>
      </c>
      <c r="C76" s="52">
        <f>15000+C51</f>
        <v>169616</v>
      </c>
      <c r="D76" s="52"/>
      <c r="E76" s="52">
        <f>C76+E51</f>
        <v>298085.27054297633</v>
      </c>
      <c r="F76" s="52">
        <f t="shared" ref="F76:G76" si="23">E76+F51</f>
        <v>333427.5298049713</v>
      </c>
      <c r="G76" s="52">
        <f t="shared" si="23"/>
        <v>331691.01418224879</v>
      </c>
      <c r="H76" s="52"/>
      <c r="I76" s="70" t="s">
        <v>125</v>
      </c>
      <c r="J76" s="83">
        <f>SUM(J59:J75)</f>
        <v>425000</v>
      </c>
      <c r="K76" s="83">
        <f>SUM(K59:K75)</f>
        <v>10231.342465753423</v>
      </c>
      <c r="L76" s="72"/>
      <c r="M76" s="72"/>
      <c r="N76" s="72"/>
      <c r="O76" s="73"/>
      <c r="P76" s="74"/>
      <c r="Q76" s="36">
        <f>AVERAGE(E74:O74)</f>
        <v>49999.833333333336</v>
      </c>
      <c r="R76" s="37">
        <f>Q76/Q81</f>
        <v>7.9765989222527214E-2</v>
      </c>
      <c r="S76" s="38">
        <f>C14</f>
        <v>0.14000000000000001</v>
      </c>
      <c r="T76" s="38">
        <f>S76*(1-C15)</f>
        <v>9.8000000000000004E-2</v>
      </c>
      <c r="U76" s="38">
        <f>R76*T76</f>
        <v>7.8170669438076667E-3</v>
      </c>
      <c r="V76" s="29"/>
      <c r="W76" s="39">
        <v>0</v>
      </c>
      <c r="X76" s="38">
        <f>S76</f>
        <v>0.14000000000000001</v>
      </c>
      <c r="Y76" s="38">
        <f>X76*(1-C15)</f>
        <v>9.8000000000000004E-2</v>
      </c>
      <c r="Z76" s="38">
        <f>W76*Y76</f>
        <v>0</v>
      </c>
      <c r="AA76" s="30"/>
    </row>
    <row r="77" spans="1:27" ht="12.75" customHeight="1" x14ac:dyDescent="0.25">
      <c r="A77" s="52"/>
      <c r="B77" s="52"/>
      <c r="C77" s="52"/>
      <c r="D77" s="52"/>
      <c r="E77" s="52"/>
      <c r="F77" s="52"/>
      <c r="G77" s="52"/>
      <c r="H77" s="52"/>
      <c r="I77" s="70" t="s">
        <v>126</v>
      </c>
      <c r="J77" s="71"/>
      <c r="K77" s="77">
        <v>0</v>
      </c>
      <c r="L77" s="72"/>
      <c r="M77" s="72"/>
      <c r="N77" s="72"/>
      <c r="O77" s="73"/>
      <c r="P77" s="74"/>
      <c r="Q77" s="27"/>
      <c r="R77" s="37"/>
      <c r="S77" s="29"/>
      <c r="T77" s="29"/>
      <c r="U77" s="29"/>
      <c r="V77" s="29"/>
      <c r="W77" s="39"/>
      <c r="X77" s="29"/>
      <c r="Y77" s="29"/>
      <c r="Z77" s="29"/>
      <c r="AA77" s="30"/>
    </row>
    <row r="78" spans="1:27" ht="12.75" customHeight="1" x14ac:dyDescent="0.25">
      <c r="A78" s="68"/>
      <c r="B78" s="52" t="s">
        <v>68</v>
      </c>
      <c r="C78" s="52">
        <f t="shared" ref="C78:G78" si="24">SUM(C70:C71,C73:C73,C75:C76)</f>
        <v>299132.05479452055</v>
      </c>
      <c r="D78" s="52"/>
      <c r="E78" s="52">
        <f>SUM(E70:E71,E73:E73,E75:E76,E74)</f>
        <v>1009150.2642631073</v>
      </c>
      <c r="F78" s="52">
        <f t="shared" si="24"/>
        <v>891796.57109194482</v>
      </c>
      <c r="G78" s="52">
        <f t="shared" si="24"/>
        <v>864006.13637584099</v>
      </c>
      <c r="H78" s="52"/>
      <c r="I78" s="70" t="s">
        <v>127</v>
      </c>
      <c r="J78" s="71"/>
      <c r="K78" s="77">
        <v>10000</v>
      </c>
      <c r="L78" s="72"/>
      <c r="M78" s="72"/>
      <c r="N78" s="72"/>
      <c r="O78" s="73"/>
      <c r="P78" s="52"/>
      <c r="Q78" s="36">
        <f>AVERAGE(E75:O75)</f>
        <v>55000</v>
      </c>
      <c r="R78" s="37">
        <f>SUM(Q78:Q79)/Q81</f>
        <v>0.53393462257222346</v>
      </c>
      <c r="S78" s="38">
        <f>R70</f>
        <v>0.1176</v>
      </c>
      <c r="T78" s="38">
        <f>S78</f>
        <v>0.1176</v>
      </c>
      <c r="U78" s="38">
        <f>R78*T78</f>
        <v>6.2790711614493483E-2</v>
      </c>
      <c r="V78" s="29"/>
      <c r="W78" s="39">
        <v>0.8</v>
      </c>
      <c r="X78" s="38">
        <f>R71</f>
        <v>8.8465841171658455E-2</v>
      </c>
      <c r="Y78" s="38">
        <f>X78</f>
        <v>8.8465841171658455E-2</v>
      </c>
      <c r="Z78" s="38">
        <f>W78*Y78</f>
        <v>7.0772672937326767E-2</v>
      </c>
      <c r="AA78" s="30"/>
    </row>
    <row r="79" spans="1:27" ht="15" x14ac:dyDescent="0.25">
      <c r="A79" s="52"/>
      <c r="B79" s="52"/>
      <c r="C79" s="52"/>
      <c r="D79" s="52"/>
      <c r="E79" s="52"/>
      <c r="F79" s="52"/>
      <c r="G79" s="52"/>
      <c r="H79" s="52"/>
      <c r="I79" s="70" t="s">
        <v>128</v>
      </c>
      <c r="J79" s="71"/>
      <c r="K79" s="81">
        <f>K76+K77-K78</f>
        <v>231.34246575342331</v>
      </c>
      <c r="L79" s="72"/>
      <c r="M79" s="72"/>
      <c r="N79" s="72"/>
      <c r="O79" s="73"/>
      <c r="P79" s="52"/>
      <c r="Q79" s="36">
        <f>AVERAGE(E76:O76)</f>
        <v>279687.03139918996</v>
      </c>
      <c r="R79" s="37"/>
      <c r="S79" s="40"/>
      <c r="T79" s="40"/>
      <c r="U79" s="40"/>
      <c r="V79" s="29"/>
      <c r="W79" s="39"/>
      <c r="X79" s="40"/>
      <c r="Y79" s="40"/>
      <c r="Z79" s="40"/>
      <c r="AA79" s="30"/>
    </row>
    <row r="80" spans="1:27" ht="15" x14ac:dyDescent="0.25">
      <c r="A80" s="68"/>
      <c r="B80" s="52" t="s">
        <v>69</v>
      </c>
      <c r="C80" s="51">
        <f t="shared" ref="C80:G80" si="25">C67-C78</f>
        <v>-236367.67123287672</v>
      </c>
      <c r="D80" s="51"/>
      <c r="E80" s="51">
        <f t="shared" si="25"/>
        <v>-445465.33275625797</v>
      </c>
      <c r="F80" s="51">
        <f t="shared" si="25"/>
        <v>-363322.59848920512</v>
      </c>
      <c r="G80" s="51">
        <f t="shared" si="25"/>
        <v>-349616.54733474512</v>
      </c>
      <c r="H80" s="51"/>
      <c r="I80" s="70"/>
      <c r="J80" s="72"/>
      <c r="K80" s="72"/>
      <c r="L80" s="72"/>
      <c r="M80" s="72"/>
      <c r="N80" s="72"/>
      <c r="O80" s="73"/>
      <c r="P80" s="52"/>
      <c r="Q80" s="41"/>
      <c r="R80" s="42"/>
      <c r="S80" s="29"/>
      <c r="T80" s="29"/>
      <c r="U80" s="43"/>
      <c r="V80" s="29"/>
      <c r="W80" s="42"/>
      <c r="X80" s="29"/>
      <c r="Y80" s="29"/>
      <c r="Z80" s="43"/>
      <c r="AA80" s="30"/>
    </row>
    <row r="81" spans="1:27" ht="15" x14ac:dyDescent="0.25">
      <c r="A81" s="51"/>
      <c r="B81" s="52"/>
      <c r="C81" s="52"/>
      <c r="D81" s="52"/>
      <c r="E81" s="52"/>
      <c r="F81" s="52"/>
      <c r="G81" s="52"/>
      <c r="H81" s="52"/>
      <c r="I81" s="84"/>
      <c r="J81" s="71" t="s">
        <v>129</v>
      </c>
      <c r="K81" s="71" t="s">
        <v>130</v>
      </c>
      <c r="L81" s="72" t="s">
        <v>131</v>
      </c>
      <c r="M81" s="72" t="s">
        <v>132</v>
      </c>
      <c r="N81" s="85" t="s">
        <v>133</v>
      </c>
      <c r="O81" s="73" t="s">
        <v>134</v>
      </c>
      <c r="P81" s="52"/>
      <c r="Q81" s="41">
        <f>SUM(Q75:Q80)</f>
        <v>626831.48320076964</v>
      </c>
      <c r="R81" s="42">
        <f>SUM(R75:R80)</f>
        <v>1</v>
      </c>
      <c r="S81" s="43"/>
      <c r="T81" s="43"/>
      <c r="U81" s="44">
        <f>SUM(U75:U80)</f>
        <v>8.4128257145484886E-2</v>
      </c>
      <c r="V81" s="45" t="s">
        <v>67</v>
      </c>
      <c r="W81" s="42">
        <f>SUM(W75:W80)</f>
        <v>1</v>
      </c>
      <c r="X81" s="43"/>
      <c r="Y81" s="43"/>
      <c r="Z81" s="44">
        <f>SUM(Z75:Z80)</f>
        <v>7.7772672937326759E-2</v>
      </c>
      <c r="AA81" s="46" t="s">
        <v>67</v>
      </c>
    </row>
    <row r="82" spans="1:27" ht="15" x14ac:dyDescent="0.25">
      <c r="A82" s="51"/>
      <c r="B82" s="52"/>
      <c r="C82" s="52"/>
      <c r="D82" s="52"/>
      <c r="E82" s="52"/>
      <c r="F82" s="52"/>
      <c r="G82" s="52"/>
      <c r="H82" s="52"/>
      <c r="I82" s="84"/>
      <c r="J82" s="86">
        <v>425000</v>
      </c>
      <c r="K82" s="87">
        <f>G73-J82</f>
        <v>51717.973311745271</v>
      </c>
      <c r="L82" s="88">
        <f>K82/K84</f>
        <v>0.34088231066385799</v>
      </c>
      <c r="M82" s="89">
        <f>L82*K79</f>
        <v>78.860554280701379</v>
      </c>
      <c r="N82" s="90">
        <f>J82+M82</f>
        <v>425078.86055428069</v>
      </c>
      <c r="O82" s="91">
        <f>N82/G73</f>
        <v>0.89167785640904362</v>
      </c>
      <c r="P82" s="52"/>
      <c r="Q82" s="74">
        <f>O64/[2]Sheet3!A6</f>
        <v>0</v>
      </c>
      <c r="R82" s="52"/>
      <c r="S82" s="52"/>
      <c r="T82" s="52"/>
      <c r="U82" s="52"/>
      <c r="V82" s="52"/>
    </row>
    <row r="83" spans="1:27" ht="15" x14ac:dyDescent="0.25">
      <c r="A83" s="51"/>
      <c r="B83" s="52"/>
      <c r="C83" s="52"/>
      <c r="D83" s="52"/>
      <c r="E83" s="52"/>
      <c r="F83" s="52"/>
      <c r="G83" s="52"/>
      <c r="H83" s="52"/>
      <c r="I83" s="70"/>
      <c r="J83" s="86"/>
      <c r="K83" s="83">
        <f>G74-J83</f>
        <v>100000</v>
      </c>
      <c r="L83" s="88">
        <f>K83/K84</f>
        <v>0.65911768933614201</v>
      </c>
      <c r="M83" s="89">
        <f>L83*K79</f>
        <v>152.48191147272195</v>
      </c>
      <c r="N83" s="90">
        <f>J83+M83</f>
        <v>152.48191147272195</v>
      </c>
      <c r="O83" s="92">
        <f>N83/G74</f>
        <v>1.5248191147272194E-3</v>
      </c>
      <c r="P83" s="52"/>
      <c r="Q83" s="52"/>
      <c r="R83" s="52"/>
      <c r="S83" s="52"/>
      <c r="T83" s="52"/>
      <c r="U83" s="52"/>
      <c r="V83" s="52"/>
    </row>
    <row r="84" spans="1:27" ht="15.75" thickBot="1" x14ac:dyDescent="0.3">
      <c r="A84" s="51"/>
      <c r="B84" s="93" t="s">
        <v>70</v>
      </c>
      <c r="C84" s="94"/>
      <c r="D84" s="94"/>
      <c r="E84" s="94"/>
      <c r="F84" s="95"/>
      <c r="G84" s="94"/>
      <c r="H84" s="94"/>
      <c r="I84" s="96"/>
      <c r="J84" s="97"/>
      <c r="K84" s="98">
        <f>SUM(K82:K83)</f>
        <v>151717.97331174527</v>
      </c>
      <c r="L84" s="99"/>
      <c r="M84" s="100"/>
      <c r="N84" s="101"/>
      <c r="O84" s="102"/>
      <c r="P84" s="52"/>
      <c r="Q84" s="52"/>
      <c r="R84" s="52"/>
      <c r="S84" s="52"/>
      <c r="T84" s="52"/>
      <c r="U84" s="52"/>
      <c r="V84" s="52"/>
    </row>
    <row r="85" spans="1:27" x14ac:dyDescent="0.2">
      <c r="A85" s="51"/>
      <c r="B85" s="94" t="s">
        <v>71</v>
      </c>
      <c r="C85" s="94"/>
      <c r="D85" s="94"/>
      <c r="E85" s="94"/>
      <c r="F85" s="95"/>
      <c r="G85" s="94"/>
      <c r="H85" s="94"/>
      <c r="I85" s="94"/>
      <c r="J85" s="94"/>
      <c r="K85" s="94"/>
      <c r="L85" s="94"/>
      <c r="M85" s="94"/>
      <c r="N85" s="52"/>
      <c r="O85" s="52"/>
      <c r="P85" s="52"/>
      <c r="Q85" s="52"/>
      <c r="R85" s="52"/>
      <c r="S85" s="52"/>
      <c r="T85" s="52"/>
      <c r="U85" s="52"/>
      <c r="V85" s="52"/>
    </row>
    <row r="86" spans="1:27" x14ac:dyDescent="0.2">
      <c r="A86" s="51"/>
      <c r="B86" s="94"/>
      <c r="C86" s="94" t="s">
        <v>42</v>
      </c>
      <c r="D86" s="94"/>
      <c r="E86" s="103">
        <f>E45</f>
        <v>222360</v>
      </c>
      <c r="F86" s="103">
        <f t="shared" ref="F86:G86" si="26">F45</f>
        <v>88944</v>
      </c>
      <c r="G86" s="103">
        <f t="shared" si="26"/>
        <v>35577.599999999999</v>
      </c>
      <c r="H86" s="103"/>
      <c r="I86" s="103"/>
      <c r="J86" s="103"/>
      <c r="K86" s="103"/>
      <c r="L86" s="103"/>
      <c r="M86" s="103"/>
      <c r="N86" s="103"/>
      <c r="O86" s="103"/>
      <c r="P86" s="52"/>
      <c r="Q86" s="52"/>
      <c r="R86" s="52"/>
      <c r="S86" s="52"/>
      <c r="T86" s="52"/>
      <c r="U86" s="52"/>
      <c r="V86" s="52"/>
    </row>
    <row r="87" spans="1:27" x14ac:dyDescent="0.2">
      <c r="A87" s="51"/>
      <c r="B87" s="94"/>
      <c r="C87" s="94" t="s">
        <v>72</v>
      </c>
      <c r="D87" s="94"/>
      <c r="E87" s="103">
        <f>SUM(E46)</f>
        <v>0</v>
      </c>
      <c r="F87" s="103">
        <f t="shared" ref="F87:G87" si="27">SUM(F46)</f>
        <v>0</v>
      </c>
      <c r="G87" s="103">
        <f t="shared" si="27"/>
        <v>0</v>
      </c>
      <c r="H87" s="103"/>
      <c r="I87" s="103"/>
      <c r="J87" s="103"/>
      <c r="K87" s="103"/>
      <c r="L87" s="103"/>
      <c r="M87" s="103"/>
      <c r="N87" s="103"/>
      <c r="O87" s="103"/>
      <c r="P87" s="52"/>
      <c r="Q87" s="52"/>
      <c r="R87" s="52"/>
      <c r="S87" s="52"/>
      <c r="T87" s="52"/>
      <c r="U87" s="52"/>
      <c r="V87" s="52"/>
    </row>
    <row r="88" spans="1:27" x14ac:dyDescent="0.2">
      <c r="A88" s="51"/>
      <c r="B88" s="94"/>
      <c r="C88" s="94" t="s">
        <v>73</v>
      </c>
      <c r="D88" s="94"/>
      <c r="E88" s="103">
        <f>E86-E87</f>
        <v>222360</v>
      </c>
      <c r="F88" s="103">
        <f t="shared" ref="F88:G88" si="28">F86-F87</f>
        <v>88944</v>
      </c>
      <c r="G88" s="103">
        <f t="shared" si="28"/>
        <v>35577.599999999999</v>
      </c>
      <c r="H88" s="103"/>
      <c r="I88" s="103"/>
      <c r="J88" s="103"/>
      <c r="K88" s="103"/>
      <c r="L88" s="103"/>
      <c r="M88" s="103"/>
      <c r="N88" s="103"/>
      <c r="O88" s="103"/>
      <c r="P88" s="52"/>
      <c r="Q88" s="52"/>
      <c r="R88" s="52"/>
      <c r="S88" s="52"/>
      <c r="T88" s="52"/>
      <c r="U88" s="52"/>
      <c r="V88" s="52"/>
    </row>
    <row r="89" spans="1:27" x14ac:dyDescent="0.2">
      <c r="A89" s="51"/>
      <c r="B89" s="94"/>
      <c r="C89" s="94" t="s">
        <v>74</v>
      </c>
      <c r="D89" s="94"/>
      <c r="E89" s="104">
        <f>E88*$C$15</f>
        <v>66708</v>
      </c>
      <c r="F89" s="104">
        <f t="shared" ref="F89:G89" si="29">F88*$C$15</f>
        <v>26683.200000000001</v>
      </c>
      <c r="G89" s="104">
        <f t="shared" si="29"/>
        <v>10673.279999999999</v>
      </c>
      <c r="H89" s="104"/>
      <c r="I89" s="104"/>
      <c r="J89" s="104"/>
      <c r="K89" s="104"/>
      <c r="L89" s="104"/>
      <c r="M89" s="104"/>
      <c r="N89" s="104"/>
      <c r="O89" s="104"/>
      <c r="P89" s="52"/>
      <c r="Q89" s="52"/>
      <c r="R89" s="52"/>
      <c r="S89" s="52"/>
      <c r="T89" s="52"/>
      <c r="U89" s="52"/>
      <c r="V89" s="52"/>
    </row>
    <row r="90" spans="1:27" x14ac:dyDescent="0.2">
      <c r="A90" s="51"/>
      <c r="B90" s="94"/>
      <c r="C90" s="94" t="s">
        <v>75</v>
      </c>
      <c r="D90" s="94"/>
      <c r="E90" s="104">
        <f>E86-E89</f>
        <v>155652</v>
      </c>
      <c r="F90" s="104">
        <f t="shared" ref="F90:G90" si="30">F86-F89</f>
        <v>62260.800000000003</v>
      </c>
      <c r="G90" s="104">
        <f t="shared" si="30"/>
        <v>24904.32</v>
      </c>
      <c r="H90" s="104"/>
      <c r="I90" s="104"/>
      <c r="J90" s="104"/>
      <c r="K90" s="104"/>
      <c r="L90" s="104"/>
      <c r="M90" s="104"/>
      <c r="N90" s="104"/>
      <c r="O90" s="104"/>
      <c r="P90" s="52"/>
      <c r="Q90" s="52"/>
      <c r="R90" s="52"/>
      <c r="S90" s="52"/>
      <c r="T90" s="52"/>
      <c r="U90" s="52"/>
      <c r="V90" s="52"/>
    </row>
    <row r="91" spans="1:27" x14ac:dyDescent="0.2">
      <c r="A91" s="51"/>
      <c r="B91" s="94"/>
      <c r="C91" s="94"/>
      <c r="D91" s="94"/>
      <c r="E91" s="94"/>
      <c r="F91" s="95"/>
      <c r="G91" s="94"/>
      <c r="H91" s="94"/>
      <c r="I91" s="94"/>
      <c r="J91" s="94"/>
      <c r="K91" s="94"/>
      <c r="L91" s="94"/>
      <c r="M91" s="94"/>
      <c r="N91" s="94"/>
      <c r="O91" s="94"/>
      <c r="P91" s="52"/>
      <c r="Q91" s="52"/>
      <c r="R91" s="52"/>
      <c r="S91" s="52"/>
      <c r="T91" s="52"/>
      <c r="U91" s="52"/>
      <c r="V91" s="52"/>
    </row>
    <row r="92" spans="1:27" x14ac:dyDescent="0.2">
      <c r="A92" s="51"/>
      <c r="B92" s="94" t="s">
        <v>76</v>
      </c>
      <c r="C92" s="94"/>
      <c r="D92" s="94"/>
      <c r="E92" s="94"/>
      <c r="F92" s="95"/>
      <c r="G92" s="94"/>
      <c r="H92" s="94"/>
      <c r="I92" s="94"/>
      <c r="J92" s="94"/>
      <c r="K92" s="94"/>
      <c r="L92" s="94"/>
      <c r="M92" s="94"/>
      <c r="N92" s="94"/>
      <c r="O92" s="94"/>
      <c r="P92" s="52"/>
      <c r="Q92" s="52"/>
      <c r="R92" s="52"/>
      <c r="S92" s="52"/>
      <c r="T92" s="52"/>
      <c r="U92" s="52"/>
      <c r="V92" s="52"/>
    </row>
    <row r="93" spans="1:27" x14ac:dyDescent="0.2">
      <c r="A93" s="51"/>
      <c r="B93" s="94" t="s">
        <v>77</v>
      </c>
      <c r="C93" s="94" t="s">
        <v>48</v>
      </c>
      <c r="D93" s="103">
        <f>-(E59-D59)</f>
        <v>-5000</v>
      </c>
      <c r="E93" s="103">
        <f t="shared" ref="E93:G93" si="31">-(F59-E59)</f>
        <v>0</v>
      </c>
      <c r="F93" s="103">
        <f t="shared" si="31"/>
        <v>0</v>
      </c>
      <c r="G93" s="103">
        <f t="shared" si="31"/>
        <v>5000</v>
      </c>
      <c r="H93" s="103"/>
      <c r="I93" s="103"/>
      <c r="J93" s="103"/>
      <c r="K93" s="103"/>
      <c r="L93" s="103"/>
      <c r="M93" s="103"/>
      <c r="N93" s="103"/>
      <c r="O93" s="103"/>
      <c r="P93" s="52"/>
      <c r="Q93" s="52"/>
      <c r="R93" s="52"/>
      <c r="S93" s="52"/>
      <c r="T93" s="52"/>
      <c r="U93" s="52"/>
      <c r="V93" s="52"/>
    </row>
    <row r="94" spans="1:27" x14ac:dyDescent="0.2">
      <c r="A94" s="51"/>
      <c r="B94" s="94" t="s">
        <v>77</v>
      </c>
      <c r="C94" s="94" t="s">
        <v>52</v>
      </c>
      <c r="D94" s="103">
        <f>-(E61-D61)</f>
        <v>-41917.808219178085</v>
      </c>
      <c r="E94" s="103">
        <f t="shared" ref="E94:G96" si="32">-(F61-E61)</f>
        <v>25150.68493150685</v>
      </c>
      <c r="F94" s="103">
        <f t="shared" si="32"/>
        <v>10060.273972602741</v>
      </c>
      <c r="G94" s="103">
        <f t="shared" si="32"/>
        <v>6706.8493150684935</v>
      </c>
      <c r="H94" s="103"/>
      <c r="I94" s="103"/>
      <c r="J94" s="103"/>
      <c r="K94" s="103"/>
      <c r="L94" s="103"/>
      <c r="M94" s="103"/>
      <c r="N94" s="103"/>
      <c r="O94" s="103"/>
      <c r="P94" s="52"/>
      <c r="Q94" s="52"/>
      <c r="R94" s="52"/>
      <c r="S94" s="52"/>
      <c r="T94" s="52"/>
      <c r="U94" s="52"/>
      <c r="V94" s="52"/>
    </row>
    <row r="95" spans="1:27" x14ac:dyDescent="0.2">
      <c r="A95" s="51"/>
      <c r="B95" s="94" t="s">
        <v>77</v>
      </c>
      <c r="C95" s="94" t="s">
        <v>53</v>
      </c>
      <c r="D95" s="103">
        <f>-(E62-D62)</f>
        <v>-16767.123287671235</v>
      </c>
      <c r="E95" s="103">
        <f t="shared" si="32"/>
        <v>10060.273972602741</v>
      </c>
      <c r="F95" s="103">
        <f t="shared" si="32"/>
        <v>4024.1095890410961</v>
      </c>
      <c r="G95" s="103">
        <f t="shared" si="32"/>
        <v>2682.7397260273974</v>
      </c>
      <c r="H95" s="103"/>
      <c r="I95" s="103"/>
      <c r="J95" s="103"/>
      <c r="K95" s="103"/>
      <c r="L95" s="103"/>
      <c r="M95" s="103"/>
      <c r="N95" s="103"/>
      <c r="O95" s="103"/>
      <c r="P95" s="52"/>
      <c r="Q95" s="52"/>
      <c r="R95" s="52"/>
      <c r="S95" s="52"/>
      <c r="T95" s="52"/>
      <c r="U95" s="52"/>
      <c r="V95" s="52"/>
    </row>
    <row r="96" spans="1:27" x14ac:dyDescent="0.2">
      <c r="A96" s="51"/>
      <c r="B96" s="94" t="s">
        <v>77</v>
      </c>
      <c r="C96" s="48" t="s">
        <v>100</v>
      </c>
      <c r="D96" s="103">
        <f>-(E63-D63)</f>
        <v>-50000</v>
      </c>
      <c r="E96" s="103">
        <f t="shared" si="32"/>
        <v>0</v>
      </c>
      <c r="F96" s="103">
        <f t="shared" si="32"/>
        <v>0</v>
      </c>
      <c r="G96" s="103">
        <f t="shared" si="32"/>
        <v>50000</v>
      </c>
      <c r="H96" s="103"/>
      <c r="I96" s="103"/>
      <c r="J96" s="103"/>
      <c r="K96" s="103"/>
      <c r="L96" s="103"/>
      <c r="M96" s="103"/>
      <c r="N96" s="103"/>
      <c r="O96" s="103"/>
      <c r="P96" s="58"/>
      <c r="Q96" s="105"/>
      <c r="R96" s="52"/>
      <c r="S96" s="52"/>
      <c r="T96" s="52"/>
      <c r="U96" s="52"/>
      <c r="V96" s="52"/>
    </row>
    <row r="97" spans="1:22" ht="15" x14ac:dyDescent="0.25">
      <c r="A97" s="51"/>
      <c r="B97" s="94"/>
      <c r="C97" s="48" t="s">
        <v>112</v>
      </c>
      <c r="D97" s="94">
        <v>0</v>
      </c>
      <c r="E97" s="94">
        <v>0</v>
      </c>
      <c r="F97" s="94">
        <v>0</v>
      </c>
      <c r="G97" s="94">
        <v>0</v>
      </c>
      <c r="H97" s="94"/>
      <c r="I97" s="94"/>
      <c r="J97" s="94"/>
      <c r="K97" s="94"/>
      <c r="L97" s="94"/>
      <c r="M97" s="94"/>
      <c r="N97" s="94"/>
      <c r="O97" s="103"/>
      <c r="P97" s="40"/>
      <c r="Q97" s="49"/>
      <c r="R97" s="52"/>
      <c r="S97" s="52"/>
      <c r="T97" s="52"/>
      <c r="U97" s="52"/>
      <c r="V97" s="52"/>
    </row>
    <row r="98" spans="1:22" ht="15" x14ac:dyDescent="0.25">
      <c r="A98" s="51"/>
      <c r="B98" s="94"/>
      <c r="C98" s="48" t="s">
        <v>115</v>
      </c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52"/>
      <c r="O98" s="103"/>
      <c r="P98" s="40"/>
      <c r="Q98" s="49"/>
      <c r="R98" s="52"/>
      <c r="S98" s="52"/>
      <c r="T98" s="52"/>
      <c r="U98" s="52"/>
      <c r="V98" s="52"/>
    </row>
    <row r="99" spans="1:22" ht="15" x14ac:dyDescent="0.25">
      <c r="A99" s="51"/>
      <c r="B99" s="94"/>
      <c r="C99" s="48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52"/>
      <c r="O99" s="103"/>
      <c r="P99" s="40"/>
      <c r="Q99" s="49"/>
      <c r="R99" s="52"/>
      <c r="S99" s="52"/>
      <c r="T99" s="52"/>
      <c r="U99" s="52"/>
      <c r="V99" s="52"/>
    </row>
    <row r="100" spans="1:22" x14ac:dyDescent="0.2">
      <c r="A100" s="68"/>
      <c r="B100" s="94"/>
      <c r="C100" s="48" t="s">
        <v>101</v>
      </c>
      <c r="D100" s="103">
        <f>-(E64-D64)</f>
        <v>-450000</v>
      </c>
      <c r="E100" s="103">
        <f t="shared" ref="E100:G100" si="33">-(F64-E64)</f>
        <v>0</v>
      </c>
      <c r="F100" s="103">
        <f t="shared" si="33"/>
        <v>0</v>
      </c>
      <c r="G100" s="103">
        <f t="shared" si="33"/>
        <v>450000</v>
      </c>
      <c r="H100" s="103"/>
      <c r="I100" s="103"/>
      <c r="J100" s="103"/>
      <c r="K100" s="103"/>
      <c r="L100" s="103"/>
      <c r="M100" s="103"/>
      <c r="N100" s="103"/>
      <c r="O100" s="103"/>
      <c r="P100" s="58"/>
      <c r="Q100" s="105"/>
      <c r="R100" s="68"/>
      <c r="S100" s="68"/>
      <c r="T100" s="68"/>
      <c r="U100" s="68"/>
      <c r="V100" s="68"/>
    </row>
    <row r="101" spans="1:22" ht="15" x14ac:dyDescent="0.25">
      <c r="A101" s="68"/>
      <c r="B101" s="94"/>
      <c r="C101" s="48" t="s">
        <v>112</v>
      </c>
      <c r="D101" s="94"/>
      <c r="E101" s="94"/>
      <c r="F101" s="94"/>
      <c r="G101" s="94"/>
      <c r="H101" s="94"/>
      <c r="I101" s="94"/>
      <c r="J101" s="94"/>
      <c r="K101" s="94"/>
      <c r="L101" s="94"/>
      <c r="M101" s="103"/>
      <c r="N101" s="68"/>
      <c r="O101" s="106"/>
      <c r="P101" s="40"/>
      <c r="Q101" s="49"/>
      <c r="R101" s="68"/>
      <c r="S101" s="68"/>
      <c r="T101" s="68"/>
      <c r="U101" s="68"/>
      <c r="V101" s="68"/>
    </row>
    <row r="102" spans="1:22" ht="15" x14ac:dyDescent="0.25">
      <c r="A102" s="68"/>
      <c r="B102" s="94"/>
      <c r="C102" s="48" t="s">
        <v>115</v>
      </c>
      <c r="D102" s="94"/>
      <c r="E102" s="94"/>
      <c r="F102" s="94"/>
      <c r="G102" s="94"/>
      <c r="H102" s="94"/>
      <c r="I102" s="94"/>
      <c r="J102" s="94"/>
      <c r="K102" s="94"/>
      <c r="L102" s="94"/>
      <c r="M102" s="103"/>
      <c r="N102" s="68"/>
      <c r="O102" s="107"/>
      <c r="P102" s="40"/>
      <c r="Q102" s="49"/>
      <c r="R102" s="68"/>
      <c r="S102" s="68"/>
      <c r="T102" s="68"/>
      <c r="U102" s="68"/>
      <c r="V102" s="68"/>
    </row>
    <row r="103" spans="1:22" x14ac:dyDescent="0.2">
      <c r="A103" s="68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103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1:22" x14ac:dyDescent="0.2">
      <c r="A104" s="68"/>
      <c r="B104" s="94" t="s">
        <v>78</v>
      </c>
      <c r="C104" s="94" t="s">
        <v>58</v>
      </c>
      <c r="D104" s="103">
        <f>-(E70-D70)</f>
        <v>-8383.5616438356155</v>
      </c>
      <c r="E104" s="103">
        <f t="shared" ref="E104:G105" si="34">-(F70-E70)</f>
        <v>5030.1369863013688</v>
      </c>
      <c r="F104" s="103">
        <f t="shared" si="34"/>
        <v>2012.0547945205481</v>
      </c>
      <c r="G104" s="103">
        <f t="shared" si="34"/>
        <v>1341.3698630136987</v>
      </c>
      <c r="H104" s="103"/>
      <c r="I104" s="103"/>
      <c r="J104" s="103"/>
      <c r="K104" s="103"/>
      <c r="L104" s="103"/>
      <c r="M104" s="103"/>
      <c r="N104" s="103"/>
      <c r="O104" s="103"/>
      <c r="P104" s="68"/>
      <c r="Q104" s="68"/>
      <c r="R104" s="68"/>
      <c r="S104" s="68"/>
      <c r="T104" s="68"/>
      <c r="U104" s="68"/>
      <c r="V104" s="68"/>
    </row>
    <row r="105" spans="1:22" x14ac:dyDescent="0.2">
      <c r="A105" s="68"/>
      <c r="B105" s="94" t="s">
        <v>78</v>
      </c>
      <c r="C105" s="94" t="s">
        <v>79</v>
      </c>
      <c r="D105" s="103">
        <f>-(E71-D71)</f>
        <v>-55058.258804132718</v>
      </c>
      <c r="E105" s="103">
        <f t="shared" si="34"/>
        <v>39911.576263277741</v>
      </c>
      <c r="F105" s="103">
        <f t="shared" si="34"/>
        <v>15890.903522021772</v>
      </c>
      <c r="G105" s="103">
        <f t="shared" si="34"/>
        <v>-744.22098116679592</v>
      </c>
      <c r="H105" s="103"/>
      <c r="I105" s="103"/>
      <c r="J105" s="103"/>
      <c r="K105" s="103"/>
      <c r="L105" s="103"/>
      <c r="M105" s="103"/>
      <c r="N105" s="103"/>
      <c r="O105" s="103"/>
      <c r="P105" s="68"/>
      <c r="Q105" s="68"/>
      <c r="R105" s="68"/>
      <c r="S105" s="68"/>
      <c r="T105" s="68"/>
      <c r="U105" s="68"/>
      <c r="V105" s="68"/>
    </row>
    <row r="106" spans="1:22" x14ac:dyDescent="0.2">
      <c r="A106" s="68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68"/>
      <c r="O106" s="68"/>
      <c r="P106" s="68"/>
      <c r="Q106" s="68"/>
      <c r="R106" s="68"/>
      <c r="S106" s="68"/>
      <c r="T106" s="68"/>
      <c r="U106" s="68"/>
      <c r="V106" s="68"/>
    </row>
    <row r="107" spans="1:22" x14ac:dyDescent="0.2">
      <c r="A107" s="68"/>
      <c r="B107" s="93" t="s">
        <v>80</v>
      </c>
      <c r="C107" s="94"/>
      <c r="D107" s="103">
        <f>SUM(D90:D105)</f>
        <v>-627126.75195481768</v>
      </c>
      <c r="E107" s="103">
        <f t="shared" ref="E107:G107" si="35">SUM(E90:E105)</f>
        <v>235804.67215368868</v>
      </c>
      <c r="F107" s="103">
        <f t="shared" si="35"/>
        <v>94248.141878186158</v>
      </c>
      <c r="G107" s="103">
        <f t="shared" si="35"/>
        <v>539891.0579229428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68"/>
      <c r="R107" s="68"/>
      <c r="S107" s="68"/>
      <c r="T107" s="68"/>
      <c r="U107" s="68"/>
      <c r="V107" s="68"/>
    </row>
    <row r="108" spans="1:22" x14ac:dyDescent="0.2">
      <c r="A108" s="68"/>
      <c r="B108" s="93" t="s">
        <v>81</v>
      </c>
      <c r="C108" s="108">
        <f>IRR(D107:O107)</f>
        <v>0.15341566010919983</v>
      </c>
      <c r="D108" s="94"/>
      <c r="E108" s="94"/>
      <c r="F108" s="95"/>
      <c r="G108" s="94"/>
      <c r="H108" s="109"/>
      <c r="I108" s="94"/>
      <c r="J108" s="94"/>
      <c r="K108" s="94"/>
      <c r="L108" s="94"/>
      <c r="M108" s="94"/>
      <c r="N108" s="68"/>
      <c r="O108" s="68"/>
      <c r="P108" s="68"/>
      <c r="Q108" s="68"/>
      <c r="R108" s="68"/>
      <c r="S108" s="68"/>
      <c r="T108" s="68"/>
      <c r="U108" s="68"/>
      <c r="V108" s="68"/>
    </row>
    <row r="109" spans="1:22" x14ac:dyDescent="0.2">
      <c r="A109" s="68"/>
      <c r="B109" s="93"/>
      <c r="C109" s="94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68"/>
      <c r="O109" s="68"/>
      <c r="P109" s="68"/>
      <c r="Q109" s="68"/>
      <c r="R109" s="68"/>
      <c r="S109" s="68"/>
      <c r="T109" s="68"/>
      <c r="U109" s="68"/>
      <c r="V109" s="68"/>
    </row>
    <row r="110" spans="1:22" x14ac:dyDescent="0.2">
      <c r="A110" s="68"/>
      <c r="B110" s="93" t="s">
        <v>82</v>
      </c>
      <c r="C110" s="109">
        <f>U81</f>
        <v>8.4128257145484886E-2</v>
      </c>
      <c r="D110" s="94"/>
      <c r="E110" s="94"/>
      <c r="F110" s="95"/>
      <c r="G110" s="94"/>
      <c r="H110" s="109"/>
      <c r="I110" s="94"/>
      <c r="J110" s="94"/>
      <c r="K110" s="94"/>
      <c r="L110" s="94"/>
      <c r="M110" s="94"/>
      <c r="N110" s="68"/>
      <c r="O110" s="68"/>
      <c r="P110" s="68"/>
      <c r="Q110" s="68"/>
      <c r="R110" s="68"/>
      <c r="S110" s="68"/>
      <c r="T110" s="68"/>
      <c r="U110" s="68"/>
      <c r="V110" s="68"/>
    </row>
    <row r="111" spans="1:22" x14ac:dyDescent="0.2">
      <c r="A111" s="68"/>
      <c r="B111" s="93" t="s">
        <v>83</v>
      </c>
      <c r="C111" s="110">
        <f>NPV(C110,E107:O107)</f>
        <v>721400.17504899635</v>
      </c>
      <c r="D111" s="94"/>
      <c r="E111" s="94"/>
      <c r="F111" s="95"/>
      <c r="G111" s="94"/>
      <c r="H111" s="111"/>
      <c r="I111" s="94"/>
      <c r="J111" s="94"/>
      <c r="K111" s="94"/>
      <c r="L111" s="94"/>
      <c r="M111" s="94"/>
      <c r="N111" s="68"/>
      <c r="O111" s="68"/>
      <c r="P111" s="68"/>
      <c r="Q111" s="68"/>
      <c r="R111" s="68"/>
      <c r="S111" s="68"/>
      <c r="T111" s="68"/>
      <c r="U111" s="68"/>
      <c r="V111" s="68"/>
    </row>
    <row r="113" spans="1:7" ht="15" x14ac:dyDescent="0.25">
      <c r="A113" s="40" t="s">
        <v>135</v>
      </c>
      <c r="B113" s="112"/>
      <c r="C113" s="113"/>
      <c r="D113" s="113"/>
      <c r="E113" s="113"/>
      <c r="F113" s="113"/>
      <c r="G113" s="113"/>
    </row>
    <row r="114" spans="1:7" ht="15" x14ac:dyDescent="0.25">
      <c r="A114" s="40"/>
      <c r="B114" s="112" t="s">
        <v>87</v>
      </c>
      <c r="C114" s="113"/>
      <c r="D114" s="114">
        <f>-E73-D73</f>
        <v>-492623.17327216262</v>
      </c>
      <c r="E114" s="114">
        <f t="shared" ref="E114:F114" si="36">F73-E73</f>
        <v>-7754.239183578291</v>
      </c>
      <c r="F114" s="114">
        <f t="shared" si="36"/>
        <v>-8150.9607768390561</v>
      </c>
      <c r="G114" s="114"/>
    </row>
    <row r="115" spans="1:7" ht="15" x14ac:dyDescent="0.25">
      <c r="A115" s="40"/>
      <c r="B115" s="112" t="s">
        <v>136</v>
      </c>
      <c r="C115" s="113"/>
      <c r="D115" s="113"/>
      <c r="E115" s="113"/>
      <c r="F115" s="113"/>
      <c r="G115" s="115">
        <f>SUM(J82,M82)</f>
        <v>425078.86055428069</v>
      </c>
    </row>
    <row r="116" spans="1:7" ht="15" x14ac:dyDescent="0.25">
      <c r="A116" s="40"/>
      <c r="B116" s="112" t="s">
        <v>137</v>
      </c>
      <c r="C116" s="113"/>
      <c r="D116" s="114"/>
      <c r="E116" s="114">
        <f>E47</f>
        <v>24832.470652890937</v>
      </c>
      <c r="F116" s="114">
        <f t="shared" ref="F116:G116" si="37">F47</f>
        <v>24455.058197150083</v>
      </c>
      <c r="G116" s="114">
        <f t="shared" si="37"/>
        <v>24058.336603889318</v>
      </c>
    </row>
    <row r="117" spans="1:7" ht="15" x14ac:dyDescent="0.25">
      <c r="A117" s="40" t="s">
        <v>138</v>
      </c>
      <c r="B117" s="112"/>
      <c r="C117" s="113"/>
      <c r="D117" s="114">
        <f>SUM(D114:D116)</f>
        <v>-492623.17327216262</v>
      </c>
      <c r="E117" s="114">
        <f t="shared" ref="E117:F117" si="38">SUM(E114:E116)</f>
        <v>17078.231469312646</v>
      </c>
      <c r="F117" s="114">
        <f t="shared" si="38"/>
        <v>16304.097420311027</v>
      </c>
      <c r="G117" s="114">
        <f>SUM(G114:G116)</f>
        <v>449137.19715816999</v>
      </c>
    </row>
    <row r="118" spans="1:7" ht="15" x14ac:dyDescent="0.25">
      <c r="A118" s="40"/>
      <c r="B118" s="112" t="s">
        <v>139</v>
      </c>
      <c r="C118" s="113"/>
      <c r="D118" s="116">
        <f>IRR(D117:G117)</f>
        <v>-7.1302167445811415E-3</v>
      </c>
      <c r="E118" s="113"/>
      <c r="F118" s="113"/>
      <c r="G118" s="113"/>
    </row>
    <row r="119" spans="1:7" ht="15" x14ac:dyDescent="0.25">
      <c r="A119" s="40"/>
      <c r="B119" s="112" t="s">
        <v>140</v>
      </c>
      <c r="C119" s="113"/>
      <c r="D119" s="113"/>
      <c r="E119" s="113"/>
      <c r="F119" s="113"/>
      <c r="G119" s="113"/>
    </row>
    <row r="120" spans="1:7" ht="15" x14ac:dyDescent="0.25">
      <c r="A120" s="40" t="s">
        <v>141</v>
      </c>
      <c r="B120" s="112"/>
      <c r="C120" s="113"/>
      <c r="D120" s="113"/>
      <c r="E120" s="113"/>
      <c r="F120" s="113"/>
      <c r="G120" s="113"/>
    </row>
    <row r="121" spans="1:7" ht="15" x14ac:dyDescent="0.25">
      <c r="A121" s="40"/>
      <c r="B121" s="112"/>
      <c r="C121" s="113"/>
      <c r="D121" s="113"/>
      <c r="E121" s="113"/>
      <c r="F121" s="113"/>
      <c r="G121" s="113"/>
    </row>
    <row r="122" spans="1:7" ht="15" x14ac:dyDescent="0.25">
      <c r="A122" s="40" t="s">
        <v>142</v>
      </c>
      <c r="B122" s="112"/>
      <c r="C122" s="113"/>
      <c r="D122" s="113"/>
      <c r="E122" s="113"/>
      <c r="F122" s="113"/>
      <c r="G122" s="113"/>
    </row>
    <row r="123" spans="1:7" ht="15" x14ac:dyDescent="0.25">
      <c r="A123" s="40"/>
      <c r="B123" s="112" t="s">
        <v>87</v>
      </c>
      <c r="C123" s="113"/>
      <c r="D123" s="114">
        <f>E74-D74</f>
        <v>100000</v>
      </c>
      <c r="E123" s="114">
        <f t="shared" ref="E123:G123" si="39">F74-E74</f>
        <v>0</v>
      </c>
      <c r="F123" s="114">
        <f t="shared" si="39"/>
        <v>0</v>
      </c>
      <c r="G123" s="114">
        <f t="shared" si="39"/>
        <v>-100000</v>
      </c>
    </row>
    <row r="124" spans="1:7" ht="15" x14ac:dyDescent="0.25">
      <c r="A124" s="40"/>
      <c r="B124" s="112" t="s">
        <v>136</v>
      </c>
      <c r="C124" s="113"/>
      <c r="D124" s="113"/>
      <c r="E124" s="113"/>
      <c r="F124" s="113"/>
      <c r="G124" s="117">
        <f>M83</f>
        <v>152.48191147272195</v>
      </c>
    </row>
    <row r="125" spans="1:7" ht="15" x14ac:dyDescent="0.25">
      <c r="A125" s="40"/>
      <c r="B125" s="112" t="s">
        <v>137</v>
      </c>
      <c r="C125" s="113"/>
      <c r="D125" s="114">
        <f>E48</f>
        <v>14000.000000000002</v>
      </c>
      <c r="E125" s="114">
        <f t="shared" ref="E125:F125" si="40">F48</f>
        <v>14000.000000000002</v>
      </c>
      <c r="F125" s="114">
        <f t="shared" si="40"/>
        <v>14000.000000000002</v>
      </c>
      <c r="G125" s="114">
        <f>H48</f>
        <v>0</v>
      </c>
    </row>
    <row r="126" spans="1:7" ht="15" x14ac:dyDescent="0.25">
      <c r="A126" s="40" t="s">
        <v>138</v>
      </c>
      <c r="B126" s="112"/>
      <c r="C126" s="113"/>
      <c r="D126" s="114">
        <f>SUM(D123:D125)</f>
        <v>114000</v>
      </c>
      <c r="E126" s="114">
        <f t="shared" ref="E126:G126" si="41">SUM(E123:E125)</f>
        <v>14000.000000000002</v>
      </c>
      <c r="F126" s="114">
        <f t="shared" si="41"/>
        <v>14000.000000000002</v>
      </c>
      <c r="G126" s="114">
        <f t="shared" si="41"/>
        <v>-99847.518088527271</v>
      </c>
    </row>
    <row r="127" spans="1:7" ht="15" x14ac:dyDescent="0.25">
      <c r="A127" s="40"/>
      <c r="B127" s="112" t="s">
        <v>139</v>
      </c>
      <c r="C127" s="113"/>
      <c r="D127" s="116">
        <f>IRR(D126:G126)</f>
        <v>-0.12331266030335952</v>
      </c>
      <c r="E127" s="113"/>
      <c r="F127" s="113"/>
      <c r="G127" s="113"/>
    </row>
    <row r="128" spans="1:7" ht="15" x14ac:dyDescent="0.25">
      <c r="A128" s="40"/>
      <c r="B128" s="112" t="s">
        <v>140</v>
      </c>
      <c r="C128" s="113"/>
      <c r="D128" s="113"/>
      <c r="E128" s="113"/>
      <c r="F128" s="113"/>
      <c r="G128" s="113"/>
    </row>
    <row r="129" spans="1:7" ht="15" x14ac:dyDescent="0.25">
      <c r="A129" s="40" t="s">
        <v>141</v>
      </c>
      <c r="B129" s="112"/>
      <c r="C129" s="113"/>
      <c r="D129" s="113"/>
      <c r="E129" s="113"/>
      <c r="F129" s="113"/>
      <c r="G129" s="113"/>
    </row>
    <row r="130" spans="1:7" x14ac:dyDescent="0.2">
      <c r="B130" s="113"/>
      <c r="C130" s="113"/>
      <c r="D130" s="113"/>
      <c r="E130" s="113"/>
      <c r="F130" s="113"/>
      <c r="G130" s="113"/>
    </row>
    <row r="131" spans="1:7" x14ac:dyDescent="0.2">
      <c r="B131" s="113"/>
      <c r="C131" s="113"/>
      <c r="D131" s="113"/>
      <c r="E131" s="113"/>
      <c r="F131" s="113"/>
      <c r="G131" s="113"/>
    </row>
    <row r="132" spans="1:7" x14ac:dyDescent="0.2">
      <c r="B132" s="113"/>
      <c r="C132" s="113"/>
      <c r="D132" s="113"/>
      <c r="E132" s="113"/>
      <c r="F132" s="113"/>
      <c r="G132" s="1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Sheet and Balance Sheet</vt:lpstr>
      <vt:lpstr>Mortgage</vt:lpstr>
      <vt:lpstr>Options</vt:lpstr>
      <vt:lpstr>Bankruptcy</vt:lpstr>
      <vt:lpstr>NamedRange1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2019-08-22T21:35:27Z</dcterms:created>
  <dcterms:modified xsi:type="dcterms:W3CDTF">2019-08-22T21:35:36Z</dcterms:modified>
</cp:coreProperties>
</file>