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860" yWindow="0" windowWidth="19560" windowHeight="8340"/>
  </bookViews>
  <sheets>
    <sheet name="Main" sheetId="5" r:id="rId1"/>
    <sheet name="Bankruptcy" sheetId="1" r:id="rId2"/>
    <sheet name="Option" sheetId="4" r:id="rId3"/>
    <sheet name="Mortgage" sheetId="3" r:id="rId4"/>
    <sheet name="Outside Info" sheetId="2" r:id="rId5"/>
  </sheets>
  <externalReferences>
    <externalReference r:id="rId6"/>
  </externalReferences>
  <calcPr calcId="145621" iterateDelta="1E-4"/>
</workbook>
</file>

<file path=xl/calcChain.xml><?xml version="1.0" encoding="utf-8"?>
<calcChain xmlns="http://schemas.openxmlformats.org/spreadsheetml/2006/main">
  <c r="U90" i="5" l="1"/>
  <c r="O124" i="5"/>
  <c r="O123" i="5"/>
  <c r="D131" i="1" l="1"/>
  <c r="B24" i="4" l="1"/>
  <c r="G11" i="4" l="1"/>
  <c r="I11" i="4"/>
  <c r="M11" i="4"/>
  <c r="D11" i="4"/>
  <c r="E11" i="4"/>
  <c r="F11" i="4"/>
  <c r="C11" i="4"/>
  <c r="I2" i="4"/>
  <c r="J2" i="4"/>
  <c r="J11" i="4" s="1"/>
  <c r="K2" i="4"/>
  <c r="K11" i="4" s="1"/>
  <c r="L2" i="4"/>
  <c r="L11" i="4" s="1"/>
  <c r="M2" i="4"/>
  <c r="N2" i="4" s="1"/>
  <c r="N11" i="4" s="1"/>
  <c r="H2" i="4"/>
  <c r="H11" i="4" s="1"/>
  <c r="E3" i="5"/>
  <c r="F4" i="5"/>
  <c r="G4" i="5" s="1"/>
  <c r="H4" i="5" s="1"/>
  <c r="I4" i="5" s="1"/>
  <c r="J4" i="5" s="1"/>
  <c r="K4" i="5" s="1"/>
  <c r="L4" i="5" s="1"/>
  <c r="M4" i="5" s="1"/>
  <c r="N4" i="5" s="1"/>
  <c r="O4" i="5" s="1"/>
  <c r="F6" i="5"/>
  <c r="G6" i="5" s="1"/>
  <c r="H6" i="5" s="1"/>
  <c r="J6" i="5"/>
  <c r="K6" i="5" s="1"/>
  <c r="L6" i="5" s="1"/>
  <c r="N6" i="5"/>
  <c r="O6" i="5" s="1"/>
  <c r="E7" i="5"/>
  <c r="F8" i="5"/>
  <c r="G8" i="5" s="1"/>
  <c r="H8" i="5" s="1"/>
  <c r="I8" i="5" s="1"/>
  <c r="J8" i="5" s="1"/>
  <c r="K8" i="5" s="1"/>
  <c r="L8" i="5" s="1"/>
  <c r="M8" i="5" s="1"/>
  <c r="N8" i="5" s="1"/>
  <c r="O8" i="5" s="1"/>
  <c r="F10" i="5"/>
  <c r="G10" i="5" s="1"/>
  <c r="H10" i="5" s="1"/>
  <c r="J10" i="5"/>
  <c r="K10" i="5" s="1"/>
  <c r="L10" i="5" s="1"/>
  <c r="N10" i="5"/>
  <c r="O10" i="5" s="1"/>
  <c r="E11" i="5"/>
  <c r="F12" i="5"/>
  <c r="G12" i="5" s="1"/>
  <c r="H12" i="5" s="1"/>
  <c r="I12" i="5" s="1"/>
  <c r="J12" i="5" s="1"/>
  <c r="K12" i="5" s="1"/>
  <c r="L12" i="5" s="1"/>
  <c r="M12" i="5" s="1"/>
  <c r="N12" i="5" s="1"/>
  <c r="O12" i="5" s="1"/>
  <c r="F14" i="5"/>
  <c r="G14" i="5" s="1"/>
  <c r="H14" i="5" s="1"/>
  <c r="I14" i="5" s="1"/>
  <c r="J14" i="5" s="1"/>
  <c r="K14" i="5" s="1"/>
  <c r="L14" i="5" s="1"/>
  <c r="M14" i="5" s="1"/>
  <c r="N14" i="5" s="1"/>
  <c r="O14" i="5" s="1"/>
  <c r="E15" i="5"/>
  <c r="F16" i="5"/>
  <c r="G16" i="5" s="1"/>
  <c r="H16" i="5" s="1"/>
  <c r="I16" i="5" s="1"/>
  <c r="J16" i="5" s="1"/>
  <c r="K16" i="5" s="1"/>
  <c r="L16" i="5" s="1"/>
  <c r="M16" i="5" s="1"/>
  <c r="N16" i="5" s="1"/>
  <c r="O16" i="5" s="1"/>
  <c r="F18" i="5"/>
  <c r="G18" i="5" s="1"/>
  <c r="H18" i="5" s="1"/>
  <c r="I18" i="5" s="1"/>
  <c r="J18" i="5" s="1"/>
  <c r="K18" i="5" s="1"/>
  <c r="L18" i="5" s="1"/>
  <c r="M18" i="5" s="1"/>
  <c r="N18" i="5" s="1"/>
  <c r="O18" i="5" s="1"/>
  <c r="E19" i="5"/>
  <c r="F19" i="5" s="1"/>
  <c r="G19" i="5" s="1"/>
  <c r="H19" i="5" s="1"/>
  <c r="I19" i="5" s="1"/>
  <c r="J19" i="5" s="1"/>
  <c r="K19" i="5" s="1"/>
  <c r="L19" i="5" s="1"/>
  <c r="M19" i="5" s="1"/>
  <c r="N19" i="5" s="1"/>
  <c r="O19" i="5" s="1"/>
  <c r="F20" i="5"/>
  <c r="G20" i="5" s="1"/>
  <c r="H20" i="5" s="1"/>
  <c r="I20" i="5" s="1"/>
  <c r="J20" i="5" s="1"/>
  <c r="K20" i="5" s="1"/>
  <c r="L20" i="5" s="1"/>
  <c r="M20" i="5" s="1"/>
  <c r="N20" i="5" s="1"/>
  <c r="O20" i="5" s="1"/>
  <c r="F22" i="5"/>
  <c r="G22" i="5" s="1"/>
  <c r="H22" i="5" s="1"/>
  <c r="I22" i="5" s="1"/>
  <c r="J22" i="5" s="1"/>
  <c r="K22" i="5" s="1"/>
  <c r="L22" i="5" s="1"/>
  <c r="M22" i="5" s="1"/>
  <c r="N22" i="5" s="1"/>
  <c r="O22" i="5" s="1"/>
  <c r="E27" i="5"/>
  <c r="E55" i="5" s="1"/>
  <c r="F27" i="5"/>
  <c r="F55" i="5" s="1"/>
  <c r="G27" i="5"/>
  <c r="G55" i="5" s="1"/>
  <c r="H27" i="5"/>
  <c r="H55" i="5" s="1"/>
  <c r="I27" i="5"/>
  <c r="I55" i="5" s="1"/>
  <c r="J27" i="5"/>
  <c r="J55" i="5" s="1"/>
  <c r="K27" i="5"/>
  <c r="K55" i="5" s="1"/>
  <c r="L27" i="5"/>
  <c r="L55" i="5" s="1"/>
  <c r="M27" i="5"/>
  <c r="M55" i="5" s="1"/>
  <c r="N27" i="5"/>
  <c r="N55" i="5" s="1"/>
  <c r="O27" i="5"/>
  <c r="O55" i="5" s="1"/>
  <c r="F28" i="5"/>
  <c r="G28" i="5" s="1"/>
  <c r="H31" i="5"/>
  <c r="I31" i="5" s="1"/>
  <c r="J31" i="5" s="1"/>
  <c r="K31" i="5" s="1"/>
  <c r="L31" i="5" s="1"/>
  <c r="M31" i="5" s="1"/>
  <c r="N31" i="5" s="1"/>
  <c r="O31" i="5" s="1"/>
  <c r="F35" i="5"/>
  <c r="G35" i="5" s="1"/>
  <c r="H35" i="5" s="1"/>
  <c r="I35" i="5" s="1"/>
  <c r="J35" i="5" s="1"/>
  <c r="K35" i="5" s="1"/>
  <c r="L35" i="5" s="1"/>
  <c r="M35" i="5" s="1"/>
  <c r="N35" i="5" s="1"/>
  <c r="O35" i="5" s="1"/>
  <c r="F36" i="5"/>
  <c r="G36" i="5" s="1"/>
  <c r="H36" i="5" s="1"/>
  <c r="I36" i="5" s="1"/>
  <c r="J36" i="5" s="1"/>
  <c r="K36" i="5" s="1"/>
  <c r="L36" i="5" s="1"/>
  <c r="M36" i="5" s="1"/>
  <c r="N36" i="5" s="1"/>
  <c r="O36" i="5" s="1"/>
  <c r="F38" i="5"/>
  <c r="G38" i="5" s="1"/>
  <c r="H38" i="5" s="1"/>
  <c r="I38" i="5" s="1"/>
  <c r="J38" i="5" s="1"/>
  <c r="K38" i="5" s="1"/>
  <c r="L38" i="5" s="1"/>
  <c r="M38" i="5" s="1"/>
  <c r="N38" i="5" s="1"/>
  <c r="O38" i="5" s="1"/>
  <c r="E57" i="5"/>
  <c r="E60" i="5"/>
  <c r="F60" i="5"/>
  <c r="G60" i="5"/>
  <c r="H60" i="5"/>
  <c r="I60" i="5"/>
  <c r="J60" i="5"/>
  <c r="K60" i="5"/>
  <c r="L60" i="5"/>
  <c r="M60" i="5"/>
  <c r="N60" i="5"/>
  <c r="O60" i="5"/>
  <c r="E61" i="5"/>
  <c r="F61" i="5"/>
  <c r="G61" i="5"/>
  <c r="H61" i="5"/>
  <c r="I61" i="5"/>
  <c r="J61" i="5"/>
  <c r="K61" i="5"/>
  <c r="L61" i="5"/>
  <c r="M61" i="5"/>
  <c r="N61" i="5"/>
  <c r="O61" i="5"/>
  <c r="E63" i="5"/>
  <c r="E81" i="5" s="1"/>
  <c r="E64" i="5"/>
  <c r="R75" i="5"/>
  <c r="E79" i="5"/>
  <c r="F79" i="5"/>
  <c r="F80" i="5"/>
  <c r="G80" i="5" s="1"/>
  <c r="G64" i="5" s="1"/>
  <c r="R83" i="5"/>
  <c r="R84" i="5"/>
  <c r="E90" i="5"/>
  <c r="F90" i="5"/>
  <c r="G90" i="5"/>
  <c r="H90" i="5"/>
  <c r="I90" i="5"/>
  <c r="J90" i="5"/>
  <c r="K90" i="5"/>
  <c r="L90" i="5"/>
  <c r="M90" i="5"/>
  <c r="N90" i="5"/>
  <c r="O90" i="5"/>
  <c r="S90" i="5"/>
  <c r="T90" i="5" s="1"/>
  <c r="Q91" i="5"/>
  <c r="Q93" i="5"/>
  <c r="D111" i="5"/>
  <c r="D115" i="5"/>
  <c r="E115" i="5"/>
  <c r="F115" i="5"/>
  <c r="G115" i="5"/>
  <c r="H115" i="5"/>
  <c r="I115" i="5"/>
  <c r="J115" i="5"/>
  <c r="K115" i="5"/>
  <c r="L115" i="5"/>
  <c r="M115" i="5"/>
  <c r="N115" i="5"/>
  <c r="O115" i="5"/>
  <c r="Q116" i="5" s="1"/>
  <c r="D119" i="5"/>
  <c r="E119" i="5"/>
  <c r="D123" i="5"/>
  <c r="E48" i="5" l="1"/>
  <c r="Q90" i="5"/>
  <c r="E21" i="5"/>
  <c r="F21" i="5" s="1"/>
  <c r="G21" i="5" s="1"/>
  <c r="H21" i="5" s="1"/>
  <c r="I21" i="5" s="1"/>
  <c r="J21" i="5" s="1"/>
  <c r="K21" i="5" s="1"/>
  <c r="L21" i="5" s="1"/>
  <c r="M21" i="5" s="1"/>
  <c r="N21" i="5" s="1"/>
  <c r="O21" i="5" s="1"/>
  <c r="E105" i="5"/>
  <c r="F57" i="5"/>
  <c r="F123" i="5"/>
  <c r="E123" i="5"/>
  <c r="E82" i="5"/>
  <c r="E29" i="5"/>
  <c r="E56" i="5"/>
  <c r="O116" i="5"/>
  <c r="Q117" i="5" s="1"/>
  <c r="O117" i="5" s="1"/>
  <c r="H80" i="5"/>
  <c r="F63" i="5"/>
  <c r="G79" i="5"/>
  <c r="F64" i="5"/>
  <c r="H28" i="5"/>
  <c r="G57" i="5"/>
  <c r="E75" i="5"/>
  <c r="N29" i="5"/>
  <c r="L29" i="5"/>
  <c r="J29" i="5"/>
  <c r="H29" i="5"/>
  <c r="F29" i="5"/>
  <c r="O29" i="5"/>
  <c r="M29" i="5"/>
  <c r="K29" i="5"/>
  <c r="I29" i="5"/>
  <c r="G29" i="5"/>
  <c r="F15" i="5"/>
  <c r="G15" i="5" s="1"/>
  <c r="H15" i="5" s="1"/>
  <c r="I15" i="5" s="1"/>
  <c r="J15" i="5" s="1"/>
  <c r="K15" i="5" s="1"/>
  <c r="L15" i="5" s="1"/>
  <c r="M15" i="5" s="1"/>
  <c r="N15" i="5" s="1"/>
  <c r="O15" i="5" s="1"/>
  <c r="E17" i="5"/>
  <c r="F17" i="5" s="1"/>
  <c r="G17" i="5" s="1"/>
  <c r="H17" i="5" s="1"/>
  <c r="I17" i="5" s="1"/>
  <c r="J17" i="5" s="1"/>
  <c r="K17" i="5" s="1"/>
  <c r="L17" i="5" s="1"/>
  <c r="M17" i="5" s="1"/>
  <c r="N17" i="5" s="1"/>
  <c r="O17" i="5" s="1"/>
  <c r="F11" i="5"/>
  <c r="G11" i="5" s="1"/>
  <c r="H11" i="5" s="1"/>
  <c r="I11" i="5" s="1"/>
  <c r="J11" i="5" s="1"/>
  <c r="K11" i="5" s="1"/>
  <c r="L11" i="5" s="1"/>
  <c r="M11" i="5" s="1"/>
  <c r="N11" i="5" s="1"/>
  <c r="O11" i="5" s="1"/>
  <c r="E13" i="5"/>
  <c r="F13" i="5" s="1"/>
  <c r="G13" i="5" s="1"/>
  <c r="H13" i="5" s="1"/>
  <c r="I13" i="5" s="1"/>
  <c r="J13" i="5" s="1"/>
  <c r="K13" i="5" s="1"/>
  <c r="L13" i="5" s="1"/>
  <c r="M13" i="5" s="1"/>
  <c r="N13" i="5" s="1"/>
  <c r="O13" i="5" s="1"/>
  <c r="F7" i="5"/>
  <c r="G7" i="5" s="1"/>
  <c r="H7" i="5" s="1"/>
  <c r="I7" i="5" s="1"/>
  <c r="J7" i="5" s="1"/>
  <c r="K7" i="5" s="1"/>
  <c r="L7" i="5" s="1"/>
  <c r="M7" i="5" s="1"/>
  <c r="N7" i="5" s="1"/>
  <c r="O7" i="5" s="1"/>
  <c r="E9" i="5"/>
  <c r="F9" i="5" s="1"/>
  <c r="G9" i="5" s="1"/>
  <c r="H9" i="5" s="1"/>
  <c r="I9" i="5" s="1"/>
  <c r="J9" i="5" s="1"/>
  <c r="K9" i="5" s="1"/>
  <c r="L9" i="5" s="1"/>
  <c r="M9" i="5" s="1"/>
  <c r="N9" i="5" s="1"/>
  <c r="O9" i="5" s="1"/>
  <c r="F3" i="5"/>
  <c r="E5" i="5"/>
  <c r="F82" i="5" l="1"/>
  <c r="G82" i="5" s="1"/>
  <c r="G3" i="5"/>
  <c r="F48" i="5"/>
  <c r="F105" i="5"/>
  <c r="F5" i="5"/>
  <c r="E50" i="5"/>
  <c r="D112" i="5"/>
  <c r="I28" i="5"/>
  <c r="H57" i="5"/>
  <c r="G63" i="5"/>
  <c r="G105" i="5" s="1"/>
  <c r="H79" i="5"/>
  <c r="F119" i="5"/>
  <c r="I80" i="5"/>
  <c r="G123" i="5"/>
  <c r="H64" i="5"/>
  <c r="F81" i="5"/>
  <c r="H82" i="5" l="1"/>
  <c r="G81" i="5"/>
  <c r="J28" i="5"/>
  <c r="I57" i="5"/>
  <c r="G5" i="5"/>
  <c r="F50" i="5"/>
  <c r="F52" i="5" s="1"/>
  <c r="H3" i="5"/>
  <c r="G48" i="5"/>
  <c r="I64" i="5"/>
  <c r="J80" i="5"/>
  <c r="H123" i="5"/>
  <c r="H63" i="5"/>
  <c r="H105" i="5" s="1"/>
  <c r="I79" i="5"/>
  <c r="G119" i="5"/>
  <c r="E52" i="5"/>
  <c r="E76" i="5"/>
  <c r="E87" i="5"/>
  <c r="F56" i="5"/>
  <c r="F58" i="5"/>
  <c r="F75" i="5"/>
  <c r="E112" i="5" s="1"/>
  <c r="Z96" i="1"/>
  <c r="Y78" i="1"/>
  <c r="I82" i="5" l="1"/>
  <c r="D127" i="5"/>
  <c r="E104" i="5"/>
  <c r="E106" i="5" s="1"/>
  <c r="E66" i="5"/>
  <c r="K80" i="5"/>
  <c r="J64" i="5"/>
  <c r="I123" i="5"/>
  <c r="G58" i="5"/>
  <c r="G75" i="5"/>
  <c r="F112" i="5" s="1"/>
  <c r="G56" i="5"/>
  <c r="H5" i="5"/>
  <c r="G50" i="5"/>
  <c r="K28" i="5"/>
  <c r="J57" i="5"/>
  <c r="H81" i="5"/>
  <c r="F66" i="5"/>
  <c r="F104" i="5"/>
  <c r="F106" i="5" s="1"/>
  <c r="F33" i="5"/>
  <c r="H33" i="5"/>
  <c r="J33" i="5"/>
  <c r="L33" i="5"/>
  <c r="N33" i="5"/>
  <c r="E33" i="5"/>
  <c r="G33" i="5"/>
  <c r="I33" i="5"/>
  <c r="K33" i="5"/>
  <c r="M33" i="5"/>
  <c r="O33" i="5"/>
  <c r="D113" i="5"/>
  <c r="E84" i="5"/>
  <c r="I63" i="5"/>
  <c r="I105" i="5" s="1"/>
  <c r="J79" i="5"/>
  <c r="H119" i="5"/>
  <c r="I3" i="5"/>
  <c r="H48" i="5"/>
  <c r="F87" i="5"/>
  <c r="F76" i="5"/>
  <c r="D154" i="1"/>
  <c r="D145" i="1"/>
  <c r="E149" i="1"/>
  <c r="F149" i="1"/>
  <c r="G149" i="1"/>
  <c r="H149" i="1"/>
  <c r="I149" i="1"/>
  <c r="D149" i="1"/>
  <c r="D152" i="1"/>
  <c r="C149" i="1"/>
  <c r="C152" i="1" s="1"/>
  <c r="C145" i="1"/>
  <c r="C140" i="1"/>
  <c r="C143" i="1" s="1"/>
  <c r="C144" i="1" s="1"/>
  <c r="C146" i="1" s="1"/>
  <c r="F73" i="1"/>
  <c r="G73" i="1" s="1"/>
  <c r="H73" i="1" s="1"/>
  <c r="I73" i="1" s="1"/>
  <c r="J73" i="1" s="1"/>
  <c r="K73" i="1" s="1"/>
  <c r="L73" i="1" s="1"/>
  <c r="M73" i="1" s="1"/>
  <c r="N73" i="1" s="1"/>
  <c r="O73" i="1" s="1"/>
  <c r="Z73" i="1" s="1"/>
  <c r="J82" i="5" l="1"/>
  <c r="E127" i="5"/>
  <c r="J3" i="5"/>
  <c r="I48" i="5"/>
  <c r="J63" i="5"/>
  <c r="J105" i="5" s="1"/>
  <c r="K79" i="5"/>
  <c r="I119" i="5"/>
  <c r="F67" i="5"/>
  <c r="F88" i="5" s="1"/>
  <c r="I81" i="5"/>
  <c r="L28" i="5"/>
  <c r="K57" i="5"/>
  <c r="I5" i="5"/>
  <c r="H50" i="5"/>
  <c r="H52" i="5" s="1"/>
  <c r="K64" i="5"/>
  <c r="L80" i="5"/>
  <c r="J123" i="5"/>
  <c r="E107" i="5"/>
  <c r="D128" i="5" s="1"/>
  <c r="D130" i="5" s="1"/>
  <c r="F73" i="5"/>
  <c r="E113" i="5"/>
  <c r="H56" i="5"/>
  <c r="H75" i="5"/>
  <c r="G112" i="5" s="1"/>
  <c r="H58" i="5"/>
  <c r="F107" i="5"/>
  <c r="G76" i="5"/>
  <c r="G87" i="5"/>
  <c r="G52" i="5"/>
  <c r="E67" i="5"/>
  <c r="E88" i="5" s="1"/>
  <c r="J6" i="1"/>
  <c r="F14" i="1"/>
  <c r="G14" i="1" s="1"/>
  <c r="H14" i="1" s="1"/>
  <c r="I14" i="1" s="1"/>
  <c r="J14" i="1" s="1"/>
  <c r="K14" i="1" s="1"/>
  <c r="L14" i="1" s="1"/>
  <c r="M14" i="1" s="1"/>
  <c r="N14" i="1" s="1"/>
  <c r="O14" i="1" s="1"/>
  <c r="F22" i="1"/>
  <c r="G22" i="1" s="1"/>
  <c r="H22" i="1" s="1"/>
  <c r="I22" i="1" s="1"/>
  <c r="J22" i="1" s="1"/>
  <c r="K22" i="1" s="1"/>
  <c r="L22" i="1" s="1"/>
  <c r="M22" i="1" s="1"/>
  <c r="N22" i="1" s="1"/>
  <c r="O22" i="1" s="1"/>
  <c r="F18" i="1"/>
  <c r="G18" i="1" s="1"/>
  <c r="H18" i="1" s="1"/>
  <c r="I18" i="1" s="1"/>
  <c r="J18" i="1" s="1"/>
  <c r="K18" i="1" s="1"/>
  <c r="L18" i="1" s="1"/>
  <c r="M18" i="1" s="1"/>
  <c r="N18" i="1" s="1"/>
  <c r="O18" i="1" s="1"/>
  <c r="F10" i="1"/>
  <c r="G10" i="1" s="1"/>
  <c r="H10" i="1" s="1"/>
  <c r="I10" i="1" s="1"/>
  <c r="J10" i="1" s="1"/>
  <c r="K10" i="1" s="1"/>
  <c r="L10" i="1" s="1"/>
  <c r="M10" i="1" s="1"/>
  <c r="N10" i="1" s="1"/>
  <c r="O10" i="1" s="1"/>
  <c r="F6" i="1"/>
  <c r="G6" i="1" s="1"/>
  <c r="H6" i="1" s="1"/>
  <c r="F12" i="1"/>
  <c r="G12" i="1" s="1"/>
  <c r="H12" i="1" s="1"/>
  <c r="I12" i="1" s="1"/>
  <c r="J12" i="1" s="1"/>
  <c r="K12" i="1" s="1"/>
  <c r="L12" i="1" s="1"/>
  <c r="M12" i="1" s="1"/>
  <c r="N12" i="1" s="1"/>
  <c r="O12" i="1" s="1"/>
  <c r="F4" i="1"/>
  <c r="G4" i="1" s="1"/>
  <c r="H4" i="1" s="1"/>
  <c r="I4" i="1" s="1"/>
  <c r="J4" i="1" s="1"/>
  <c r="K4" i="1" s="1"/>
  <c r="L4" i="1" s="1"/>
  <c r="M4" i="1" s="1"/>
  <c r="N4" i="1" s="1"/>
  <c r="O4" i="1" s="1"/>
  <c r="E60" i="1"/>
  <c r="E151" i="1" s="1"/>
  <c r="E152" i="1" s="1"/>
  <c r="K82" i="5" l="1"/>
  <c r="E128" i="5"/>
  <c r="F108" i="5"/>
  <c r="F68" i="5"/>
  <c r="E68" i="5"/>
  <c r="E94" i="5" s="1"/>
  <c r="E96" i="5" s="1"/>
  <c r="E98" i="5" s="1"/>
  <c r="H66" i="5"/>
  <c r="H104" i="5"/>
  <c r="H106" i="5" s="1"/>
  <c r="E111" i="5"/>
  <c r="F84" i="5"/>
  <c r="E108" i="5"/>
  <c r="M80" i="5"/>
  <c r="L64" i="5"/>
  <c r="K123" i="5"/>
  <c r="H76" i="5"/>
  <c r="H87" i="5"/>
  <c r="K63" i="5"/>
  <c r="K105" i="5" s="1"/>
  <c r="L79" i="5"/>
  <c r="J119" i="5"/>
  <c r="I58" i="5"/>
  <c r="I75" i="5"/>
  <c r="H112" i="5" s="1"/>
  <c r="I56" i="5"/>
  <c r="G66" i="5"/>
  <c r="G104" i="5"/>
  <c r="G106" i="5" s="1"/>
  <c r="F127" i="5"/>
  <c r="G73" i="5"/>
  <c r="F113" i="5"/>
  <c r="J5" i="5"/>
  <c r="I50" i="5"/>
  <c r="M28" i="5"/>
  <c r="L57" i="5"/>
  <c r="J81" i="5"/>
  <c r="K3" i="5"/>
  <c r="J48" i="5"/>
  <c r="K6" i="1"/>
  <c r="L6" i="1" s="1"/>
  <c r="M6" i="1" s="1"/>
  <c r="N6" i="1" s="1"/>
  <c r="O6" i="1" s="1"/>
  <c r="E27" i="1"/>
  <c r="E55" i="1" s="1"/>
  <c r="E79" i="1"/>
  <c r="F79" i="1" s="1"/>
  <c r="D3" i="3"/>
  <c r="E64" i="1"/>
  <c r="E82" i="1" s="1"/>
  <c r="Q91" i="1"/>
  <c r="Q93" i="1"/>
  <c r="E115" i="1"/>
  <c r="F115" i="1"/>
  <c r="G115" i="1"/>
  <c r="H115" i="1"/>
  <c r="I115" i="1"/>
  <c r="J115" i="1"/>
  <c r="K115" i="1"/>
  <c r="L115" i="1"/>
  <c r="M115" i="1"/>
  <c r="N115" i="1"/>
  <c r="O115" i="1"/>
  <c r="Q116" i="1" s="1"/>
  <c r="D115" i="1"/>
  <c r="D123" i="1"/>
  <c r="C11" i="3"/>
  <c r="D2" i="3"/>
  <c r="L82" i="5" l="1"/>
  <c r="F94" i="5"/>
  <c r="F96" i="5" s="1"/>
  <c r="F98" i="5" s="1"/>
  <c r="E130" i="5"/>
  <c r="L3" i="5"/>
  <c r="K48" i="5"/>
  <c r="K81" i="5"/>
  <c r="N28" i="5"/>
  <c r="M57" i="5"/>
  <c r="K5" i="5"/>
  <c r="J50" i="5"/>
  <c r="F111" i="5"/>
  <c r="G84" i="5"/>
  <c r="G107" i="5"/>
  <c r="F128" i="5" s="1"/>
  <c r="H73" i="5"/>
  <c r="G113" i="5"/>
  <c r="H67" i="5"/>
  <c r="H88" i="5" s="1"/>
  <c r="J56" i="5"/>
  <c r="J58" i="5"/>
  <c r="J75" i="5"/>
  <c r="I112" i="5" s="1"/>
  <c r="I76" i="5"/>
  <c r="I87" i="5"/>
  <c r="G67" i="5"/>
  <c r="G88" i="5" s="1"/>
  <c r="I52" i="5"/>
  <c r="L63" i="5"/>
  <c r="L105" i="5" s="1"/>
  <c r="M79" i="5"/>
  <c r="K119" i="5"/>
  <c r="G127" i="5"/>
  <c r="M64" i="5"/>
  <c r="N80" i="5"/>
  <c r="L123" i="5"/>
  <c r="H107" i="5"/>
  <c r="H108" i="5" s="1"/>
  <c r="F63" i="1"/>
  <c r="G79" i="1"/>
  <c r="D119" i="1"/>
  <c r="E63" i="1"/>
  <c r="E119" i="1"/>
  <c r="O116" i="1"/>
  <c r="Q117" i="1" s="1"/>
  <c r="O117" i="1" s="1"/>
  <c r="E11" i="3"/>
  <c r="D6" i="3"/>
  <c r="M82" i="5" l="1"/>
  <c r="G68" i="5"/>
  <c r="G94" i="5" s="1"/>
  <c r="G96" i="5" s="1"/>
  <c r="G98" i="5" s="1"/>
  <c r="N64" i="5"/>
  <c r="O80" i="5"/>
  <c r="M123" i="5"/>
  <c r="H127" i="5"/>
  <c r="J87" i="5"/>
  <c r="J76" i="5"/>
  <c r="K58" i="5"/>
  <c r="K75" i="5"/>
  <c r="J112" i="5" s="1"/>
  <c r="K56" i="5"/>
  <c r="G128" i="5"/>
  <c r="M63" i="5"/>
  <c r="M105" i="5" s="1"/>
  <c r="N79" i="5"/>
  <c r="L119" i="5"/>
  <c r="I104" i="5"/>
  <c r="I106" i="5" s="1"/>
  <c r="I66" i="5"/>
  <c r="I73" i="5"/>
  <c r="H113" i="5"/>
  <c r="J52" i="5"/>
  <c r="H68" i="5"/>
  <c r="G111" i="5"/>
  <c r="H84" i="5"/>
  <c r="G108" i="5"/>
  <c r="F130" i="5"/>
  <c r="L5" i="5"/>
  <c r="K50" i="5"/>
  <c r="O28" i="5"/>
  <c r="O57" i="5" s="1"/>
  <c r="N57" i="5"/>
  <c r="L81" i="5"/>
  <c r="M3" i="5"/>
  <c r="L48" i="5"/>
  <c r="E81" i="1"/>
  <c r="E105" i="1"/>
  <c r="H79" i="1"/>
  <c r="F119" i="1"/>
  <c r="G63" i="1"/>
  <c r="F361" i="3"/>
  <c r="F363" i="3"/>
  <c r="F365" i="3"/>
  <c r="F367" i="3"/>
  <c r="F369" i="3"/>
  <c r="F371" i="3"/>
  <c r="F375" i="3"/>
  <c r="F377" i="3"/>
  <c r="F379" i="3"/>
  <c r="F381" i="3"/>
  <c r="F383" i="3"/>
  <c r="F385" i="3"/>
  <c r="F389" i="3"/>
  <c r="F391" i="3"/>
  <c r="F393" i="3"/>
  <c r="F395" i="3"/>
  <c r="F397" i="3"/>
  <c r="F399" i="3"/>
  <c r="F403" i="3"/>
  <c r="F405" i="3"/>
  <c r="F407" i="3"/>
  <c r="F409" i="3"/>
  <c r="F411" i="3"/>
  <c r="F413" i="3"/>
  <c r="F417" i="3"/>
  <c r="F419" i="3"/>
  <c r="F421" i="3"/>
  <c r="F423" i="3"/>
  <c r="F425" i="3"/>
  <c r="F427" i="3"/>
  <c r="F14" i="3"/>
  <c r="F16" i="3"/>
  <c r="F18" i="3"/>
  <c r="F20" i="3"/>
  <c r="F22" i="3"/>
  <c r="F26" i="3"/>
  <c r="F28" i="3"/>
  <c r="F30" i="3"/>
  <c r="F32" i="3"/>
  <c r="F34" i="3"/>
  <c r="F36" i="3"/>
  <c r="F40" i="3"/>
  <c r="F42" i="3"/>
  <c r="F44" i="3"/>
  <c r="F46" i="3"/>
  <c r="F48" i="3"/>
  <c r="F50" i="3"/>
  <c r="F54" i="3"/>
  <c r="F56" i="3"/>
  <c r="F58" i="3"/>
  <c r="F60" i="3"/>
  <c r="F62" i="3"/>
  <c r="F64" i="3"/>
  <c r="F68" i="3"/>
  <c r="F70" i="3"/>
  <c r="F72" i="3"/>
  <c r="F74" i="3"/>
  <c r="F76" i="3"/>
  <c r="F78" i="3"/>
  <c r="F82" i="3"/>
  <c r="F84" i="3"/>
  <c r="F86" i="3"/>
  <c r="F88" i="3"/>
  <c r="F90" i="3"/>
  <c r="F92" i="3"/>
  <c r="F96" i="3"/>
  <c r="F98" i="3"/>
  <c r="F100" i="3"/>
  <c r="F102" i="3"/>
  <c r="F104" i="3"/>
  <c r="F106" i="3"/>
  <c r="F110" i="3"/>
  <c r="F112" i="3"/>
  <c r="F114" i="3"/>
  <c r="F116" i="3"/>
  <c r="F118" i="3"/>
  <c r="F120" i="3"/>
  <c r="F124" i="3"/>
  <c r="F126" i="3"/>
  <c r="F128" i="3"/>
  <c r="F130" i="3"/>
  <c r="F132" i="3"/>
  <c r="F134" i="3"/>
  <c r="F138" i="3"/>
  <c r="F358" i="3"/>
  <c r="F364" i="3"/>
  <c r="F368" i="3"/>
  <c r="F372" i="3"/>
  <c r="F378" i="3"/>
  <c r="F382" i="3"/>
  <c r="F386" i="3"/>
  <c r="F392" i="3"/>
  <c r="F396" i="3"/>
  <c r="F400" i="3"/>
  <c r="F406" i="3"/>
  <c r="F410" i="3"/>
  <c r="F414" i="3"/>
  <c r="F420" i="3"/>
  <c r="F424" i="3"/>
  <c r="F428" i="3"/>
  <c r="F15" i="3"/>
  <c r="F19" i="3"/>
  <c r="F25" i="3"/>
  <c r="F29" i="3"/>
  <c r="F33" i="3"/>
  <c r="F39" i="3"/>
  <c r="F43" i="3"/>
  <c r="F47" i="3"/>
  <c r="F53" i="3"/>
  <c r="F57" i="3"/>
  <c r="F61" i="3"/>
  <c r="F67" i="3"/>
  <c r="F71" i="3"/>
  <c r="F75" i="3"/>
  <c r="F85" i="3"/>
  <c r="F89" i="3"/>
  <c r="F95" i="3"/>
  <c r="F99" i="3"/>
  <c r="F103" i="3"/>
  <c r="F109" i="3"/>
  <c r="F117" i="3"/>
  <c r="F131" i="3"/>
  <c r="F142" i="3"/>
  <c r="F148" i="3"/>
  <c r="F154" i="3"/>
  <c r="F158" i="3"/>
  <c r="F162" i="3"/>
  <c r="F170" i="3"/>
  <c r="F176" i="3"/>
  <c r="F184" i="3"/>
  <c r="F188" i="3"/>
  <c r="F196" i="3"/>
  <c r="F200" i="3"/>
  <c r="F204" i="3"/>
  <c r="F210" i="3"/>
  <c r="F216" i="3"/>
  <c r="F222" i="3"/>
  <c r="F226" i="3"/>
  <c r="F230" i="3"/>
  <c r="F236" i="3"/>
  <c r="F362" i="3"/>
  <c r="F366" i="3"/>
  <c r="F370" i="3"/>
  <c r="F376" i="3"/>
  <c r="F380" i="3"/>
  <c r="F384" i="3"/>
  <c r="F390" i="3"/>
  <c r="F394" i="3"/>
  <c r="F398" i="3"/>
  <c r="F404" i="3"/>
  <c r="F408" i="3"/>
  <c r="F412" i="3"/>
  <c r="F418" i="3"/>
  <c r="F422" i="3"/>
  <c r="F426" i="3"/>
  <c r="F13" i="3"/>
  <c r="F17" i="3"/>
  <c r="F21" i="3"/>
  <c r="F27" i="3"/>
  <c r="F31" i="3"/>
  <c r="F35" i="3"/>
  <c r="F41" i="3"/>
  <c r="F45" i="3"/>
  <c r="F49" i="3"/>
  <c r="F55" i="3"/>
  <c r="F59" i="3"/>
  <c r="F63" i="3"/>
  <c r="F69" i="3"/>
  <c r="F73" i="3"/>
  <c r="F77" i="3"/>
  <c r="F83" i="3"/>
  <c r="F87" i="3"/>
  <c r="F91" i="3"/>
  <c r="F97" i="3"/>
  <c r="F101" i="3"/>
  <c r="F105" i="3"/>
  <c r="F111" i="3"/>
  <c r="F115" i="3"/>
  <c r="F119" i="3"/>
  <c r="F125" i="3"/>
  <c r="F129" i="3"/>
  <c r="F133" i="3"/>
  <c r="F139" i="3"/>
  <c r="F141" i="3"/>
  <c r="F143" i="3"/>
  <c r="F145" i="3"/>
  <c r="F147" i="3"/>
  <c r="F151" i="3"/>
  <c r="F153" i="3"/>
  <c r="F155" i="3"/>
  <c r="F157" i="3"/>
  <c r="F159" i="3"/>
  <c r="F161" i="3"/>
  <c r="F165" i="3"/>
  <c r="F167" i="3"/>
  <c r="F169" i="3"/>
  <c r="F171" i="3"/>
  <c r="F173" i="3"/>
  <c r="F175" i="3"/>
  <c r="F179" i="3"/>
  <c r="F181" i="3"/>
  <c r="F183" i="3"/>
  <c r="F185" i="3"/>
  <c r="F187" i="3"/>
  <c r="F189" i="3"/>
  <c r="F193" i="3"/>
  <c r="F195" i="3"/>
  <c r="F197" i="3"/>
  <c r="F199" i="3"/>
  <c r="F201" i="3"/>
  <c r="F203" i="3"/>
  <c r="F207" i="3"/>
  <c r="F209" i="3"/>
  <c r="F211" i="3"/>
  <c r="F213" i="3"/>
  <c r="F215" i="3"/>
  <c r="F217" i="3"/>
  <c r="F221" i="3"/>
  <c r="F223" i="3"/>
  <c r="F225" i="3"/>
  <c r="F227" i="3"/>
  <c r="F229" i="3"/>
  <c r="F231" i="3"/>
  <c r="F235" i="3"/>
  <c r="F237" i="3"/>
  <c r="F239" i="3"/>
  <c r="F241" i="3"/>
  <c r="F243" i="3"/>
  <c r="F245" i="3"/>
  <c r="F249" i="3"/>
  <c r="F251" i="3"/>
  <c r="F253" i="3"/>
  <c r="F255" i="3"/>
  <c r="F257" i="3"/>
  <c r="F259" i="3"/>
  <c r="F263" i="3"/>
  <c r="F265" i="3"/>
  <c r="F267" i="3"/>
  <c r="F269" i="3"/>
  <c r="F271" i="3"/>
  <c r="F273" i="3"/>
  <c r="F277" i="3"/>
  <c r="F279" i="3"/>
  <c r="F281" i="3"/>
  <c r="F283" i="3"/>
  <c r="F285" i="3"/>
  <c r="F287" i="3"/>
  <c r="F291" i="3"/>
  <c r="F293" i="3"/>
  <c r="F295" i="3"/>
  <c r="F297" i="3"/>
  <c r="F299" i="3"/>
  <c r="F301" i="3"/>
  <c r="F305" i="3"/>
  <c r="F307" i="3"/>
  <c r="F309" i="3"/>
  <c r="F311" i="3"/>
  <c r="F313" i="3"/>
  <c r="F315" i="3"/>
  <c r="F319" i="3"/>
  <c r="F321" i="3"/>
  <c r="F323" i="3"/>
  <c r="F325" i="3"/>
  <c r="F327" i="3"/>
  <c r="F329" i="3"/>
  <c r="F333" i="3"/>
  <c r="F335" i="3"/>
  <c r="F337" i="3"/>
  <c r="F339" i="3"/>
  <c r="F341" i="3"/>
  <c r="F343" i="3"/>
  <c r="F347" i="3"/>
  <c r="F349" i="3"/>
  <c r="F351" i="3"/>
  <c r="F353" i="3"/>
  <c r="F355" i="3"/>
  <c r="F357" i="3"/>
  <c r="F12" i="3"/>
  <c r="F11" i="3"/>
  <c r="F81" i="3"/>
  <c r="F113" i="3"/>
  <c r="F123" i="3"/>
  <c r="F127" i="3"/>
  <c r="F137" i="3"/>
  <c r="F140" i="3"/>
  <c r="F144" i="3"/>
  <c r="F146" i="3"/>
  <c r="F152" i="3"/>
  <c r="F156" i="3"/>
  <c r="F160" i="3"/>
  <c r="F166" i="3"/>
  <c r="F168" i="3"/>
  <c r="F172" i="3"/>
  <c r="F174" i="3"/>
  <c r="F180" i="3"/>
  <c r="F182" i="3"/>
  <c r="F186" i="3"/>
  <c r="F190" i="3"/>
  <c r="F194" i="3"/>
  <c r="F198" i="3"/>
  <c r="F202" i="3"/>
  <c r="F208" i="3"/>
  <c r="F212" i="3"/>
  <c r="F214" i="3"/>
  <c r="F218" i="3"/>
  <c r="F224" i="3"/>
  <c r="F228" i="3"/>
  <c r="F232" i="3"/>
  <c r="F240" i="3"/>
  <c r="F244" i="3"/>
  <c r="F250" i="3"/>
  <c r="F254" i="3"/>
  <c r="F258" i="3"/>
  <c r="F264" i="3"/>
  <c r="F268" i="3"/>
  <c r="F272" i="3"/>
  <c r="F278" i="3"/>
  <c r="F282" i="3"/>
  <c r="F286" i="3"/>
  <c r="F292" i="3"/>
  <c r="F296" i="3"/>
  <c r="F300" i="3"/>
  <c r="F306" i="3"/>
  <c r="F310" i="3"/>
  <c r="F314" i="3"/>
  <c r="F320" i="3"/>
  <c r="F324" i="3"/>
  <c r="F328" i="3"/>
  <c r="F334" i="3"/>
  <c r="F338" i="3"/>
  <c r="F342" i="3"/>
  <c r="F348" i="3"/>
  <c r="F352" i="3"/>
  <c r="F356" i="3"/>
  <c r="F238" i="3"/>
  <c r="F242" i="3"/>
  <c r="F246" i="3"/>
  <c r="F252" i="3"/>
  <c r="F256" i="3"/>
  <c r="F260" i="3"/>
  <c r="F266" i="3"/>
  <c r="F270" i="3"/>
  <c r="F274" i="3"/>
  <c r="F280" i="3"/>
  <c r="F284" i="3"/>
  <c r="F288" i="3"/>
  <c r="F294" i="3"/>
  <c r="F298" i="3"/>
  <c r="F302" i="3"/>
  <c r="F308" i="3"/>
  <c r="F312" i="3"/>
  <c r="F316" i="3"/>
  <c r="F322" i="3"/>
  <c r="F326" i="3"/>
  <c r="F330" i="3"/>
  <c r="F336" i="3"/>
  <c r="F340" i="3"/>
  <c r="F344" i="3"/>
  <c r="F350" i="3"/>
  <c r="F354" i="3"/>
  <c r="H94" i="5" l="1"/>
  <c r="H96" i="5" s="1"/>
  <c r="H98" i="5" s="1"/>
  <c r="N82" i="5"/>
  <c r="L56" i="5"/>
  <c r="L75" i="5"/>
  <c r="K112" i="5" s="1"/>
  <c r="L58" i="5"/>
  <c r="K76" i="5"/>
  <c r="K87" i="5"/>
  <c r="I107" i="5"/>
  <c r="H128" i="5" s="1"/>
  <c r="N63" i="5"/>
  <c r="N105" i="5" s="1"/>
  <c r="O79" i="5"/>
  <c r="M119" i="5"/>
  <c r="K52" i="5"/>
  <c r="I127" i="5"/>
  <c r="N3" i="5"/>
  <c r="M48" i="5"/>
  <c r="M81" i="5"/>
  <c r="M5" i="5"/>
  <c r="L50" i="5"/>
  <c r="G130" i="5"/>
  <c r="J66" i="5"/>
  <c r="J104" i="5"/>
  <c r="J106" i="5" s="1"/>
  <c r="H111" i="5"/>
  <c r="I84" i="5"/>
  <c r="I67" i="5"/>
  <c r="I88" i="5" s="1"/>
  <c r="J73" i="5"/>
  <c r="I113" i="5"/>
  <c r="O64" i="5"/>
  <c r="N123" i="5"/>
  <c r="I79" i="1"/>
  <c r="H63" i="1"/>
  <c r="G119" i="1"/>
  <c r="D11" i="3"/>
  <c r="F23" i="3"/>
  <c r="G11" i="3"/>
  <c r="C12" i="3" s="1"/>
  <c r="E12" i="3" s="1"/>
  <c r="O82" i="5" l="1"/>
  <c r="Q124" i="5" s="1"/>
  <c r="Q125" i="5" s="1"/>
  <c r="O125" i="5" s="1"/>
  <c r="H130" i="5"/>
  <c r="D131" i="5" s="1"/>
  <c r="I108" i="5"/>
  <c r="I68" i="5"/>
  <c r="I94" i="5" s="1"/>
  <c r="I96" i="5" s="1"/>
  <c r="I98" i="5" s="1"/>
  <c r="J107" i="5"/>
  <c r="I128" i="5" s="1"/>
  <c r="N5" i="5"/>
  <c r="M50" i="5"/>
  <c r="N81" i="5"/>
  <c r="O3" i="5"/>
  <c r="O48" i="5" s="1"/>
  <c r="N48" i="5"/>
  <c r="I111" i="5"/>
  <c r="J84" i="5"/>
  <c r="J67" i="5"/>
  <c r="J88" i="5" s="1"/>
  <c r="L76" i="5"/>
  <c r="L87" i="5"/>
  <c r="M58" i="5"/>
  <c r="M75" i="5"/>
  <c r="L112" i="5" s="1"/>
  <c r="M56" i="5"/>
  <c r="K66" i="5"/>
  <c r="K104" i="5"/>
  <c r="K106" i="5" s="1"/>
  <c r="O63" i="5"/>
  <c r="O105" i="5" s="1"/>
  <c r="O119" i="5"/>
  <c r="O120" i="5" s="1"/>
  <c r="N119" i="5"/>
  <c r="J127" i="5"/>
  <c r="K73" i="5"/>
  <c r="J113" i="5"/>
  <c r="L52" i="5"/>
  <c r="H119" i="1"/>
  <c r="J79" i="1"/>
  <c r="I63" i="1"/>
  <c r="D12" i="3"/>
  <c r="J108" i="5" l="1"/>
  <c r="I130" i="5"/>
  <c r="K107" i="5"/>
  <c r="J128" i="5" s="1"/>
  <c r="N56" i="5"/>
  <c r="N58" i="5"/>
  <c r="N75" i="5"/>
  <c r="M112" i="5" s="1"/>
  <c r="M76" i="5"/>
  <c r="M87" i="5"/>
  <c r="L66" i="5"/>
  <c r="L104" i="5"/>
  <c r="L106" i="5" s="1"/>
  <c r="J111" i="5"/>
  <c r="K84" i="5"/>
  <c r="K67" i="5"/>
  <c r="K88" i="5" s="1"/>
  <c r="M52" i="5"/>
  <c r="L73" i="5"/>
  <c r="K113" i="5"/>
  <c r="J68" i="5"/>
  <c r="J94" i="5" s="1"/>
  <c r="J96" i="5" s="1"/>
  <c r="J98" i="5" s="1"/>
  <c r="O58" i="5"/>
  <c r="O75" i="5"/>
  <c r="O56" i="5"/>
  <c r="O81" i="5"/>
  <c r="O5" i="5"/>
  <c r="O50" i="5" s="1"/>
  <c r="N50" i="5"/>
  <c r="K127" i="5"/>
  <c r="K79" i="1"/>
  <c r="J63" i="1"/>
  <c r="I119" i="1"/>
  <c r="G12" i="3"/>
  <c r="C13" i="3" s="1"/>
  <c r="E13" i="3" s="1"/>
  <c r="J130" i="5" l="1"/>
  <c r="K108" i="5"/>
  <c r="N87" i="5"/>
  <c r="N76" i="5"/>
  <c r="M104" i="5"/>
  <c r="M106" i="5" s="1"/>
  <c r="M66" i="5"/>
  <c r="L67" i="5"/>
  <c r="L88" i="5" s="1"/>
  <c r="L127" i="5"/>
  <c r="O76" i="5"/>
  <c r="O87" i="5"/>
  <c r="Q120" i="5"/>
  <c r="Q121" i="5" s="1"/>
  <c r="O121" i="5" s="1"/>
  <c r="O112" i="5"/>
  <c r="N112" i="5"/>
  <c r="O52" i="5"/>
  <c r="K111" i="5"/>
  <c r="L84" i="5"/>
  <c r="K68" i="5"/>
  <c r="K94" i="5" s="1"/>
  <c r="L107" i="5"/>
  <c r="K128" i="5" s="1"/>
  <c r="M73" i="5"/>
  <c r="L113" i="5"/>
  <c r="N52" i="5"/>
  <c r="L79" i="1"/>
  <c r="J119" i="1"/>
  <c r="K63" i="1"/>
  <c r="D13" i="3"/>
  <c r="L108" i="5" l="1"/>
  <c r="K130" i="5"/>
  <c r="K96" i="5"/>
  <c r="K98" i="5" s="1"/>
  <c r="O66" i="5"/>
  <c r="O104" i="5"/>
  <c r="O106" i="5" s="1"/>
  <c r="O73" i="5"/>
  <c r="O113" i="5"/>
  <c r="N113" i="5"/>
  <c r="M107" i="5"/>
  <c r="L128" i="5" s="1"/>
  <c r="M127" i="5"/>
  <c r="N66" i="5"/>
  <c r="N104" i="5"/>
  <c r="N106" i="5" s="1"/>
  <c r="L111" i="5"/>
  <c r="M84" i="5"/>
  <c r="N127" i="5"/>
  <c r="O127" i="5"/>
  <c r="L68" i="5"/>
  <c r="L94" i="5" s="1"/>
  <c r="M67" i="5"/>
  <c r="M88" i="5" s="1"/>
  <c r="N73" i="5"/>
  <c r="M113" i="5"/>
  <c r="M79" i="1"/>
  <c r="K119" i="1"/>
  <c r="L63" i="1"/>
  <c r="G13" i="3"/>
  <c r="C14" i="3" s="1"/>
  <c r="E14" i="3" s="1"/>
  <c r="M68" i="5" l="1"/>
  <c r="M94" i="5" s="1"/>
  <c r="M96" i="5" s="1"/>
  <c r="M98" i="5" s="1"/>
  <c r="M108" i="5"/>
  <c r="L130" i="5"/>
  <c r="L96" i="5"/>
  <c r="L98" i="5" s="1"/>
  <c r="N107" i="5"/>
  <c r="M128" i="5" s="1"/>
  <c r="O107" i="5"/>
  <c r="O108" i="5" s="1"/>
  <c r="M111" i="5"/>
  <c r="N84" i="5"/>
  <c r="N67" i="5"/>
  <c r="N88" i="5" s="1"/>
  <c r="O111" i="5"/>
  <c r="N111" i="5"/>
  <c r="O84" i="5"/>
  <c r="O67" i="5"/>
  <c r="O88" i="5" s="1"/>
  <c r="N79" i="1"/>
  <c r="M63" i="1"/>
  <c r="L119" i="1"/>
  <c r="D14" i="3"/>
  <c r="N68" i="5" l="1"/>
  <c r="N94" i="5" s="1"/>
  <c r="M130" i="5"/>
  <c r="O68" i="5"/>
  <c r="N128" i="5"/>
  <c r="O128" i="5"/>
  <c r="N108" i="5"/>
  <c r="N63" i="1"/>
  <c r="M119" i="1"/>
  <c r="O79" i="1"/>
  <c r="Y79" i="1" s="1"/>
  <c r="Y89" i="1" s="1"/>
  <c r="G14" i="3"/>
  <c r="C15" i="3" s="1"/>
  <c r="E15" i="3" s="1"/>
  <c r="D15" i="3" s="1"/>
  <c r="G15" i="3" s="1"/>
  <c r="C16" i="3" s="1"/>
  <c r="E16" i="3" s="1"/>
  <c r="D16" i="3" s="1"/>
  <c r="G16" i="3" s="1"/>
  <c r="C17" i="3" s="1"/>
  <c r="E17" i="3" s="1"/>
  <c r="D17" i="3" s="1"/>
  <c r="G17" i="3" s="1"/>
  <c r="C18" i="3" s="1"/>
  <c r="E18" i="3" s="1"/>
  <c r="D18" i="3" s="1"/>
  <c r="G18" i="3" s="1"/>
  <c r="C19" i="3" s="1"/>
  <c r="E19" i="3" s="1"/>
  <c r="D19" i="3" s="1"/>
  <c r="G19" i="3" s="1"/>
  <c r="C20" i="3" s="1"/>
  <c r="E20" i="3" s="1"/>
  <c r="D20" i="3" s="1"/>
  <c r="G20" i="3" s="1"/>
  <c r="C21" i="3" s="1"/>
  <c r="E21" i="3" s="1"/>
  <c r="D21" i="3" s="1"/>
  <c r="G21" i="3" s="1"/>
  <c r="C22" i="3" s="1"/>
  <c r="N130" i="5" l="1"/>
  <c r="O94" i="5"/>
  <c r="Q94" i="5" s="1"/>
  <c r="Q95" i="5" s="1"/>
  <c r="R90" i="5" s="1"/>
  <c r="O130" i="5"/>
  <c r="N96" i="5"/>
  <c r="N98" i="5" s="1"/>
  <c r="O63" i="1"/>
  <c r="N119" i="1"/>
  <c r="O119" i="1"/>
  <c r="O120" i="1" s="1"/>
  <c r="E22" i="3"/>
  <c r="O96" i="5" l="1"/>
  <c r="O98" i="5" s="1"/>
  <c r="R91" i="5"/>
  <c r="R93" i="5"/>
  <c r="R76" i="5"/>
  <c r="D22" i="3"/>
  <c r="E23" i="3"/>
  <c r="E61" i="1" s="1"/>
  <c r="E142" i="1" s="1"/>
  <c r="R95" i="5" l="1"/>
  <c r="R77" i="5"/>
  <c r="R87" i="5" s="1"/>
  <c r="S95" i="5" s="1"/>
  <c r="T95" i="5" s="1"/>
  <c r="U95" i="5" s="1"/>
  <c r="U96" i="5" s="1"/>
  <c r="G22" i="3"/>
  <c r="D23" i="3"/>
  <c r="D133" i="5" l="1"/>
  <c r="D134" i="5" s="1"/>
  <c r="B9" i="4"/>
  <c r="C25" i="3"/>
  <c r="E25" i="3" s="1"/>
  <c r="D25" i="3" s="1"/>
  <c r="E90" i="1"/>
  <c r="D140" i="1" s="1"/>
  <c r="D143" i="1" s="1"/>
  <c r="C18" i="4" l="1"/>
  <c r="C19" i="4" s="1"/>
  <c r="C12" i="4"/>
  <c r="C13" i="4" s="1"/>
  <c r="C23" i="4"/>
  <c r="C24" i="4" s="1"/>
  <c r="G25" i="3"/>
  <c r="C26" i="3" s="1"/>
  <c r="E26" i="3" s="1"/>
  <c r="C26" i="4" l="1"/>
  <c r="D26" i="4" s="1"/>
  <c r="D26" i="3"/>
  <c r="G26" i="3" l="1"/>
  <c r="C27" i="3" s="1"/>
  <c r="E27" i="3" s="1"/>
  <c r="D27" i="3" l="1"/>
  <c r="G27" i="3" l="1"/>
  <c r="C28" i="3" s="1"/>
  <c r="E28" i="3" s="1"/>
  <c r="D28" i="3" l="1"/>
  <c r="G28" i="3" l="1"/>
  <c r="C29" i="3" s="1"/>
  <c r="E29" i="3" s="1"/>
  <c r="D29" i="3" l="1"/>
  <c r="G29" i="3" l="1"/>
  <c r="C30" i="3" s="1"/>
  <c r="E30" i="3" s="1"/>
  <c r="D30" i="3" s="1"/>
  <c r="G30" i="3" s="1"/>
  <c r="C31" i="3" s="1"/>
  <c r="E31" i="3" s="1"/>
  <c r="D31" i="3" s="1"/>
  <c r="G31" i="3" s="1"/>
  <c r="C32" i="3" s="1"/>
  <c r="E32" i="3" s="1"/>
  <c r="D32" i="3" s="1"/>
  <c r="G32" i="3" s="1"/>
  <c r="C33" i="3" s="1"/>
  <c r="E33" i="3" s="1"/>
  <c r="D33" i="3" s="1"/>
  <c r="G33" i="3" s="1"/>
  <c r="C34" i="3" s="1"/>
  <c r="E34" i="3" s="1"/>
  <c r="D34" i="3" s="1"/>
  <c r="G34" i="3" s="1"/>
  <c r="C35" i="3" s="1"/>
  <c r="E35" i="3" s="1"/>
  <c r="D35" i="3" s="1"/>
  <c r="G35" i="3" s="1"/>
  <c r="C36" i="3" s="1"/>
  <c r="E36" i="3" s="1"/>
  <c r="D36" i="3" l="1"/>
  <c r="E37" i="3"/>
  <c r="F61" i="1" s="1"/>
  <c r="F142" i="1" s="1"/>
  <c r="G36" i="3" l="1"/>
  <c r="D37" i="3"/>
  <c r="C39" i="3" l="1"/>
  <c r="E39" i="3" s="1"/>
  <c r="D39" i="3" s="1"/>
  <c r="F90" i="1"/>
  <c r="E140" i="1" l="1"/>
  <c r="E143" i="1" s="1"/>
  <c r="G39" i="3"/>
  <c r="C40" i="3" s="1"/>
  <c r="E40" i="3" s="1"/>
  <c r="D40" i="3" l="1"/>
  <c r="G40" i="3" l="1"/>
  <c r="C41" i="3" s="1"/>
  <c r="E41" i="3" s="1"/>
  <c r="D41" i="3" l="1"/>
  <c r="G41" i="3" l="1"/>
  <c r="C42" i="3" s="1"/>
  <c r="E42" i="3" s="1"/>
  <c r="D42" i="3" l="1"/>
  <c r="G42" i="3" l="1"/>
  <c r="C43" i="3" s="1"/>
  <c r="E43" i="3" s="1"/>
  <c r="D43" i="3" l="1"/>
  <c r="G43" i="3" l="1"/>
  <c r="C44" i="3" s="1"/>
  <c r="E44" i="3" s="1"/>
  <c r="D44" i="3" s="1"/>
  <c r="G44" i="3" s="1"/>
  <c r="C45" i="3" s="1"/>
  <c r="E45" i="3" s="1"/>
  <c r="D45" i="3" s="1"/>
  <c r="G45" i="3" s="1"/>
  <c r="C46" i="3" s="1"/>
  <c r="E46" i="3" s="1"/>
  <c r="D46" i="3" s="1"/>
  <c r="G46" i="3" s="1"/>
  <c r="C47" i="3" s="1"/>
  <c r="E47" i="3" s="1"/>
  <c r="D47" i="3" s="1"/>
  <c r="G47" i="3" s="1"/>
  <c r="C48" i="3" s="1"/>
  <c r="E48" i="3" s="1"/>
  <c r="D48" i="3" s="1"/>
  <c r="G48" i="3" s="1"/>
  <c r="C49" i="3" s="1"/>
  <c r="E49" i="3" s="1"/>
  <c r="D49" i="3" s="1"/>
  <c r="G49" i="3" s="1"/>
  <c r="C50" i="3" s="1"/>
  <c r="E50" i="3" s="1"/>
  <c r="D50" i="3" l="1"/>
  <c r="E51" i="3"/>
  <c r="G61" i="1" s="1"/>
  <c r="G142" i="1" s="1"/>
  <c r="G50" i="3" l="1"/>
  <c r="D51" i="3"/>
  <c r="C53" i="3" l="1"/>
  <c r="E53" i="3" s="1"/>
  <c r="D53" i="3" s="1"/>
  <c r="G90" i="1"/>
  <c r="F140" i="1" s="1"/>
  <c r="F143" i="1" s="1"/>
  <c r="G53" i="3" l="1"/>
  <c r="C54" i="3" s="1"/>
  <c r="E54" i="3" s="1"/>
  <c r="D54" i="3" l="1"/>
  <c r="G54" i="3" l="1"/>
  <c r="C55" i="3" s="1"/>
  <c r="E55" i="3" s="1"/>
  <c r="D55" i="3" l="1"/>
  <c r="G55" i="3" l="1"/>
  <c r="C56" i="3" s="1"/>
  <c r="E56" i="3" s="1"/>
  <c r="D56" i="3" l="1"/>
  <c r="G56" i="3" l="1"/>
  <c r="C57" i="3" s="1"/>
  <c r="E57" i="3" s="1"/>
  <c r="D57" i="3" l="1"/>
  <c r="G57" i="3" l="1"/>
  <c r="C58" i="3" s="1"/>
  <c r="E58" i="3" s="1"/>
  <c r="D58" i="3" s="1"/>
  <c r="G58" i="3" s="1"/>
  <c r="C59" i="3" s="1"/>
  <c r="E59" i="3" s="1"/>
  <c r="D59" i="3" s="1"/>
  <c r="G59" i="3" s="1"/>
  <c r="C60" i="3" s="1"/>
  <c r="E60" i="3" s="1"/>
  <c r="D60" i="3" s="1"/>
  <c r="G60" i="3" s="1"/>
  <c r="C61" i="3" s="1"/>
  <c r="E61" i="3" s="1"/>
  <c r="D61" i="3" s="1"/>
  <c r="G61" i="3" s="1"/>
  <c r="C62" i="3" s="1"/>
  <c r="E62" i="3" s="1"/>
  <c r="D62" i="3" s="1"/>
  <c r="G62" i="3" s="1"/>
  <c r="C63" i="3" s="1"/>
  <c r="E63" i="3" s="1"/>
  <c r="D63" i="3" s="1"/>
  <c r="G63" i="3" s="1"/>
  <c r="C64" i="3" s="1"/>
  <c r="E64" i="3" s="1"/>
  <c r="D64" i="3" l="1"/>
  <c r="E65" i="3"/>
  <c r="H61" i="1" s="1"/>
  <c r="H142" i="1" s="1"/>
  <c r="G64" i="3" l="1"/>
  <c r="D65" i="3"/>
  <c r="C67" i="3" l="1"/>
  <c r="E67" i="3" s="1"/>
  <c r="D67" i="3" s="1"/>
  <c r="H90" i="1"/>
  <c r="G140" i="1" s="1"/>
  <c r="G143" i="1" s="1"/>
  <c r="G67" i="3" l="1"/>
  <c r="C68" i="3" s="1"/>
  <c r="E68" i="3" s="1"/>
  <c r="D68" i="3" l="1"/>
  <c r="G68" i="3" l="1"/>
  <c r="C69" i="3" s="1"/>
  <c r="E69" i="3" s="1"/>
  <c r="D69" i="3" l="1"/>
  <c r="G69" i="3" l="1"/>
  <c r="C70" i="3" s="1"/>
  <c r="E70" i="3" s="1"/>
  <c r="D70" i="3" l="1"/>
  <c r="G70" i="3" l="1"/>
  <c r="C71" i="3" s="1"/>
  <c r="E71" i="3" s="1"/>
  <c r="D71" i="3" l="1"/>
  <c r="G71" i="3" l="1"/>
  <c r="C72" i="3" s="1"/>
  <c r="E72" i="3" s="1"/>
  <c r="D72" i="3" s="1"/>
  <c r="G72" i="3" s="1"/>
  <c r="C73" i="3" s="1"/>
  <c r="E73" i="3" s="1"/>
  <c r="D73" i="3" s="1"/>
  <c r="G73" i="3" s="1"/>
  <c r="C74" i="3" s="1"/>
  <c r="E74" i="3" s="1"/>
  <c r="D74" i="3" s="1"/>
  <c r="G74" i="3" s="1"/>
  <c r="C75" i="3" s="1"/>
  <c r="E75" i="3" s="1"/>
  <c r="D75" i="3" s="1"/>
  <c r="G75" i="3" s="1"/>
  <c r="C76" i="3" s="1"/>
  <c r="E76" i="3" s="1"/>
  <c r="D76" i="3" s="1"/>
  <c r="G76" i="3" s="1"/>
  <c r="C77" i="3" s="1"/>
  <c r="E77" i="3" s="1"/>
  <c r="D77" i="3" s="1"/>
  <c r="G77" i="3" s="1"/>
  <c r="C78" i="3" s="1"/>
  <c r="E78" i="3" s="1"/>
  <c r="D78" i="3" l="1"/>
  <c r="E79" i="3"/>
  <c r="I61" i="1" s="1"/>
  <c r="I142" i="1" s="1"/>
  <c r="G78" i="3" l="1"/>
  <c r="D79" i="3"/>
  <c r="C81" i="3" l="1"/>
  <c r="E81" i="3" s="1"/>
  <c r="D81" i="3" s="1"/>
  <c r="I90" i="1"/>
  <c r="H140" i="1" s="1"/>
  <c r="H143" i="1" s="1"/>
  <c r="G81" i="3" l="1"/>
  <c r="C82" i="3" s="1"/>
  <c r="E82" i="3" s="1"/>
  <c r="D82" i="3" l="1"/>
  <c r="G82" i="3" l="1"/>
  <c r="C83" i="3" s="1"/>
  <c r="E83" i="3" s="1"/>
  <c r="D83" i="3" l="1"/>
  <c r="G83" i="3" l="1"/>
  <c r="C84" i="3" s="1"/>
  <c r="E84" i="3" s="1"/>
  <c r="D84" i="3" l="1"/>
  <c r="G84" i="3" l="1"/>
  <c r="C85" i="3" s="1"/>
  <c r="E85" i="3" s="1"/>
  <c r="D85" i="3" l="1"/>
  <c r="G85" i="3" l="1"/>
  <c r="C86" i="3" s="1"/>
  <c r="E86" i="3" s="1"/>
  <c r="D86" i="3" s="1"/>
  <c r="G86" i="3" s="1"/>
  <c r="C87" i="3" s="1"/>
  <c r="E87" i="3" s="1"/>
  <c r="D87" i="3" s="1"/>
  <c r="G87" i="3" s="1"/>
  <c r="C88" i="3" s="1"/>
  <c r="E88" i="3" s="1"/>
  <c r="D88" i="3" s="1"/>
  <c r="G88" i="3" s="1"/>
  <c r="C89" i="3" s="1"/>
  <c r="E89" i="3" s="1"/>
  <c r="D89" i="3" s="1"/>
  <c r="G89" i="3" s="1"/>
  <c r="C90" i="3" s="1"/>
  <c r="E90" i="3" s="1"/>
  <c r="D90" i="3" s="1"/>
  <c r="G90" i="3" s="1"/>
  <c r="C91" i="3" s="1"/>
  <c r="E91" i="3" s="1"/>
  <c r="D91" i="3" s="1"/>
  <c r="G91" i="3" s="1"/>
  <c r="C92" i="3" s="1"/>
  <c r="E92" i="3" s="1"/>
  <c r="D92" i="3" l="1"/>
  <c r="E93" i="3"/>
  <c r="J61" i="1" s="1"/>
  <c r="J142" i="1" s="1"/>
  <c r="G92" i="3" l="1"/>
  <c r="D93" i="3"/>
  <c r="C95" i="3" l="1"/>
  <c r="E95" i="3" s="1"/>
  <c r="D95" i="3" s="1"/>
  <c r="J90" i="1"/>
  <c r="I140" i="1" l="1"/>
  <c r="I143" i="1" s="1"/>
  <c r="G95" i="3"/>
  <c r="C96" i="3" s="1"/>
  <c r="E96" i="3" s="1"/>
  <c r="D96" i="3" l="1"/>
  <c r="G96" i="3" l="1"/>
  <c r="C97" i="3" s="1"/>
  <c r="E97" i="3" s="1"/>
  <c r="D97" i="3" l="1"/>
  <c r="G97" i="3" l="1"/>
  <c r="C98" i="3" s="1"/>
  <c r="E98" i="3" s="1"/>
  <c r="D98" i="3" l="1"/>
  <c r="G98" i="3" l="1"/>
  <c r="C99" i="3" s="1"/>
  <c r="E99" i="3" s="1"/>
  <c r="D99" i="3" l="1"/>
  <c r="G99" i="3" l="1"/>
  <c r="C100" i="3" s="1"/>
  <c r="E100" i="3" s="1"/>
  <c r="D100" i="3" s="1"/>
  <c r="G100" i="3" s="1"/>
  <c r="C101" i="3" s="1"/>
  <c r="E101" i="3" s="1"/>
  <c r="D101" i="3" s="1"/>
  <c r="G101" i="3" s="1"/>
  <c r="C102" i="3" s="1"/>
  <c r="E102" i="3" s="1"/>
  <c r="D102" i="3" s="1"/>
  <c r="G102" i="3" s="1"/>
  <c r="C103" i="3" s="1"/>
  <c r="E103" i="3" s="1"/>
  <c r="D103" i="3" s="1"/>
  <c r="G103" i="3" s="1"/>
  <c r="C104" i="3" s="1"/>
  <c r="E104" i="3" s="1"/>
  <c r="D104" i="3" s="1"/>
  <c r="G104" i="3" s="1"/>
  <c r="C105" i="3" s="1"/>
  <c r="E105" i="3" s="1"/>
  <c r="D105" i="3" s="1"/>
  <c r="G105" i="3" s="1"/>
  <c r="C106" i="3" s="1"/>
  <c r="E106" i="3" s="1"/>
  <c r="D106" i="3" l="1"/>
  <c r="E107" i="3"/>
  <c r="K61" i="1" s="1"/>
  <c r="G106" i="3" l="1"/>
  <c r="D107" i="3"/>
  <c r="C109" i="3" l="1"/>
  <c r="E109" i="3" s="1"/>
  <c r="D109" i="3" s="1"/>
  <c r="K90" i="1"/>
  <c r="G109" i="3" l="1"/>
  <c r="C110" i="3" s="1"/>
  <c r="E110" i="3" s="1"/>
  <c r="D110" i="3" l="1"/>
  <c r="G110" i="3" l="1"/>
  <c r="C111" i="3" s="1"/>
  <c r="E111" i="3" s="1"/>
  <c r="D111" i="3" l="1"/>
  <c r="G111" i="3" l="1"/>
  <c r="C112" i="3" s="1"/>
  <c r="E112" i="3" s="1"/>
  <c r="D112" i="3" l="1"/>
  <c r="G112" i="3" l="1"/>
  <c r="C113" i="3" s="1"/>
  <c r="E113" i="3" s="1"/>
  <c r="D113" i="3" l="1"/>
  <c r="G113" i="3" l="1"/>
  <c r="C114" i="3" s="1"/>
  <c r="E114" i="3" s="1"/>
  <c r="D114" i="3" s="1"/>
  <c r="G114" i="3" s="1"/>
  <c r="C115" i="3" s="1"/>
  <c r="E115" i="3" s="1"/>
  <c r="D115" i="3" s="1"/>
  <c r="G115" i="3" s="1"/>
  <c r="C116" i="3" s="1"/>
  <c r="E116" i="3" s="1"/>
  <c r="D116" i="3" s="1"/>
  <c r="G116" i="3" s="1"/>
  <c r="C117" i="3" s="1"/>
  <c r="E117" i="3" s="1"/>
  <c r="D117" i="3" s="1"/>
  <c r="G117" i="3" s="1"/>
  <c r="C118" i="3" s="1"/>
  <c r="E118" i="3" s="1"/>
  <c r="D118" i="3" s="1"/>
  <c r="G118" i="3" s="1"/>
  <c r="C119" i="3" s="1"/>
  <c r="E119" i="3" s="1"/>
  <c r="D119" i="3" s="1"/>
  <c r="G119" i="3" s="1"/>
  <c r="C120" i="3" s="1"/>
  <c r="E120" i="3" s="1"/>
  <c r="D120" i="3" l="1"/>
  <c r="E121" i="3"/>
  <c r="L61" i="1" s="1"/>
  <c r="G120" i="3" l="1"/>
  <c r="D121" i="3"/>
  <c r="C123" i="3" l="1"/>
  <c r="E123" i="3" s="1"/>
  <c r="D123" i="3" s="1"/>
  <c r="L90" i="1"/>
  <c r="G123" i="3" l="1"/>
  <c r="C124" i="3" s="1"/>
  <c r="E124" i="3" s="1"/>
  <c r="D124" i="3" l="1"/>
  <c r="G124" i="3" l="1"/>
  <c r="C125" i="3" s="1"/>
  <c r="E125" i="3" s="1"/>
  <c r="D125" i="3" l="1"/>
  <c r="G125" i="3" l="1"/>
  <c r="C126" i="3" s="1"/>
  <c r="E126" i="3" s="1"/>
  <c r="D126" i="3" l="1"/>
  <c r="G126" i="3" l="1"/>
  <c r="C127" i="3" s="1"/>
  <c r="E127" i="3" s="1"/>
  <c r="D127" i="3" l="1"/>
  <c r="G127" i="3" l="1"/>
  <c r="C128" i="3" s="1"/>
  <c r="E128" i="3" s="1"/>
  <c r="D128" i="3" s="1"/>
  <c r="G128" i="3" s="1"/>
  <c r="C129" i="3" s="1"/>
  <c r="E129" i="3" s="1"/>
  <c r="D129" i="3" s="1"/>
  <c r="G129" i="3" s="1"/>
  <c r="C130" i="3" s="1"/>
  <c r="E130" i="3" s="1"/>
  <c r="D130" i="3" s="1"/>
  <c r="G130" i="3" s="1"/>
  <c r="C131" i="3" s="1"/>
  <c r="E131" i="3" s="1"/>
  <c r="D131" i="3" s="1"/>
  <c r="G131" i="3" s="1"/>
  <c r="C132" i="3" s="1"/>
  <c r="E132" i="3" s="1"/>
  <c r="D132" i="3" s="1"/>
  <c r="G132" i="3" s="1"/>
  <c r="C133" i="3" s="1"/>
  <c r="E133" i="3" s="1"/>
  <c r="D133" i="3" s="1"/>
  <c r="G133" i="3" s="1"/>
  <c r="C134" i="3" s="1"/>
  <c r="E134" i="3" s="1"/>
  <c r="D134" i="3" l="1"/>
  <c r="E135" i="3"/>
  <c r="M61" i="1" s="1"/>
  <c r="D111" i="1"/>
  <c r="G134" i="3" l="1"/>
  <c r="D135" i="3"/>
  <c r="F80" i="1"/>
  <c r="F64" i="1" s="1"/>
  <c r="F82" i="1" s="1"/>
  <c r="C137" i="3" l="1"/>
  <c r="E137" i="3" s="1"/>
  <c r="D137" i="3" s="1"/>
  <c r="M90" i="1"/>
  <c r="E123" i="1"/>
  <c r="G80" i="1"/>
  <c r="S90" i="1"/>
  <c r="T90" i="1" s="1"/>
  <c r="R84" i="1"/>
  <c r="G64" i="1" l="1"/>
  <c r="G82" i="1" s="1"/>
  <c r="F81" i="1"/>
  <c r="F105" i="1"/>
  <c r="F123" i="1"/>
  <c r="H80" i="1"/>
  <c r="H64" i="1" s="1"/>
  <c r="G137" i="3"/>
  <c r="C138" i="3" s="1"/>
  <c r="E138" i="3" s="1"/>
  <c r="G81" i="1" l="1"/>
  <c r="H81" i="1" s="1"/>
  <c r="G105" i="1"/>
  <c r="H82" i="1"/>
  <c r="H105" i="1"/>
  <c r="G123" i="1"/>
  <c r="I80" i="1"/>
  <c r="I64" i="1" s="1"/>
  <c r="D138" i="3"/>
  <c r="I82" i="1" l="1"/>
  <c r="I81" i="1"/>
  <c r="I105" i="1"/>
  <c r="H123" i="1"/>
  <c r="J80" i="1"/>
  <c r="G138" i="3"/>
  <c r="C139" i="3" s="1"/>
  <c r="E139" i="3" s="1"/>
  <c r="J64" i="1" l="1"/>
  <c r="J82" i="1" s="1"/>
  <c r="J81" i="1"/>
  <c r="J105" i="1"/>
  <c r="I123" i="1"/>
  <c r="K80" i="1"/>
  <c r="K64" i="1" s="1"/>
  <c r="D139" i="3"/>
  <c r="K82" i="1" l="1"/>
  <c r="K81" i="1"/>
  <c r="K105" i="1"/>
  <c r="J123" i="1"/>
  <c r="L80" i="1"/>
  <c r="L64" i="1" s="1"/>
  <c r="G139" i="3"/>
  <c r="C140" i="3" s="1"/>
  <c r="E140" i="3" s="1"/>
  <c r="L82" i="1" l="1"/>
  <c r="L81" i="1"/>
  <c r="L105" i="1"/>
  <c r="K123" i="1"/>
  <c r="M80" i="1"/>
  <c r="M64" i="1" s="1"/>
  <c r="D140" i="3"/>
  <c r="M82" i="1" l="1"/>
  <c r="M81" i="1"/>
  <c r="M105" i="1"/>
  <c r="L123" i="1"/>
  <c r="N80" i="1"/>
  <c r="N64" i="1" s="1"/>
  <c r="G140" i="3"/>
  <c r="C141" i="3" s="1"/>
  <c r="E141" i="3" s="1"/>
  <c r="R83" i="1"/>
  <c r="R75" i="1"/>
  <c r="N82" i="1" l="1"/>
  <c r="N81" i="1"/>
  <c r="N105" i="1"/>
  <c r="M123" i="1"/>
  <c r="O80" i="1"/>
  <c r="D141" i="3"/>
  <c r="H31" i="1"/>
  <c r="O64" i="1" l="1"/>
  <c r="Z80" i="1"/>
  <c r="O82" i="1"/>
  <c r="Q124" i="1" s="1"/>
  <c r="O81" i="1"/>
  <c r="Q120" i="1" s="1"/>
  <c r="Q121" i="1" s="1"/>
  <c r="O121" i="1" s="1"/>
  <c r="O105" i="1"/>
  <c r="O123" i="1"/>
  <c r="N123" i="1"/>
  <c r="G141" i="3"/>
  <c r="C142" i="3" s="1"/>
  <c r="E142" i="3" s="1"/>
  <c r="D142" i="3" s="1"/>
  <c r="G142" i="3" s="1"/>
  <c r="C143" i="3" s="1"/>
  <c r="E143" i="3" s="1"/>
  <c r="D143" i="3" s="1"/>
  <c r="G143" i="3" s="1"/>
  <c r="C144" i="3" s="1"/>
  <c r="E144" i="3" s="1"/>
  <c r="D144" i="3" s="1"/>
  <c r="G144" i="3" s="1"/>
  <c r="C145" i="3" s="1"/>
  <c r="E145" i="3" s="1"/>
  <c r="D145" i="3" s="1"/>
  <c r="G145" i="3" s="1"/>
  <c r="C146" i="3" s="1"/>
  <c r="E146" i="3" s="1"/>
  <c r="D146" i="3" s="1"/>
  <c r="G146" i="3" s="1"/>
  <c r="C147" i="3" s="1"/>
  <c r="E147" i="3" s="1"/>
  <c r="D147" i="3" s="1"/>
  <c r="G147" i="3" s="1"/>
  <c r="C148" i="3" s="1"/>
  <c r="E148" i="3" s="1"/>
  <c r="I31" i="1"/>
  <c r="O124" i="1" l="1"/>
  <c r="Q125" i="1" s="1"/>
  <c r="O125" i="1" s="1"/>
  <c r="D148" i="3"/>
  <c r="E149" i="3"/>
  <c r="N61" i="1" s="1"/>
  <c r="J31" i="1"/>
  <c r="G148" i="3" l="1"/>
  <c r="D149" i="3"/>
  <c r="K31" i="1"/>
  <c r="C151" i="3" l="1"/>
  <c r="E151" i="3" s="1"/>
  <c r="D151" i="3" s="1"/>
  <c r="N90" i="1"/>
  <c r="L31" i="1"/>
  <c r="G151" i="3" l="1"/>
  <c r="C152" i="3" s="1"/>
  <c r="E152" i="3" s="1"/>
  <c r="M31" i="1"/>
  <c r="D152" i="3" l="1"/>
  <c r="N31" i="1"/>
  <c r="G152" i="3" l="1"/>
  <c r="C153" i="3" s="1"/>
  <c r="E153" i="3" s="1"/>
  <c r="O31" i="1"/>
  <c r="D153" i="3" l="1"/>
  <c r="F60" i="1"/>
  <c r="F151" i="1" s="1"/>
  <c r="F152" i="1" s="1"/>
  <c r="G60" i="1"/>
  <c r="G151" i="1" s="1"/>
  <c r="G152" i="1" s="1"/>
  <c r="H60" i="1"/>
  <c r="H151" i="1" s="1"/>
  <c r="H152" i="1" s="1"/>
  <c r="I60" i="1"/>
  <c r="I151" i="1" s="1"/>
  <c r="I152" i="1" s="1"/>
  <c r="J60" i="1"/>
  <c r="J151" i="1" s="1"/>
  <c r="K60" i="1"/>
  <c r="L60" i="1"/>
  <c r="M60" i="1"/>
  <c r="N60" i="1"/>
  <c r="O60" i="1"/>
  <c r="F35" i="1"/>
  <c r="G35" i="1" s="1"/>
  <c r="H35" i="1" s="1"/>
  <c r="I35" i="1" s="1"/>
  <c r="J35" i="1" s="1"/>
  <c r="K35" i="1" s="1"/>
  <c r="L35" i="1" s="1"/>
  <c r="M35" i="1" s="1"/>
  <c r="N35" i="1" s="1"/>
  <c r="O35" i="1" s="1"/>
  <c r="F36" i="1"/>
  <c r="G36" i="1" s="1"/>
  <c r="H36" i="1" s="1"/>
  <c r="I36" i="1" s="1"/>
  <c r="J36" i="1" s="1"/>
  <c r="K36" i="1" s="1"/>
  <c r="L36" i="1" s="1"/>
  <c r="M36" i="1" s="1"/>
  <c r="N36" i="1" s="1"/>
  <c r="O36" i="1" s="1"/>
  <c r="F38" i="1"/>
  <c r="G38" i="1" s="1"/>
  <c r="H38" i="1" s="1"/>
  <c r="I38" i="1" s="1"/>
  <c r="J38" i="1" s="1"/>
  <c r="K38" i="1" s="1"/>
  <c r="L38" i="1" s="1"/>
  <c r="M38" i="1" s="1"/>
  <c r="N38" i="1" s="1"/>
  <c r="O38" i="1" s="1"/>
  <c r="F20" i="1"/>
  <c r="G20" i="1" s="1"/>
  <c r="H20" i="1" s="1"/>
  <c r="I20" i="1" s="1"/>
  <c r="J20" i="1" s="1"/>
  <c r="K20" i="1" s="1"/>
  <c r="L20" i="1" s="1"/>
  <c r="M20" i="1" s="1"/>
  <c r="N20" i="1" s="1"/>
  <c r="O20" i="1" s="1"/>
  <c r="F16" i="1"/>
  <c r="G16" i="1" s="1"/>
  <c r="H16" i="1" s="1"/>
  <c r="I16" i="1" s="1"/>
  <c r="J16" i="1" s="1"/>
  <c r="K16" i="1" s="1"/>
  <c r="L16" i="1" s="1"/>
  <c r="M16" i="1" s="1"/>
  <c r="N16" i="1" s="1"/>
  <c r="O16" i="1" s="1"/>
  <c r="F8" i="1"/>
  <c r="G8" i="1" s="1"/>
  <c r="H8" i="1" s="1"/>
  <c r="I8" i="1" s="1"/>
  <c r="J8" i="1" s="1"/>
  <c r="K8" i="1" s="1"/>
  <c r="L8" i="1" s="1"/>
  <c r="M8" i="1" s="1"/>
  <c r="N8" i="1" s="1"/>
  <c r="O8" i="1" s="1"/>
  <c r="F28" i="1"/>
  <c r="F57" i="1" s="1"/>
  <c r="F27" i="1"/>
  <c r="F55" i="1" s="1"/>
  <c r="G27" i="1"/>
  <c r="G55" i="1" s="1"/>
  <c r="H27" i="1"/>
  <c r="H55" i="1" s="1"/>
  <c r="I27" i="1"/>
  <c r="I55" i="1" s="1"/>
  <c r="J27" i="1"/>
  <c r="J55" i="1" s="1"/>
  <c r="K27" i="1"/>
  <c r="K55" i="1" s="1"/>
  <c r="L27" i="1"/>
  <c r="L55" i="1" s="1"/>
  <c r="M27" i="1"/>
  <c r="M55" i="1" s="1"/>
  <c r="N27" i="1"/>
  <c r="N55" i="1" s="1"/>
  <c r="O27" i="1"/>
  <c r="O55" i="1" s="1"/>
  <c r="E57" i="1"/>
  <c r="E5" i="2"/>
  <c r="E7" i="1"/>
  <c r="E9" i="1" s="1"/>
  <c r="B5" i="2"/>
  <c r="E15" i="1" s="1"/>
  <c r="E17" i="1" s="1"/>
  <c r="I5" i="2"/>
  <c r="I6" i="2"/>
  <c r="B4" i="2"/>
  <c r="E11" i="1" s="1"/>
  <c r="E13" i="1" s="1"/>
  <c r="B2" i="2"/>
  <c r="E3" i="1" s="1"/>
  <c r="C153" i="1" l="1"/>
  <c r="C155" i="1" s="1"/>
  <c r="F3" i="1"/>
  <c r="G3" i="1" s="1"/>
  <c r="G153" i="3"/>
  <c r="C154" i="3" s="1"/>
  <c r="E154" i="3" s="1"/>
  <c r="G28" i="1"/>
  <c r="F17" i="1"/>
  <c r="G17" i="1" s="1"/>
  <c r="H17" i="1" s="1"/>
  <c r="I17" i="1" s="1"/>
  <c r="J17" i="1" s="1"/>
  <c r="K17" i="1" s="1"/>
  <c r="L17" i="1" s="1"/>
  <c r="M17" i="1" s="1"/>
  <c r="N17" i="1" s="1"/>
  <c r="O17" i="1" s="1"/>
  <c r="E5" i="1"/>
  <c r="F5" i="1" s="1"/>
  <c r="F13" i="1"/>
  <c r="G13" i="1" s="1"/>
  <c r="H13" i="1" s="1"/>
  <c r="I13" i="1" s="1"/>
  <c r="J13" i="1" s="1"/>
  <c r="K13" i="1" s="1"/>
  <c r="L13" i="1" s="1"/>
  <c r="M13" i="1" s="1"/>
  <c r="N13" i="1" s="1"/>
  <c r="O13" i="1" s="1"/>
  <c r="F9" i="1"/>
  <c r="G9" i="1" s="1"/>
  <c r="H9" i="1" s="1"/>
  <c r="I9" i="1" s="1"/>
  <c r="J9" i="1" s="1"/>
  <c r="K9" i="1" s="1"/>
  <c r="L9" i="1" s="1"/>
  <c r="M9" i="1" s="1"/>
  <c r="N9" i="1" s="1"/>
  <c r="O9" i="1" s="1"/>
  <c r="F11" i="1"/>
  <c r="G11" i="1" s="1"/>
  <c r="H11" i="1" s="1"/>
  <c r="I11" i="1" s="1"/>
  <c r="J11" i="1" s="1"/>
  <c r="F7" i="1"/>
  <c r="G7" i="1" s="1"/>
  <c r="H7" i="1" s="1"/>
  <c r="I7" i="1" s="1"/>
  <c r="J7" i="1" s="1"/>
  <c r="K7" i="1" s="1"/>
  <c r="L7" i="1" s="1"/>
  <c r="M7" i="1" s="1"/>
  <c r="N7" i="1" s="1"/>
  <c r="O7" i="1" s="1"/>
  <c r="F15" i="1"/>
  <c r="G15" i="1" s="1"/>
  <c r="H15" i="1" s="1"/>
  <c r="I15" i="1" s="1"/>
  <c r="J15" i="1" s="1"/>
  <c r="K15" i="1" s="1"/>
  <c r="L15" i="1" s="1"/>
  <c r="M15" i="1" s="1"/>
  <c r="N15" i="1" s="1"/>
  <c r="O15" i="1" s="1"/>
  <c r="I2" i="2"/>
  <c r="E4" i="2" l="1"/>
  <c r="B6" i="2" s="1"/>
  <c r="E19" i="1" s="1"/>
  <c r="D154" i="3"/>
  <c r="K11" i="1"/>
  <c r="L11" i="1" s="1"/>
  <c r="M11" i="1" s="1"/>
  <c r="N11" i="1" s="1"/>
  <c r="O11" i="1" s="1"/>
  <c r="H28" i="1"/>
  <c r="G57" i="1"/>
  <c r="G5" i="1"/>
  <c r="H3" i="1"/>
  <c r="E21" i="1" l="1"/>
  <c r="F19" i="1"/>
  <c r="G19" i="1" s="1"/>
  <c r="H19" i="1" s="1"/>
  <c r="I19" i="1" s="1"/>
  <c r="J19" i="1" s="1"/>
  <c r="K19" i="1" s="1"/>
  <c r="L19" i="1" s="1"/>
  <c r="M19" i="1" s="1"/>
  <c r="N19" i="1" s="1"/>
  <c r="O19" i="1" s="1"/>
  <c r="E48" i="1"/>
  <c r="E56" i="1" s="1"/>
  <c r="G154" i="3"/>
  <c r="C155" i="3" s="1"/>
  <c r="E155" i="3" s="1"/>
  <c r="K29" i="1"/>
  <c r="F29" i="1"/>
  <c r="I28" i="1"/>
  <c r="H57" i="1"/>
  <c r="I3" i="1"/>
  <c r="H48" i="1"/>
  <c r="G48" i="1"/>
  <c r="F48" i="1"/>
  <c r="F56" i="1" s="1"/>
  <c r="H5" i="1"/>
  <c r="H29" i="1" l="1"/>
  <c r="I29" i="1"/>
  <c r="E75" i="1"/>
  <c r="E29" i="1"/>
  <c r="H58" i="1"/>
  <c r="N29" i="1"/>
  <c r="J29" i="1"/>
  <c r="M29" i="1"/>
  <c r="L29" i="1"/>
  <c r="O29" i="1"/>
  <c r="G29" i="1"/>
  <c r="G58" i="1" s="1"/>
  <c r="F21" i="1"/>
  <c r="E50" i="1"/>
  <c r="D112" i="1"/>
  <c r="D155" i="3"/>
  <c r="G56" i="1"/>
  <c r="F58" i="1"/>
  <c r="H56" i="1"/>
  <c r="J28" i="1"/>
  <c r="I57" i="1"/>
  <c r="F75" i="1"/>
  <c r="E112" i="1" s="1"/>
  <c r="I5" i="1"/>
  <c r="G75" i="1"/>
  <c r="H75" i="1"/>
  <c r="J3" i="1"/>
  <c r="I48" i="1"/>
  <c r="I58" i="1" s="1"/>
  <c r="E87" i="1" l="1"/>
  <c r="D127" i="1" s="1"/>
  <c r="E76" i="1"/>
  <c r="E52" i="1"/>
  <c r="G21" i="1"/>
  <c r="F50" i="1"/>
  <c r="F112" i="1"/>
  <c r="E111" i="1"/>
  <c r="G112" i="1"/>
  <c r="G155" i="3"/>
  <c r="C156" i="3" s="1"/>
  <c r="E156" i="3" s="1"/>
  <c r="D156" i="3" s="1"/>
  <c r="G156" i="3" s="1"/>
  <c r="C157" i="3" s="1"/>
  <c r="E157" i="3" s="1"/>
  <c r="D157" i="3" s="1"/>
  <c r="G157" i="3" s="1"/>
  <c r="C158" i="3" s="1"/>
  <c r="E158" i="3" s="1"/>
  <c r="D158" i="3" s="1"/>
  <c r="G158" i="3" s="1"/>
  <c r="C159" i="3" s="1"/>
  <c r="E159" i="3" s="1"/>
  <c r="D159" i="3" s="1"/>
  <c r="G159" i="3" s="1"/>
  <c r="C160" i="3" s="1"/>
  <c r="E160" i="3" s="1"/>
  <c r="D160" i="3" s="1"/>
  <c r="G160" i="3" s="1"/>
  <c r="C161" i="3" s="1"/>
  <c r="E161" i="3" s="1"/>
  <c r="D161" i="3" s="1"/>
  <c r="G161" i="3" s="1"/>
  <c r="C162" i="3" s="1"/>
  <c r="E162" i="3" s="1"/>
  <c r="I56" i="1"/>
  <c r="K28" i="1"/>
  <c r="J57" i="1"/>
  <c r="I75" i="1"/>
  <c r="H112" i="1" s="1"/>
  <c r="K3" i="1"/>
  <c r="J48" i="1"/>
  <c r="J58" i="1" s="1"/>
  <c r="J5" i="1"/>
  <c r="H21" i="1" l="1"/>
  <c r="G50" i="1"/>
  <c r="E66" i="1"/>
  <c r="E104" i="1"/>
  <c r="E106" i="1" s="1"/>
  <c r="E107" i="1" s="1"/>
  <c r="D113" i="1"/>
  <c r="F33" i="1"/>
  <c r="N33" i="1"/>
  <c r="M33" i="1"/>
  <c r="E84" i="1"/>
  <c r="H33" i="1"/>
  <c r="E33" i="1"/>
  <c r="O33" i="1"/>
  <c r="J33" i="1"/>
  <c r="I33" i="1"/>
  <c r="G33" i="1"/>
  <c r="L33" i="1"/>
  <c r="K33" i="1"/>
  <c r="F52" i="1"/>
  <c r="F87" i="1"/>
  <c r="E127" i="1" s="1"/>
  <c r="F76" i="1"/>
  <c r="E113" i="1" s="1"/>
  <c r="F111" i="1"/>
  <c r="G111" i="1"/>
  <c r="D162" i="3"/>
  <c r="E163" i="3"/>
  <c r="O61" i="1" s="1"/>
  <c r="J56" i="1"/>
  <c r="L28" i="1"/>
  <c r="K57" i="1"/>
  <c r="K5" i="1"/>
  <c r="L3" i="1"/>
  <c r="K48" i="1"/>
  <c r="K58" i="1" s="1"/>
  <c r="J75" i="1"/>
  <c r="F84" i="1" l="1"/>
  <c r="E108" i="1"/>
  <c r="D128" i="1"/>
  <c r="D130" i="1" s="1"/>
  <c r="E67" i="1"/>
  <c r="E88" i="1" s="1"/>
  <c r="F66" i="1"/>
  <c r="F67" i="1" s="1"/>
  <c r="F88" i="1" s="1"/>
  <c r="F104" i="1"/>
  <c r="F106" i="1" s="1"/>
  <c r="F107" i="1" s="1"/>
  <c r="F108" i="1" s="1"/>
  <c r="G76" i="1"/>
  <c r="F113" i="1" s="1"/>
  <c r="G87" i="1"/>
  <c r="F127" i="1" s="1"/>
  <c r="G52" i="1"/>
  <c r="I21" i="1"/>
  <c r="H50" i="1"/>
  <c r="I112" i="1"/>
  <c r="G162" i="3"/>
  <c r="D163" i="3"/>
  <c r="K56" i="1"/>
  <c r="M28" i="1"/>
  <c r="L57" i="1"/>
  <c r="K75" i="1"/>
  <c r="J112" i="1" s="1"/>
  <c r="M3" i="1"/>
  <c r="L48" i="1"/>
  <c r="L58" i="1" s="1"/>
  <c r="L5" i="1"/>
  <c r="F68" i="1" l="1"/>
  <c r="E128" i="1"/>
  <c r="E130" i="1" s="1"/>
  <c r="H52" i="1"/>
  <c r="H87" i="1"/>
  <c r="G127" i="1" s="1"/>
  <c r="H76" i="1"/>
  <c r="G113" i="1" s="1"/>
  <c r="E68" i="1"/>
  <c r="E94" i="1" s="1"/>
  <c r="F94" i="1" s="1"/>
  <c r="F96" i="1" s="1"/>
  <c r="F98" i="1" s="1"/>
  <c r="J21" i="1"/>
  <c r="I50" i="1"/>
  <c r="G66" i="1"/>
  <c r="G104" i="1"/>
  <c r="G106" i="1" s="1"/>
  <c r="G107" i="1" s="1"/>
  <c r="G108" i="1" s="1"/>
  <c r="C165" i="3"/>
  <c r="E165" i="3" s="1"/>
  <c r="D165" i="3" s="1"/>
  <c r="O90" i="1"/>
  <c r="H111" i="1"/>
  <c r="L56" i="1"/>
  <c r="N28" i="1"/>
  <c r="M57" i="1"/>
  <c r="L75" i="1"/>
  <c r="K112" i="1" s="1"/>
  <c r="M5" i="1"/>
  <c r="N3" i="1"/>
  <c r="M48" i="1"/>
  <c r="M58" i="1" s="1"/>
  <c r="Q90" i="1" l="1"/>
  <c r="Y95" i="1"/>
  <c r="E96" i="1"/>
  <c r="E98" i="1" s="1"/>
  <c r="I52" i="1"/>
  <c r="I76" i="1"/>
  <c r="I87" i="1"/>
  <c r="H127" i="1" s="1"/>
  <c r="F128" i="1"/>
  <c r="F130" i="1" s="1"/>
  <c r="G67" i="1"/>
  <c r="G88" i="1" s="1"/>
  <c r="K21" i="1"/>
  <c r="J50" i="1"/>
  <c r="H104" i="1"/>
  <c r="H106" i="1" s="1"/>
  <c r="H107" i="1" s="1"/>
  <c r="H66" i="1"/>
  <c r="I111" i="1"/>
  <c r="G165" i="3"/>
  <c r="C166" i="3" s="1"/>
  <c r="E166" i="3" s="1"/>
  <c r="M56" i="1"/>
  <c r="O28" i="1"/>
  <c r="O57" i="1" s="1"/>
  <c r="N57" i="1"/>
  <c r="O3" i="1"/>
  <c r="O48" i="1" s="1"/>
  <c r="O58" i="1" s="1"/>
  <c r="N48" i="1"/>
  <c r="N58" i="1" s="1"/>
  <c r="N5" i="1"/>
  <c r="M75" i="1"/>
  <c r="L112" i="1" s="1"/>
  <c r="Z95" i="1" l="1"/>
  <c r="Z90" i="1"/>
  <c r="G68" i="1"/>
  <c r="G94" i="1" s="1"/>
  <c r="G96" i="1" s="1"/>
  <c r="J52" i="1"/>
  <c r="J87" i="1"/>
  <c r="J76" i="1"/>
  <c r="L21" i="1"/>
  <c r="K50" i="1"/>
  <c r="H67" i="1"/>
  <c r="H88" i="1" s="1"/>
  <c r="H113" i="1"/>
  <c r="I84" i="1"/>
  <c r="H108" i="1"/>
  <c r="G128" i="1"/>
  <c r="G130" i="1" s="1"/>
  <c r="I104" i="1"/>
  <c r="I106" i="1" s="1"/>
  <c r="I107" i="1" s="1"/>
  <c r="I66" i="1"/>
  <c r="J111" i="1"/>
  <c r="D166" i="3"/>
  <c r="N56" i="1"/>
  <c r="O56" i="1"/>
  <c r="N75" i="1"/>
  <c r="M112" i="1" s="1"/>
  <c r="O5" i="1"/>
  <c r="O75" i="1"/>
  <c r="Z75" i="1" s="1"/>
  <c r="Z97" i="1" l="1"/>
  <c r="AA96" i="1" s="1"/>
  <c r="AA95" i="1"/>
  <c r="H68" i="1"/>
  <c r="H94" i="1" s="1"/>
  <c r="H96" i="1" s="1"/>
  <c r="I108" i="1"/>
  <c r="H128" i="1"/>
  <c r="H130" i="1" s="1"/>
  <c r="M21" i="1"/>
  <c r="L50" i="1"/>
  <c r="I113" i="1"/>
  <c r="J84" i="1"/>
  <c r="I127" i="1"/>
  <c r="I67" i="1"/>
  <c r="I88" i="1" s="1"/>
  <c r="K87" i="1"/>
  <c r="J127" i="1" s="1"/>
  <c r="K52" i="1"/>
  <c r="K76" i="1"/>
  <c r="J104" i="1"/>
  <c r="J106" i="1" s="1"/>
  <c r="J107" i="1" s="1"/>
  <c r="J66" i="1"/>
  <c r="K111" i="1"/>
  <c r="N112" i="1"/>
  <c r="O112" i="1"/>
  <c r="G166" i="3"/>
  <c r="C167" i="3" s="1"/>
  <c r="E167" i="3" s="1"/>
  <c r="I68" i="1" l="1"/>
  <c r="I94" i="1" s="1"/>
  <c r="I96" i="1" s="1"/>
  <c r="I98" i="1" s="1"/>
  <c r="J113" i="1"/>
  <c r="K84" i="1"/>
  <c r="N21" i="1"/>
  <c r="M50" i="1"/>
  <c r="K66" i="1"/>
  <c r="K104" i="1"/>
  <c r="K106" i="1" s="1"/>
  <c r="K107" i="1" s="1"/>
  <c r="J67" i="1"/>
  <c r="J88" i="1" s="1"/>
  <c r="J108" i="1"/>
  <c r="I128" i="1"/>
  <c r="I130" i="1" s="1"/>
  <c r="L52" i="1"/>
  <c r="L76" i="1"/>
  <c r="L87" i="1"/>
  <c r="K127" i="1" s="1"/>
  <c r="L111" i="1"/>
  <c r="D167" i="3"/>
  <c r="M87" i="1" l="1"/>
  <c r="L127" i="1" s="1"/>
  <c r="M76" i="1"/>
  <c r="M52" i="1"/>
  <c r="O21" i="1"/>
  <c r="O50" i="1" s="1"/>
  <c r="N50" i="1"/>
  <c r="K113" i="1"/>
  <c r="L84" i="1"/>
  <c r="K108" i="1"/>
  <c r="J128" i="1"/>
  <c r="J130" i="1" s="1"/>
  <c r="L104" i="1"/>
  <c r="L106" i="1" s="1"/>
  <c r="L107" i="1" s="1"/>
  <c r="L66" i="1"/>
  <c r="J68" i="1"/>
  <c r="J94" i="1" s="1"/>
  <c r="K67" i="1"/>
  <c r="K88" i="1" s="1"/>
  <c r="M111" i="1"/>
  <c r="O111" i="1"/>
  <c r="N111" i="1"/>
  <c r="G167" i="3"/>
  <c r="C168" i="3" s="1"/>
  <c r="E168" i="3" s="1"/>
  <c r="K68" i="1" l="1"/>
  <c r="L108" i="1"/>
  <c r="K128" i="1"/>
  <c r="K130" i="1" s="1"/>
  <c r="N52" i="1"/>
  <c r="N87" i="1"/>
  <c r="M127" i="1" s="1"/>
  <c r="N76" i="1"/>
  <c r="M104" i="1"/>
  <c r="M106" i="1" s="1"/>
  <c r="M107" i="1" s="1"/>
  <c r="M66" i="1"/>
  <c r="O52" i="1"/>
  <c r="O87" i="1"/>
  <c r="Z87" i="1" s="1"/>
  <c r="O76" i="1"/>
  <c r="Z76" i="1" s="1"/>
  <c r="Z89" i="1" s="1"/>
  <c r="Z92" i="1" s="1"/>
  <c r="L113" i="1"/>
  <c r="M84" i="1"/>
  <c r="K94" i="1"/>
  <c r="J96" i="1"/>
  <c r="J98" i="1" s="1"/>
  <c r="L67" i="1"/>
  <c r="L88" i="1" s="1"/>
  <c r="D168" i="3"/>
  <c r="G84" i="1"/>
  <c r="G98" i="1" s="1"/>
  <c r="H84" i="1"/>
  <c r="H98" i="1" s="1"/>
  <c r="AB96" i="1" l="1"/>
  <c r="AC96" i="1" s="1"/>
  <c r="AB95" i="1"/>
  <c r="AC95" i="1" s="1"/>
  <c r="O127" i="1"/>
  <c r="N127" i="1"/>
  <c r="N113" i="1"/>
  <c r="O84" i="1"/>
  <c r="O113" i="1"/>
  <c r="M67" i="1"/>
  <c r="M88" i="1" s="1"/>
  <c r="N104" i="1"/>
  <c r="N106" i="1" s="1"/>
  <c r="N107" i="1" s="1"/>
  <c r="N66" i="1"/>
  <c r="M108" i="1"/>
  <c r="L128" i="1"/>
  <c r="L130" i="1" s="1"/>
  <c r="L68" i="1"/>
  <c r="L94" i="1" s="1"/>
  <c r="O66" i="1"/>
  <c r="O104" i="1"/>
  <c r="O106" i="1" s="1"/>
  <c r="O107" i="1" s="1"/>
  <c r="M113" i="1"/>
  <c r="N84" i="1"/>
  <c r="K96" i="1"/>
  <c r="K98" i="1" s="1"/>
  <c r="G168" i="3"/>
  <c r="C169" i="3" s="1"/>
  <c r="E169" i="3" s="1"/>
  <c r="J141" i="1" l="1"/>
  <c r="J143" i="1" s="1"/>
  <c r="D144" i="1" s="1"/>
  <c r="D146" i="1" s="1"/>
  <c r="AD95" i="1"/>
  <c r="M68" i="1"/>
  <c r="M94" i="1" s="1"/>
  <c r="AD96" i="1"/>
  <c r="J150" i="1"/>
  <c r="J152" i="1" s="1"/>
  <c r="L96" i="1"/>
  <c r="L98" i="1" s="1"/>
  <c r="O108" i="1"/>
  <c r="O128" i="1"/>
  <c r="N128" i="1"/>
  <c r="N108" i="1"/>
  <c r="N130" i="1" s="1"/>
  <c r="M128" i="1"/>
  <c r="M130" i="1" s="1"/>
  <c r="O67" i="1"/>
  <c r="O88" i="1" s="1"/>
  <c r="N67" i="1"/>
  <c r="N88" i="1" s="1"/>
  <c r="D169" i="3"/>
  <c r="O130" i="1" l="1"/>
  <c r="O68" i="1"/>
  <c r="D153" i="1"/>
  <c r="D155" i="1" s="1"/>
  <c r="N68" i="1"/>
  <c r="N94" i="1" s="1"/>
  <c r="M96" i="1"/>
  <c r="M98" i="1" s="1"/>
  <c r="G169" i="3"/>
  <c r="C170" i="3" s="1"/>
  <c r="E170" i="3" s="1"/>
  <c r="D170" i="3" s="1"/>
  <c r="G170" i="3" s="1"/>
  <c r="C171" i="3" s="1"/>
  <c r="E171" i="3" s="1"/>
  <c r="D171" i="3" s="1"/>
  <c r="G171" i="3" s="1"/>
  <c r="C172" i="3" s="1"/>
  <c r="E172" i="3" s="1"/>
  <c r="D172" i="3" s="1"/>
  <c r="G172" i="3" s="1"/>
  <c r="C173" i="3" s="1"/>
  <c r="E173" i="3" s="1"/>
  <c r="D173" i="3" s="1"/>
  <c r="G173" i="3" s="1"/>
  <c r="C174" i="3" s="1"/>
  <c r="E174" i="3" s="1"/>
  <c r="D174" i="3" s="1"/>
  <c r="G174" i="3" s="1"/>
  <c r="C175" i="3" s="1"/>
  <c r="E175" i="3" s="1"/>
  <c r="D175" i="3" s="1"/>
  <c r="G175" i="3" s="1"/>
  <c r="C176" i="3" s="1"/>
  <c r="E176" i="3" s="1"/>
  <c r="O94" i="1" l="1"/>
  <c r="N96" i="1"/>
  <c r="N98" i="1" s="1"/>
  <c r="D176" i="3"/>
  <c r="E177" i="3"/>
  <c r="Q94" i="1" l="1"/>
  <c r="Q95" i="1" s="1"/>
  <c r="O96" i="1"/>
  <c r="O98" i="1" s="1"/>
  <c r="G176" i="3"/>
  <c r="C179" i="3" s="1"/>
  <c r="E179" i="3" s="1"/>
  <c r="D177" i="3"/>
  <c r="R90" i="1" l="1"/>
  <c r="R93" i="1"/>
  <c r="D179" i="3"/>
  <c r="G179" i="3" l="1"/>
  <c r="C180" i="3" s="1"/>
  <c r="E180" i="3" s="1"/>
  <c r="D180" i="3" l="1"/>
  <c r="G180" i="3" l="1"/>
  <c r="C181" i="3" s="1"/>
  <c r="E181" i="3" s="1"/>
  <c r="D181" i="3" l="1"/>
  <c r="G181" i="3" l="1"/>
  <c r="C182" i="3" s="1"/>
  <c r="E182" i="3" s="1"/>
  <c r="D182" i="3" l="1"/>
  <c r="G182" i="3" l="1"/>
  <c r="C183" i="3" s="1"/>
  <c r="E183" i="3" s="1"/>
  <c r="D183" i="3" l="1"/>
  <c r="G183" i="3" l="1"/>
  <c r="C184" i="3" s="1"/>
  <c r="E184" i="3" s="1"/>
  <c r="D184" i="3" s="1"/>
  <c r="G184" i="3" s="1"/>
  <c r="C185" i="3" s="1"/>
  <c r="E185" i="3" s="1"/>
  <c r="D185" i="3" s="1"/>
  <c r="G185" i="3" s="1"/>
  <c r="C186" i="3" s="1"/>
  <c r="E186" i="3" s="1"/>
  <c r="D186" i="3" s="1"/>
  <c r="G186" i="3" s="1"/>
  <c r="C187" i="3" s="1"/>
  <c r="E187" i="3" s="1"/>
  <c r="D187" i="3" s="1"/>
  <c r="G187" i="3" s="1"/>
  <c r="C188" i="3" s="1"/>
  <c r="E188" i="3" s="1"/>
  <c r="D188" i="3" s="1"/>
  <c r="G188" i="3" s="1"/>
  <c r="C189" i="3" s="1"/>
  <c r="E189" i="3" s="1"/>
  <c r="D189" i="3" s="1"/>
  <c r="G189" i="3" s="1"/>
  <c r="C190" i="3" s="1"/>
  <c r="E190" i="3" s="1"/>
  <c r="D190" i="3" l="1"/>
  <c r="E191" i="3"/>
  <c r="G190" i="3" l="1"/>
  <c r="C193" i="3" s="1"/>
  <c r="E193" i="3" s="1"/>
  <c r="D191" i="3"/>
  <c r="D193" i="3" l="1"/>
  <c r="G193" i="3" l="1"/>
  <c r="C194" i="3" s="1"/>
  <c r="E194" i="3" s="1"/>
  <c r="D194" i="3" l="1"/>
  <c r="G194" i="3" l="1"/>
  <c r="C195" i="3" s="1"/>
  <c r="E195" i="3" s="1"/>
  <c r="D195" i="3" l="1"/>
  <c r="G195" i="3" l="1"/>
  <c r="C196" i="3" s="1"/>
  <c r="E196" i="3" s="1"/>
  <c r="D196" i="3" l="1"/>
  <c r="G196" i="3" l="1"/>
  <c r="C197" i="3" s="1"/>
  <c r="E197" i="3" s="1"/>
  <c r="D197" i="3" l="1"/>
  <c r="G197" i="3" l="1"/>
  <c r="C198" i="3" s="1"/>
  <c r="E198" i="3" s="1"/>
  <c r="D198" i="3" s="1"/>
  <c r="G198" i="3" s="1"/>
  <c r="C199" i="3" s="1"/>
  <c r="E199" i="3" s="1"/>
  <c r="D199" i="3" s="1"/>
  <c r="G199" i="3" s="1"/>
  <c r="C200" i="3" s="1"/>
  <c r="E200" i="3" s="1"/>
  <c r="D200" i="3" s="1"/>
  <c r="G200" i="3" s="1"/>
  <c r="C201" i="3" s="1"/>
  <c r="E201" i="3" s="1"/>
  <c r="D201" i="3" s="1"/>
  <c r="G201" i="3" s="1"/>
  <c r="C202" i="3" s="1"/>
  <c r="E202" i="3" s="1"/>
  <c r="D202" i="3" s="1"/>
  <c r="G202" i="3" s="1"/>
  <c r="C203" i="3" s="1"/>
  <c r="E203" i="3" s="1"/>
  <c r="D203" i="3" s="1"/>
  <c r="G203" i="3" s="1"/>
  <c r="C204" i="3" s="1"/>
  <c r="E204" i="3" s="1"/>
  <c r="D204" i="3" l="1"/>
  <c r="E205" i="3"/>
  <c r="G204" i="3" l="1"/>
  <c r="C207" i="3" s="1"/>
  <c r="E207" i="3" s="1"/>
  <c r="D205" i="3"/>
  <c r="D207" i="3" l="1"/>
  <c r="G207" i="3" l="1"/>
  <c r="C208" i="3" s="1"/>
  <c r="E208" i="3" s="1"/>
  <c r="D208" i="3" l="1"/>
  <c r="G208" i="3" l="1"/>
  <c r="C209" i="3" s="1"/>
  <c r="E209" i="3" s="1"/>
  <c r="D209" i="3" l="1"/>
  <c r="G209" i="3" l="1"/>
  <c r="C210" i="3" s="1"/>
  <c r="E210" i="3" s="1"/>
  <c r="D210" i="3" l="1"/>
  <c r="G210" i="3" l="1"/>
  <c r="C211" i="3" s="1"/>
  <c r="E211" i="3" s="1"/>
  <c r="D211" i="3" l="1"/>
  <c r="G211" i="3" l="1"/>
  <c r="C212" i="3" s="1"/>
  <c r="E212" i="3" s="1"/>
  <c r="D212" i="3" s="1"/>
  <c r="G212" i="3" s="1"/>
  <c r="C213" i="3" s="1"/>
  <c r="E213" i="3" s="1"/>
  <c r="D213" i="3" s="1"/>
  <c r="G213" i="3" s="1"/>
  <c r="C214" i="3" s="1"/>
  <c r="E214" i="3" s="1"/>
  <c r="D214" i="3" s="1"/>
  <c r="G214" i="3" s="1"/>
  <c r="C215" i="3" s="1"/>
  <c r="E215" i="3" s="1"/>
  <c r="D215" i="3" s="1"/>
  <c r="G215" i="3" s="1"/>
  <c r="C216" i="3" s="1"/>
  <c r="E216" i="3" s="1"/>
  <c r="D216" i="3" s="1"/>
  <c r="G216" i="3" s="1"/>
  <c r="C217" i="3" s="1"/>
  <c r="E217" i="3" s="1"/>
  <c r="D217" i="3" s="1"/>
  <c r="G217" i="3" s="1"/>
  <c r="C218" i="3" s="1"/>
  <c r="E218" i="3" s="1"/>
  <c r="D218" i="3" l="1"/>
  <c r="E219" i="3"/>
  <c r="G218" i="3" l="1"/>
  <c r="C221" i="3" s="1"/>
  <c r="E221" i="3" s="1"/>
  <c r="D219" i="3"/>
  <c r="D221" i="3" l="1"/>
  <c r="G221" i="3" l="1"/>
  <c r="C222" i="3" s="1"/>
  <c r="E222" i="3" s="1"/>
  <c r="D222" i="3" l="1"/>
  <c r="G222" i="3" l="1"/>
  <c r="C223" i="3" s="1"/>
  <c r="E223" i="3" s="1"/>
  <c r="D223" i="3" l="1"/>
  <c r="G223" i="3" l="1"/>
  <c r="C224" i="3" s="1"/>
  <c r="E224" i="3" s="1"/>
  <c r="D224" i="3" l="1"/>
  <c r="G224" i="3" l="1"/>
  <c r="C225" i="3" s="1"/>
  <c r="E225" i="3" s="1"/>
  <c r="D225" i="3" l="1"/>
  <c r="G225" i="3" l="1"/>
  <c r="C226" i="3" s="1"/>
  <c r="E226" i="3" s="1"/>
  <c r="D226" i="3" s="1"/>
  <c r="G226" i="3" s="1"/>
  <c r="C227" i="3" s="1"/>
  <c r="E227" i="3" s="1"/>
  <c r="D227" i="3" s="1"/>
  <c r="G227" i="3" s="1"/>
  <c r="C228" i="3" s="1"/>
  <c r="E228" i="3" s="1"/>
  <c r="D228" i="3" s="1"/>
  <c r="G228" i="3" s="1"/>
  <c r="C229" i="3" s="1"/>
  <c r="E229" i="3" s="1"/>
  <c r="D229" i="3" s="1"/>
  <c r="G229" i="3" s="1"/>
  <c r="C230" i="3" s="1"/>
  <c r="E230" i="3" s="1"/>
  <c r="D230" i="3" s="1"/>
  <c r="G230" i="3" s="1"/>
  <c r="C231" i="3" s="1"/>
  <c r="E231" i="3" s="1"/>
  <c r="D231" i="3" s="1"/>
  <c r="G231" i="3" s="1"/>
  <c r="C232" i="3" s="1"/>
  <c r="E232" i="3" s="1"/>
  <c r="D232" i="3" l="1"/>
  <c r="E233" i="3"/>
  <c r="G232" i="3" l="1"/>
  <c r="C235" i="3" s="1"/>
  <c r="E235" i="3" s="1"/>
  <c r="D233" i="3"/>
  <c r="D235" i="3" l="1"/>
  <c r="G235" i="3" l="1"/>
  <c r="C236" i="3" s="1"/>
  <c r="E236" i="3" s="1"/>
  <c r="D236" i="3" l="1"/>
  <c r="G236" i="3" l="1"/>
  <c r="C237" i="3" s="1"/>
  <c r="E237" i="3" s="1"/>
  <c r="D237" i="3" l="1"/>
  <c r="G237" i="3" l="1"/>
  <c r="C238" i="3" s="1"/>
  <c r="E238" i="3" s="1"/>
  <c r="D238" i="3" l="1"/>
  <c r="G238" i="3" l="1"/>
  <c r="C239" i="3" s="1"/>
  <c r="E239" i="3" s="1"/>
  <c r="D239" i="3" l="1"/>
  <c r="G239" i="3" l="1"/>
  <c r="C240" i="3" s="1"/>
  <c r="E240" i="3" s="1"/>
  <c r="D240" i="3" s="1"/>
  <c r="G240" i="3" s="1"/>
  <c r="C241" i="3" s="1"/>
  <c r="E241" i="3" s="1"/>
  <c r="D241" i="3" s="1"/>
  <c r="G241" i="3" s="1"/>
  <c r="C242" i="3" s="1"/>
  <c r="E242" i="3" s="1"/>
  <c r="D242" i="3" s="1"/>
  <c r="G242" i="3" s="1"/>
  <c r="C243" i="3" s="1"/>
  <c r="E243" i="3" s="1"/>
  <c r="D243" i="3" s="1"/>
  <c r="G243" i="3" s="1"/>
  <c r="C244" i="3" s="1"/>
  <c r="E244" i="3" s="1"/>
  <c r="D244" i="3" s="1"/>
  <c r="G244" i="3" s="1"/>
  <c r="C245" i="3" s="1"/>
  <c r="E245" i="3" s="1"/>
  <c r="D245" i="3" s="1"/>
  <c r="G245" i="3" s="1"/>
  <c r="C246" i="3" s="1"/>
  <c r="E246" i="3" s="1"/>
  <c r="D246" i="3" l="1"/>
  <c r="E247" i="3"/>
  <c r="G246" i="3" l="1"/>
  <c r="C249" i="3" s="1"/>
  <c r="E249" i="3" s="1"/>
  <c r="D247" i="3"/>
  <c r="D249" i="3" l="1"/>
  <c r="G249" i="3" l="1"/>
  <c r="C250" i="3" s="1"/>
  <c r="E250" i="3" s="1"/>
  <c r="D250" i="3" l="1"/>
  <c r="G250" i="3" l="1"/>
  <c r="C251" i="3" s="1"/>
  <c r="E251" i="3" s="1"/>
  <c r="D251" i="3" l="1"/>
  <c r="G251" i="3" l="1"/>
  <c r="C252" i="3" s="1"/>
  <c r="E252" i="3" s="1"/>
  <c r="D252" i="3" l="1"/>
  <c r="G252" i="3" l="1"/>
  <c r="C253" i="3" s="1"/>
  <c r="E253" i="3" s="1"/>
  <c r="D253" i="3" l="1"/>
  <c r="G253" i="3" l="1"/>
  <c r="C254" i="3" s="1"/>
  <c r="E254" i="3" s="1"/>
  <c r="D254" i="3" s="1"/>
  <c r="G254" i="3" s="1"/>
  <c r="C255" i="3" s="1"/>
  <c r="E255" i="3" s="1"/>
  <c r="D255" i="3" s="1"/>
  <c r="G255" i="3" s="1"/>
  <c r="C256" i="3" s="1"/>
  <c r="E256" i="3" s="1"/>
  <c r="D256" i="3" s="1"/>
  <c r="G256" i="3" s="1"/>
  <c r="C257" i="3" s="1"/>
  <c r="E257" i="3" s="1"/>
  <c r="D257" i="3" s="1"/>
  <c r="G257" i="3" s="1"/>
  <c r="C258" i="3" s="1"/>
  <c r="E258" i="3" s="1"/>
  <c r="D258" i="3" s="1"/>
  <c r="G258" i="3" s="1"/>
  <c r="C259" i="3" s="1"/>
  <c r="E259" i="3" s="1"/>
  <c r="D259" i="3" s="1"/>
  <c r="G259" i="3" s="1"/>
  <c r="C260" i="3" s="1"/>
  <c r="E260" i="3" s="1"/>
  <c r="D260" i="3" l="1"/>
  <c r="E261" i="3"/>
  <c r="G260" i="3" l="1"/>
  <c r="C263" i="3" s="1"/>
  <c r="E263" i="3" s="1"/>
  <c r="D261" i="3"/>
  <c r="D263" i="3" l="1"/>
  <c r="G263" i="3" l="1"/>
  <c r="C264" i="3" s="1"/>
  <c r="E264" i="3" s="1"/>
  <c r="D264" i="3" l="1"/>
  <c r="G264" i="3" l="1"/>
  <c r="C265" i="3" s="1"/>
  <c r="E265" i="3" s="1"/>
  <c r="D265" i="3" l="1"/>
  <c r="G265" i="3" l="1"/>
  <c r="C266" i="3" s="1"/>
  <c r="E266" i="3" s="1"/>
  <c r="D266" i="3" l="1"/>
  <c r="G266" i="3" l="1"/>
  <c r="C267" i="3" s="1"/>
  <c r="E267" i="3" s="1"/>
  <c r="D267" i="3" l="1"/>
  <c r="G267" i="3" l="1"/>
  <c r="C268" i="3" s="1"/>
  <c r="E268" i="3" s="1"/>
  <c r="D268" i="3" s="1"/>
  <c r="G268" i="3" s="1"/>
  <c r="C269" i="3" s="1"/>
  <c r="E269" i="3" s="1"/>
  <c r="D269" i="3" s="1"/>
  <c r="G269" i="3" s="1"/>
  <c r="C270" i="3" s="1"/>
  <c r="E270" i="3" s="1"/>
  <c r="D270" i="3" s="1"/>
  <c r="G270" i="3" s="1"/>
  <c r="C271" i="3" s="1"/>
  <c r="E271" i="3" s="1"/>
  <c r="D271" i="3" s="1"/>
  <c r="G271" i="3" s="1"/>
  <c r="C272" i="3" s="1"/>
  <c r="E272" i="3" s="1"/>
  <c r="D272" i="3" s="1"/>
  <c r="G272" i="3" s="1"/>
  <c r="C273" i="3" s="1"/>
  <c r="E273" i="3" s="1"/>
  <c r="D273" i="3" s="1"/>
  <c r="G273" i="3" s="1"/>
  <c r="C274" i="3" s="1"/>
  <c r="E274" i="3" s="1"/>
  <c r="D274" i="3" l="1"/>
  <c r="E275" i="3"/>
  <c r="G274" i="3" l="1"/>
  <c r="C277" i="3" s="1"/>
  <c r="E277" i="3" s="1"/>
  <c r="D275" i="3"/>
  <c r="D277" i="3" l="1"/>
  <c r="G277" i="3" l="1"/>
  <c r="C278" i="3" s="1"/>
  <c r="E278" i="3" s="1"/>
  <c r="D278" i="3" l="1"/>
  <c r="G278" i="3" l="1"/>
  <c r="C279" i="3" s="1"/>
  <c r="E279" i="3" s="1"/>
  <c r="D279" i="3" l="1"/>
  <c r="G279" i="3" l="1"/>
  <c r="C280" i="3" s="1"/>
  <c r="E280" i="3" s="1"/>
  <c r="D280" i="3" l="1"/>
  <c r="G280" i="3" l="1"/>
  <c r="C281" i="3" s="1"/>
  <c r="E281" i="3" s="1"/>
  <c r="D281" i="3" l="1"/>
  <c r="G281" i="3" l="1"/>
  <c r="C282" i="3" s="1"/>
  <c r="E282" i="3" s="1"/>
  <c r="D282" i="3" s="1"/>
  <c r="G282" i="3" s="1"/>
  <c r="C283" i="3" s="1"/>
  <c r="E283" i="3" s="1"/>
  <c r="D283" i="3" s="1"/>
  <c r="G283" i="3" s="1"/>
  <c r="C284" i="3" s="1"/>
  <c r="E284" i="3" s="1"/>
  <c r="D284" i="3" s="1"/>
  <c r="G284" i="3" s="1"/>
  <c r="C285" i="3" s="1"/>
  <c r="E285" i="3" s="1"/>
  <c r="D285" i="3" s="1"/>
  <c r="G285" i="3" s="1"/>
  <c r="C286" i="3" s="1"/>
  <c r="E286" i="3" s="1"/>
  <c r="D286" i="3" s="1"/>
  <c r="G286" i="3" s="1"/>
  <c r="C287" i="3" s="1"/>
  <c r="E287" i="3" s="1"/>
  <c r="D287" i="3" s="1"/>
  <c r="G287" i="3" s="1"/>
  <c r="C288" i="3" s="1"/>
  <c r="E288" i="3" s="1"/>
  <c r="D288" i="3" l="1"/>
  <c r="E289" i="3"/>
  <c r="G288" i="3" l="1"/>
  <c r="C291" i="3" s="1"/>
  <c r="E291" i="3" s="1"/>
  <c r="D289" i="3"/>
  <c r="D291" i="3" l="1"/>
  <c r="G291" i="3" l="1"/>
  <c r="C292" i="3" s="1"/>
  <c r="E292" i="3" s="1"/>
  <c r="D292" i="3" l="1"/>
  <c r="G292" i="3" l="1"/>
  <c r="C293" i="3" s="1"/>
  <c r="E293" i="3" s="1"/>
  <c r="D293" i="3" l="1"/>
  <c r="G293" i="3" l="1"/>
  <c r="C294" i="3" s="1"/>
  <c r="E294" i="3" s="1"/>
  <c r="D294" i="3" l="1"/>
  <c r="G294" i="3" l="1"/>
  <c r="C295" i="3" s="1"/>
  <c r="E295" i="3" s="1"/>
  <c r="D295" i="3" l="1"/>
  <c r="G295" i="3" l="1"/>
  <c r="C296" i="3" s="1"/>
  <c r="E296" i="3" s="1"/>
  <c r="D296" i="3" s="1"/>
  <c r="G296" i="3" s="1"/>
  <c r="C297" i="3" s="1"/>
  <c r="E297" i="3" s="1"/>
  <c r="D297" i="3" s="1"/>
  <c r="G297" i="3" s="1"/>
  <c r="C298" i="3" s="1"/>
  <c r="E298" i="3" s="1"/>
  <c r="D298" i="3" s="1"/>
  <c r="G298" i="3" s="1"/>
  <c r="C299" i="3" s="1"/>
  <c r="E299" i="3" s="1"/>
  <c r="D299" i="3" s="1"/>
  <c r="G299" i="3" s="1"/>
  <c r="C300" i="3" s="1"/>
  <c r="E300" i="3" s="1"/>
  <c r="D300" i="3" s="1"/>
  <c r="G300" i="3" s="1"/>
  <c r="C301" i="3" s="1"/>
  <c r="E301" i="3" s="1"/>
  <c r="D301" i="3" s="1"/>
  <c r="G301" i="3" s="1"/>
  <c r="C302" i="3" s="1"/>
  <c r="E302" i="3" s="1"/>
  <c r="D302" i="3" l="1"/>
  <c r="E303" i="3"/>
  <c r="G302" i="3" l="1"/>
  <c r="C305" i="3" s="1"/>
  <c r="E305" i="3" s="1"/>
  <c r="D303" i="3"/>
  <c r="D305" i="3" l="1"/>
  <c r="G305" i="3" l="1"/>
  <c r="C306" i="3" s="1"/>
  <c r="E306" i="3" s="1"/>
  <c r="D306" i="3" l="1"/>
  <c r="G306" i="3" l="1"/>
  <c r="C307" i="3" s="1"/>
  <c r="E307" i="3" s="1"/>
  <c r="D307" i="3" l="1"/>
  <c r="G307" i="3" l="1"/>
  <c r="C308" i="3" s="1"/>
  <c r="E308" i="3" s="1"/>
  <c r="D308" i="3" l="1"/>
  <c r="G308" i="3" l="1"/>
  <c r="C309" i="3" s="1"/>
  <c r="E309" i="3" s="1"/>
  <c r="D309" i="3" l="1"/>
  <c r="G309" i="3" l="1"/>
  <c r="C310" i="3" s="1"/>
  <c r="E310" i="3" s="1"/>
  <c r="D310" i="3" s="1"/>
  <c r="G310" i="3" s="1"/>
  <c r="C311" i="3" s="1"/>
  <c r="E311" i="3" s="1"/>
  <c r="D311" i="3" s="1"/>
  <c r="G311" i="3" s="1"/>
  <c r="C312" i="3" s="1"/>
  <c r="E312" i="3" s="1"/>
  <c r="D312" i="3" s="1"/>
  <c r="G312" i="3" s="1"/>
  <c r="C313" i="3" s="1"/>
  <c r="E313" i="3" s="1"/>
  <c r="D313" i="3" s="1"/>
  <c r="G313" i="3" s="1"/>
  <c r="C314" i="3" s="1"/>
  <c r="E314" i="3" s="1"/>
  <c r="D314" i="3" s="1"/>
  <c r="G314" i="3" s="1"/>
  <c r="C315" i="3" s="1"/>
  <c r="E315" i="3" s="1"/>
  <c r="D315" i="3" s="1"/>
  <c r="G315" i="3" s="1"/>
  <c r="C316" i="3" s="1"/>
  <c r="E316" i="3" s="1"/>
  <c r="D316" i="3" l="1"/>
  <c r="E317" i="3"/>
  <c r="G316" i="3" l="1"/>
  <c r="C319" i="3" s="1"/>
  <c r="E319" i="3" s="1"/>
  <c r="D317" i="3"/>
  <c r="D319" i="3" l="1"/>
  <c r="G319" i="3" l="1"/>
  <c r="C320" i="3" s="1"/>
  <c r="E320" i="3" s="1"/>
  <c r="D320" i="3" l="1"/>
  <c r="G320" i="3" l="1"/>
  <c r="C321" i="3" s="1"/>
  <c r="E321" i="3" s="1"/>
  <c r="D321" i="3" l="1"/>
  <c r="G321" i="3" l="1"/>
  <c r="C322" i="3" s="1"/>
  <c r="E322" i="3" s="1"/>
  <c r="D322" i="3" l="1"/>
  <c r="G322" i="3" l="1"/>
  <c r="C323" i="3" s="1"/>
  <c r="E323" i="3" s="1"/>
  <c r="D323" i="3" l="1"/>
  <c r="G323" i="3" l="1"/>
  <c r="C324" i="3" s="1"/>
  <c r="E324" i="3" s="1"/>
  <c r="D324" i="3" s="1"/>
  <c r="G324" i="3" s="1"/>
  <c r="C325" i="3" s="1"/>
  <c r="E325" i="3" s="1"/>
  <c r="D325" i="3" s="1"/>
  <c r="G325" i="3" s="1"/>
  <c r="C326" i="3" s="1"/>
  <c r="E326" i="3" s="1"/>
  <c r="D326" i="3" s="1"/>
  <c r="G326" i="3" s="1"/>
  <c r="C327" i="3" s="1"/>
  <c r="E327" i="3" s="1"/>
  <c r="D327" i="3" s="1"/>
  <c r="G327" i="3" s="1"/>
  <c r="C328" i="3" s="1"/>
  <c r="E328" i="3" s="1"/>
  <c r="D328" i="3" s="1"/>
  <c r="G328" i="3" s="1"/>
  <c r="C329" i="3" s="1"/>
  <c r="E329" i="3" s="1"/>
  <c r="D329" i="3" s="1"/>
  <c r="G329" i="3" s="1"/>
  <c r="C330" i="3" s="1"/>
  <c r="E330" i="3" s="1"/>
  <c r="D330" i="3" l="1"/>
  <c r="E331" i="3"/>
  <c r="G330" i="3" l="1"/>
  <c r="C333" i="3" s="1"/>
  <c r="E333" i="3" s="1"/>
  <c r="D331" i="3"/>
  <c r="D333" i="3" l="1"/>
  <c r="G333" i="3" l="1"/>
  <c r="C334" i="3" s="1"/>
  <c r="E334" i="3" s="1"/>
  <c r="D334" i="3" l="1"/>
  <c r="G334" i="3" l="1"/>
  <c r="C335" i="3" s="1"/>
  <c r="E335" i="3" s="1"/>
  <c r="D335" i="3" l="1"/>
  <c r="G335" i="3" l="1"/>
  <c r="C336" i="3" s="1"/>
  <c r="E336" i="3" s="1"/>
  <c r="D336" i="3" l="1"/>
  <c r="G336" i="3" l="1"/>
  <c r="C337" i="3" s="1"/>
  <c r="E337" i="3" s="1"/>
  <c r="D337" i="3" l="1"/>
  <c r="G337" i="3" l="1"/>
  <c r="C338" i="3" s="1"/>
  <c r="E338" i="3" s="1"/>
  <c r="D338" i="3" s="1"/>
  <c r="G338" i="3" s="1"/>
  <c r="C339" i="3" s="1"/>
  <c r="E339" i="3" s="1"/>
  <c r="D339" i="3" s="1"/>
  <c r="G339" i="3" s="1"/>
  <c r="C340" i="3" s="1"/>
  <c r="E340" i="3" s="1"/>
  <c r="D340" i="3" s="1"/>
  <c r="G340" i="3" s="1"/>
  <c r="C341" i="3" s="1"/>
  <c r="E341" i="3" s="1"/>
  <c r="D341" i="3" s="1"/>
  <c r="G341" i="3" s="1"/>
  <c r="C342" i="3" s="1"/>
  <c r="E342" i="3" s="1"/>
  <c r="D342" i="3" s="1"/>
  <c r="G342" i="3" s="1"/>
  <c r="C343" i="3" s="1"/>
  <c r="E343" i="3" s="1"/>
  <c r="D343" i="3" s="1"/>
  <c r="G343" i="3" s="1"/>
  <c r="C344" i="3" s="1"/>
  <c r="E344" i="3" s="1"/>
  <c r="D344" i="3" l="1"/>
  <c r="E345" i="3"/>
  <c r="G344" i="3" l="1"/>
  <c r="C347" i="3" s="1"/>
  <c r="E347" i="3" s="1"/>
  <c r="D345" i="3"/>
  <c r="D347" i="3" l="1"/>
  <c r="G347" i="3" l="1"/>
  <c r="C348" i="3" s="1"/>
  <c r="E348" i="3" s="1"/>
  <c r="D348" i="3" l="1"/>
  <c r="G348" i="3" l="1"/>
  <c r="C349" i="3" s="1"/>
  <c r="E349" i="3" s="1"/>
  <c r="D349" i="3" l="1"/>
  <c r="G349" i="3" l="1"/>
  <c r="C350" i="3" s="1"/>
  <c r="E350" i="3" s="1"/>
  <c r="D350" i="3" l="1"/>
  <c r="G350" i="3" l="1"/>
  <c r="C351" i="3" s="1"/>
  <c r="E351" i="3" s="1"/>
  <c r="D351" i="3" l="1"/>
  <c r="G351" i="3" l="1"/>
  <c r="C352" i="3" s="1"/>
  <c r="E352" i="3" s="1"/>
  <c r="D352" i="3" s="1"/>
  <c r="G352" i="3" s="1"/>
  <c r="C353" i="3" s="1"/>
  <c r="E353" i="3" s="1"/>
  <c r="D353" i="3" s="1"/>
  <c r="G353" i="3" s="1"/>
  <c r="C354" i="3" s="1"/>
  <c r="E354" i="3" s="1"/>
  <c r="D354" i="3" s="1"/>
  <c r="G354" i="3" s="1"/>
  <c r="C355" i="3" s="1"/>
  <c r="E355" i="3" s="1"/>
  <c r="D355" i="3" s="1"/>
  <c r="G355" i="3" s="1"/>
  <c r="C356" i="3" s="1"/>
  <c r="E356" i="3" s="1"/>
  <c r="D356" i="3" s="1"/>
  <c r="G356" i="3" s="1"/>
  <c r="C357" i="3" s="1"/>
  <c r="E357" i="3" s="1"/>
  <c r="D357" i="3" s="1"/>
  <c r="G357" i="3" s="1"/>
  <c r="C358" i="3" s="1"/>
  <c r="E358" i="3" s="1"/>
  <c r="D358" i="3" l="1"/>
  <c r="E359" i="3"/>
  <c r="G358" i="3" l="1"/>
  <c r="C361" i="3" s="1"/>
  <c r="E361" i="3" s="1"/>
  <c r="D359" i="3"/>
  <c r="D361" i="3" l="1"/>
  <c r="G361" i="3" l="1"/>
  <c r="C362" i="3" s="1"/>
  <c r="E362" i="3" s="1"/>
  <c r="D362" i="3" l="1"/>
  <c r="G362" i="3" l="1"/>
  <c r="C363" i="3" s="1"/>
  <c r="E363" i="3" s="1"/>
  <c r="D363" i="3" l="1"/>
  <c r="G363" i="3" l="1"/>
  <c r="C364" i="3" s="1"/>
  <c r="E364" i="3" s="1"/>
  <c r="D364" i="3" l="1"/>
  <c r="G364" i="3" l="1"/>
  <c r="C365" i="3" s="1"/>
  <c r="E365" i="3" s="1"/>
  <c r="D365" i="3" l="1"/>
  <c r="G365" i="3" l="1"/>
  <c r="C366" i="3" s="1"/>
  <c r="E366" i="3" s="1"/>
  <c r="D366" i="3" s="1"/>
  <c r="G366" i="3" s="1"/>
  <c r="C367" i="3" s="1"/>
  <c r="E367" i="3" s="1"/>
  <c r="D367" i="3" s="1"/>
  <c r="G367" i="3" s="1"/>
  <c r="C368" i="3" s="1"/>
  <c r="E368" i="3" s="1"/>
  <c r="D368" i="3" s="1"/>
  <c r="G368" i="3" s="1"/>
  <c r="C369" i="3" s="1"/>
  <c r="E369" i="3" s="1"/>
  <c r="D369" i="3" s="1"/>
  <c r="G369" i="3" s="1"/>
  <c r="C370" i="3" s="1"/>
  <c r="E370" i="3" s="1"/>
  <c r="D370" i="3" s="1"/>
  <c r="G370" i="3" s="1"/>
  <c r="C371" i="3" s="1"/>
  <c r="E371" i="3" s="1"/>
  <c r="D371" i="3" s="1"/>
  <c r="G371" i="3" s="1"/>
  <c r="C372" i="3" s="1"/>
  <c r="E372" i="3" s="1"/>
  <c r="D372" i="3" l="1"/>
  <c r="E373" i="3"/>
  <c r="G372" i="3" l="1"/>
  <c r="C375" i="3" s="1"/>
  <c r="E375" i="3" s="1"/>
  <c r="D373" i="3"/>
  <c r="D375" i="3" l="1"/>
  <c r="G375" i="3" l="1"/>
  <c r="C376" i="3" s="1"/>
  <c r="E376" i="3" s="1"/>
  <c r="D376" i="3" l="1"/>
  <c r="G376" i="3" l="1"/>
  <c r="C377" i="3" s="1"/>
  <c r="E377" i="3" s="1"/>
  <c r="D377" i="3" l="1"/>
  <c r="G377" i="3" l="1"/>
  <c r="C378" i="3" s="1"/>
  <c r="E378" i="3" s="1"/>
  <c r="D378" i="3" l="1"/>
  <c r="G378" i="3" l="1"/>
  <c r="C379" i="3" s="1"/>
  <c r="E379" i="3" s="1"/>
  <c r="D379" i="3" l="1"/>
  <c r="G379" i="3" l="1"/>
  <c r="C380" i="3" s="1"/>
  <c r="E380" i="3" s="1"/>
  <c r="D380" i="3" s="1"/>
  <c r="G380" i="3" s="1"/>
  <c r="C381" i="3" s="1"/>
  <c r="E381" i="3" s="1"/>
  <c r="D381" i="3" s="1"/>
  <c r="G381" i="3" s="1"/>
  <c r="C382" i="3" s="1"/>
  <c r="E382" i="3" s="1"/>
  <c r="D382" i="3" s="1"/>
  <c r="G382" i="3" s="1"/>
  <c r="C383" i="3" s="1"/>
  <c r="E383" i="3" s="1"/>
  <c r="D383" i="3" s="1"/>
  <c r="G383" i="3" s="1"/>
  <c r="C384" i="3" s="1"/>
  <c r="E384" i="3" s="1"/>
  <c r="D384" i="3" s="1"/>
  <c r="G384" i="3" s="1"/>
  <c r="C385" i="3" s="1"/>
  <c r="E385" i="3" s="1"/>
  <c r="D385" i="3" s="1"/>
  <c r="G385" i="3" s="1"/>
  <c r="C386" i="3" s="1"/>
  <c r="E386" i="3" s="1"/>
  <c r="D386" i="3" l="1"/>
  <c r="E387" i="3"/>
  <c r="G386" i="3" l="1"/>
  <c r="C389" i="3" s="1"/>
  <c r="E389" i="3" s="1"/>
  <c r="D387" i="3"/>
  <c r="D389" i="3" l="1"/>
  <c r="G389" i="3" l="1"/>
  <c r="C390" i="3" s="1"/>
  <c r="E390" i="3" s="1"/>
  <c r="D390" i="3" l="1"/>
  <c r="G390" i="3" l="1"/>
  <c r="C391" i="3" s="1"/>
  <c r="E391" i="3" s="1"/>
  <c r="D391" i="3" l="1"/>
  <c r="G391" i="3" l="1"/>
  <c r="C392" i="3" s="1"/>
  <c r="E392" i="3" s="1"/>
  <c r="D392" i="3" l="1"/>
  <c r="G392" i="3" l="1"/>
  <c r="C393" i="3" s="1"/>
  <c r="E393" i="3" s="1"/>
  <c r="D393" i="3" l="1"/>
  <c r="G393" i="3" l="1"/>
  <c r="C394" i="3" s="1"/>
  <c r="E394" i="3" s="1"/>
  <c r="D394" i="3" s="1"/>
  <c r="G394" i="3" s="1"/>
  <c r="C395" i="3" s="1"/>
  <c r="E395" i="3" s="1"/>
  <c r="D395" i="3" s="1"/>
  <c r="G395" i="3" s="1"/>
  <c r="C396" i="3" s="1"/>
  <c r="E396" i="3" s="1"/>
  <c r="D396" i="3" s="1"/>
  <c r="G396" i="3" s="1"/>
  <c r="C397" i="3" s="1"/>
  <c r="E397" i="3" s="1"/>
  <c r="D397" i="3" s="1"/>
  <c r="G397" i="3" s="1"/>
  <c r="C398" i="3" s="1"/>
  <c r="E398" i="3" s="1"/>
  <c r="D398" i="3" s="1"/>
  <c r="G398" i="3" s="1"/>
  <c r="C399" i="3" s="1"/>
  <c r="E399" i="3" s="1"/>
  <c r="D399" i="3" s="1"/>
  <c r="G399" i="3" s="1"/>
  <c r="C400" i="3" s="1"/>
  <c r="E400" i="3" s="1"/>
  <c r="D400" i="3" l="1"/>
  <c r="E401" i="3"/>
  <c r="G400" i="3" l="1"/>
  <c r="C403" i="3" s="1"/>
  <c r="E403" i="3" s="1"/>
  <c r="D401" i="3"/>
  <c r="D403" i="3" l="1"/>
  <c r="G403" i="3" l="1"/>
  <c r="C404" i="3" s="1"/>
  <c r="E404" i="3" s="1"/>
  <c r="D404" i="3" l="1"/>
  <c r="G404" i="3" l="1"/>
  <c r="C405" i="3" s="1"/>
  <c r="E405" i="3" s="1"/>
  <c r="D405" i="3" l="1"/>
  <c r="G405" i="3" l="1"/>
  <c r="C406" i="3" s="1"/>
  <c r="E406" i="3" s="1"/>
  <c r="D406" i="3" l="1"/>
  <c r="G406" i="3" l="1"/>
  <c r="C407" i="3" s="1"/>
  <c r="E407" i="3" s="1"/>
  <c r="D407" i="3" l="1"/>
  <c r="G407" i="3" l="1"/>
  <c r="C408" i="3" s="1"/>
  <c r="E408" i="3" s="1"/>
  <c r="D408" i="3" s="1"/>
  <c r="G408" i="3" s="1"/>
  <c r="C409" i="3" s="1"/>
  <c r="E409" i="3" s="1"/>
  <c r="D409" i="3" s="1"/>
  <c r="G409" i="3" s="1"/>
  <c r="C410" i="3" s="1"/>
  <c r="E410" i="3" s="1"/>
  <c r="D410" i="3" s="1"/>
  <c r="G410" i="3" s="1"/>
  <c r="C411" i="3" s="1"/>
  <c r="E411" i="3" s="1"/>
  <c r="D411" i="3" s="1"/>
  <c r="G411" i="3" s="1"/>
  <c r="C412" i="3" s="1"/>
  <c r="E412" i="3" s="1"/>
  <c r="D412" i="3" s="1"/>
  <c r="G412" i="3" s="1"/>
  <c r="C413" i="3" s="1"/>
  <c r="E413" i="3" s="1"/>
  <c r="D413" i="3" s="1"/>
  <c r="G413" i="3" s="1"/>
  <c r="C414" i="3" s="1"/>
  <c r="E414" i="3" s="1"/>
  <c r="D414" i="3" l="1"/>
  <c r="E415" i="3"/>
  <c r="G414" i="3" l="1"/>
  <c r="C417" i="3" s="1"/>
  <c r="E417" i="3" s="1"/>
  <c r="D415" i="3"/>
  <c r="D417" i="3" l="1"/>
  <c r="G417" i="3" l="1"/>
  <c r="C418" i="3" s="1"/>
  <c r="E418" i="3" s="1"/>
  <c r="D418" i="3" l="1"/>
  <c r="G418" i="3" l="1"/>
  <c r="C419" i="3" s="1"/>
  <c r="E419" i="3" s="1"/>
  <c r="D419" i="3" l="1"/>
  <c r="G419" i="3" l="1"/>
  <c r="C420" i="3" s="1"/>
  <c r="E420" i="3" s="1"/>
  <c r="D420" i="3" l="1"/>
  <c r="G420" i="3" l="1"/>
  <c r="C421" i="3" s="1"/>
  <c r="E421" i="3" s="1"/>
  <c r="D421" i="3" l="1"/>
  <c r="G421" i="3" l="1"/>
  <c r="C422" i="3" s="1"/>
  <c r="E422" i="3" s="1"/>
  <c r="D422" i="3" s="1"/>
  <c r="G422" i="3" s="1"/>
  <c r="C423" i="3" s="1"/>
  <c r="E423" i="3" s="1"/>
  <c r="D423" i="3" s="1"/>
  <c r="G423" i="3" s="1"/>
  <c r="C424" i="3" s="1"/>
  <c r="E424" i="3" s="1"/>
  <c r="D424" i="3" s="1"/>
  <c r="G424" i="3" s="1"/>
  <c r="C425" i="3" s="1"/>
  <c r="E425" i="3" s="1"/>
  <c r="D425" i="3" s="1"/>
  <c r="G425" i="3" s="1"/>
  <c r="C426" i="3" s="1"/>
  <c r="E426" i="3" s="1"/>
  <c r="D426" i="3" s="1"/>
  <c r="G426" i="3" s="1"/>
  <c r="C427" i="3" s="1"/>
  <c r="E427" i="3" s="1"/>
  <c r="D427" i="3" s="1"/>
  <c r="G427" i="3" s="1"/>
  <c r="C428" i="3" s="1"/>
  <c r="E428" i="3" s="1"/>
  <c r="D428" i="3" l="1"/>
  <c r="E429" i="3"/>
  <c r="G428" i="3" l="1"/>
  <c r="D429" i="3"/>
  <c r="R91" i="1"/>
  <c r="R95" i="1" s="1"/>
  <c r="R77" i="1"/>
  <c r="U90" i="1" l="1"/>
  <c r="R76" i="1"/>
  <c r="R78" i="1" s="1"/>
  <c r="R87" i="1" s="1"/>
  <c r="S95" i="1" s="1"/>
  <c r="T95" i="1" s="1"/>
  <c r="U95" i="1" s="1"/>
  <c r="U96" i="1" l="1"/>
  <c r="D133" i="1" s="1"/>
  <c r="D134" i="1" s="1"/>
</calcChain>
</file>

<file path=xl/sharedStrings.xml><?xml version="1.0" encoding="utf-8"?>
<sst xmlns="http://schemas.openxmlformats.org/spreadsheetml/2006/main" count="354" uniqueCount="158">
  <si>
    <t>Assumptions</t>
  </si>
  <si>
    <t>INCOME STATEMENT</t>
  </si>
  <si>
    <t>Net Sales</t>
  </si>
  <si>
    <t>Gross Profit</t>
  </si>
  <si>
    <t>Selling, general, and administrative expenses</t>
  </si>
  <si>
    <t>Pre-tax income</t>
  </si>
  <si>
    <t>Income taxes</t>
  </si>
  <si>
    <t>Net Income</t>
  </si>
  <si>
    <t>BALANCE SHEET</t>
  </si>
  <si>
    <t>Assets</t>
  </si>
  <si>
    <t>Cash</t>
  </si>
  <si>
    <t>Extra Cash</t>
  </si>
  <si>
    <t>Accounts receivable</t>
  </si>
  <si>
    <t>Inventories</t>
  </si>
  <si>
    <t>Total assets</t>
  </si>
  <si>
    <t>Liabilities and shareholder's equity</t>
  </si>
  <si>
    <t>Accounts payable</t>
  </si>
  <si>
    <t>Extra Bank Loan</t>
  </si>
  <si>
    <t>Common Stock</t>
  </si>
  <si>
    <t>Retained Earnings</t>
  </si>
  <si>
    <t>Total liabilities and shareholder's equity</t>
  </si>
  <si>
    <t>DFN</t>
  </si>
  <si>
    <t>Equipment</t>
  </si>
  <si>
    <t>Furniture Revenue per unit</t>
  </si>
  <si>
    <t>Furniture</t>
  </si>
  <si>
    <t>Collections</t>
  </si>
  <si>
    <t>clothing</t>
  </si>
  <si>
    <t>other</t>
  </si>
  <si>
    <t>art</t>
  </si>
  <si>
    <t>carriers</t>
  </si>
  <si>
    <t>baby gear</t>
  </si>
  <si>
    <t>bouncers</t>
  </si>
  <si>
    <t>seats</t>
  </si>
  <si>
    <t>chairs</t>
  </si>
  <si>
    <t>strollers</t>
  </si>
  <si>
    <t>seat other</t>
  </si>
  <si>
    <t>communion</t>
  </si>
  <si>
    <t>accessories</t>
  </si>
  <si>
    <t>Price Category Averages</t>
  </si>
  <si>
    <t>Furniture Collection Revenue per collection</t>
  </si>
  <si>
    <t>Dresses Revenue Per unit</t>
  </si>
  <si>
    <t>Other items revenue per unit</t>
  </si>
  <si>
    <t>Furniture Units</t>
  </si>
  <si>
    <t>Furniture Collection Units</t>
  </si>
  <si>
    <t>Dresses Units</t>
  </si>
  <si>
    <t>Other Units</t>
  </si>
  <si>
    <t>Clothing COGS</t>
  </si>
  <si>
    <t>Furniture COGS per unit</t>
  </si>
  <si>
    <t>Furniture Collection COGS per unit</t>
  </si>
  <si>
    <t>Dress COGS per unit</t>
  </si>
  <si>
    <t>Clothing Revenue per unit per unit</t>
  </si>
  <si>
    <t>Clothing Units per unit</t>
  </si>
  <si>
    <t>Other COGS per unit</t>
  </si>
  <si>
    <t>Cost of Good Sold</t>
  </si>
  <si>
    <t>Wage per hour</t>
  </si>
  <si>
    <t>Employees</t>
  </si>
  <si>
    <t>Labor Hours per week</t>
  </si>
  <si>
    <t>Open Hours per week</t>
  </si>
  <si>
    <t>Inventory Days</t>
  </si>
  <si>
    <t>Recievable Days</t>
  </si>
  <si>
    <t>Payable Days</t>
  </si>
  <si>
    <t>Income Tax</t>
  </si>
  <si>
    <t>Extra Bank Loan Interest Rate</t>
  </si>
  <si>
    <t>Untilities</t>
  </si>
  <si>
    <t>Utilities</t>
  </si>
  <si>
    <t>increase per year</t>
  </si>
  <si>
    <t>Furniture Gross Margin</t>
  </si>
  <si>
    <t>Furniture Collection Gross Margin</t>
  </si>
  <si>
    <t>Dress Gross Margin</t>
  </si>
  <si>
    <t>Clothing Gross Margin</t>
  </si>
  <si>
    <t>Other Gross Margin</t>
  </si>
  <si>
    <t>decrease per year</t>
  </si>
  <si>
    <t>Advertising</t>
  </si>
  <si>
    <t>Owner Salary</t>
  </si>
  <si>
    <t>Owner Salary Percent of Sales</t>
  </si>
  <si>
    <t>Unlevered</t>
  </si>
  <si>
    <t>New Debt %</t>
  </si>
  <si>
    <t>New Equity %</t>
  </si>
  <si>
    <t>Relevered</t>
  </si>
  <si>
    <t>T-Bills</t>
  </si>
  <si>
    <t>S&amp;P 500</t>
  </si>
  <si>
    <t>CAPM</t>
  </si>
  <si>
    <t>Average</t>
  </si>
  <si>
    <t>Proportion</t>
  </si>
  <si>
    <t>Rate</t>
  </si>
  <si>
    <t>After tax</t>
  </si>
  <si>
    <t>Weighted</t>
  </si>
  <si>
    <t>WACC</t>
  </si>
  <si>
    <t>Beta (Apparel from NYU)</t>
  </si>
  <si>
    <t>FREE CASH FLOWS</t>
  </si>
  <si>
    <t>Cash from Operations</t>
  </si>
  <si>
    <t>Less: Depreciation</t>
  </si>
  <si>
    <t>Taxable Operating Profit</t>
  </si>
  <si>
    <t>Taxes on Operations (=Taxes Payable)</t>
  </si>
  <si>
    <t>Net Cash from Operations</t>
  </si>
  <si>
    <t>Cash in/out from Changes in Balance Sheet</t>
  </si>
  <si>
    <t>(-)</t>
  </si>
  <si>
    <t>Minimum Cash Balance</t>
  </si>
  <si>
    <t>Accounts Receivable</t>
  </si>
  <si>
    <t>Inventory</t>
  </si>
  <si>
    <t>(+)</t>
  </si>
  <si>
    <t>Accounts Payable</t>
  </si>
  <si>
    <t>Taxes Payable (=Taxes on Operations)</t>
  </si>
  <si>
    <t>TOTAL FREE CASH FLOWS</t>
  </si>
  <si>
    <t>IRR</t>
  </si>
  <si>
    <t>WACC COMPUTED FROM FORECAST</t>
  </si>
  <si>
    <t>NPV USING COMPUTED WACC</t>
  </si>
  <si>
    <t>Adjustment</t>
  </si>
  <si>
    <t>Tax</t>
  </si>
  <si>
    <t>Book</t>
  </si>
  <si>
    <t>Gain</t>
  </si>
  <si>
    <t>% Adjust</t>
  </si>
  <si>
    <t>Maintenance</t>
  </si>
  <si>
    <t>Equipment increase</t>
  </si>
  <si>
    <t>Beg Balance</t>
  </si>
  <si>
    <t>Principal</t>
  </si>
  <si>
    <t xml:space="preserve">Interest </t>
  </si>
  <si>
    <t>Payment</t>
  </si>
  <si>
    <t>End Balance</t>
  </si>
  <si>
    <t>Per Rate</t>
  </si>
  <si>
    <t>Per</t>
  </si>
  <si>
    <t>PV</t>
  </si>
  <si>
    <t>Operating Expenses</t>
  </si>
  <si>
    <t>Depriciation-Building</t>
  </si>
  <si>
    <t>Depreciation-Equipment</t>
  </si>
  <si>
    <t>Building</t>
  </si>
  <si>
    <t>Income tax payable</t>
  </si>
  <si>
    <t>Mortage Loan</t>
  </si>
  <si>
    <t>Land</t>
  </si>
  <si>
    <t>Accumulated depreciation-Building</t>
  </si>
  <si>
    <t>Accumulated depreciation-Equipment</t>
  </si>
  <si>
    <t>Depreciation-Building</t>
  </si>
  <si>
    <t>Operating Profit</t>
  </si>
  <si>
    <t>Loan interest expense</t>
  </si>
  <si>
    <t>Mortgage interest expense</t>
  </si>
  <si>
    <t>% Sale</t>
  </si>
  <si>
    <t>Secured</t>
  </si>
  <si>
    <t>Unsecured</t>
  </si>
  <si>
    <t>Remaining</t>
  </si>
  <si>
    <t>Prop</t>
  </si>
  <si>
    <t>TOTAL</t>
  </si>
  <si>
    <t>On the $</t>
  </si>
  <si>
    <t>Bankrupt in 2020</t>
  </si>
  <si>
    <t>Return on Debt Holders</t>
  </si>
  <si>
    <t>Mortgage Loan Cash Flows</t>
  </si>
  <si>
    <t>Paid in Bankruptcy</t>
  </si>
  <si>
    <t>Interest Payments</t>
  </si>
  <si>
    <t>Total Cash Flows</t>
  </si>
  <si>
    <t>IRR if not in Bankruptcy</t>
  </si>
  <si>
    <t>Expected IRR</t>
  </si>
  <si>
    <t>Extra Bank Loan Cash Flows</t>
  </si>
  <si>
    <t>NPV</t>
  </si>
  <si>
    <t>Total Project</t>
  </si>
  <si>
    <t>Good: Expand buiding to next door for 150,000.</t>
  </si>
  <si>
    <t>Medium: Don't expand, but still have positive cash flows</t>
  </si>
  <si>
    <t>Bad: Don't expand, negative cash flows.</t>
  </si>
  <si>
    <t>ADMIN</t>
  </si>
  <si>
    <t>Capped at 2.5%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</si>
</sst>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_(\$* #,##0_);_(\$* \(#,##0\);_(\$* \-??_);_(@_)"/>
    <numFmt numFmtId="169" formatCode="0.0000%"/>
    <numFmt numFmtId="170" formatCode="[$-409]mmmm\-yy;@"/>
    <numFmt numFmtId="171" formatCode="_(\$* #,##0.00_);_(\$* \(#,##0.00\);_(\$* \-??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0"/>
      <name val="Calibri"/>
      <family val="2"/>
      <scheme val="minor"/>
    </font>
    <font>
      <sz val="10"/>
      <name val="Calibri"/>
      <family val="2"/>
      <scheme val="minor"/>
    </font>
    <font>
      <sz val="11"/>
      <color indexed="8"/>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86">
    <xf numFmtId="0" fontId="0" fillId="0" borderId="0" xfId="0"/>
    <xf numFmtId="43" fontId="2" fillId="0" borderId="0" xfId="1" applyFont="1" applyAlignment="1">
      <alignment horizontal="left"/>
    </xf>
    <xf numFmtId="43" fontId="0" fillId="0" borderId="0" xfId="1" applyFont="1" applyAlignment="1">
      <alignment horizontal="left"/>
    </xf>
    <xf numFmtId="43" fontId="0" fillId="0" borderId="0" xfId="1" applyFont="1"/>
    <xf numFmtId="0" fontId="2" fillId="0" borderId="0" xfId="0" applyFont="1"/>
    <xf numFmtId="44" fontId="0" fillId="0" borderId="0" xfId="2" applyFont="1"/>
    <xf numFmtId="164" fontId="0" fillId="0" borderId="0" xfId="2" applyNumberFormat="1" applyFont="1"/>
    <xf numFmtId="164" fontId="0" fillId="0" borderId="0" xfId="0" applyNumberFormat="1"/>
    <xf numFmtId="0" fontId="0" fillId="0" borderId="0" xfId="0" applyFont="1"/>
    <xf numFmtId="44" fontId="0" fillId="0" borderId="0" xfId="2" applyNumberFormat="1" applyFont="1"/>
    <xf numFmtId="165" fontId="0" fillId="0" borderId="0" xfId="1" applyNumberFormat="1" applyFont="1"/>
    <xf numFmtId="164" fontId="0" fillId="0" borderId="0" xfId="0" applyNumberFormat="1" applyFont="1"/>
    <xf numFmtId="9" fontId="0" fillId="0" borderId="0" xfId="3" applyFont="1"/>
    <xf numFmtId="166" fontId="0" fillId="0" borderId="0" xfId="3" applyNumberFormat="1" applyFont="1"/>
    <xf numFmtId="10" fontId="0" fillId="0" borderId="0" xfId="3" applyNumberFormat="1" applyFont="1"/>
    <xf numFmtId="9" fontId="0" fillId="0" borderId="0" xfId="0" applyNumberFormat="1"/>
    <xf numFmtId="9" fontId="0" fillId="0" borderId="0" xfId="0" applyNumberFormat="1" applyFont="1"/>
    <xf numFmtId="165" fontId="0" fillId="0" borderId="0" xfId="0" applyNumberFormat="1" applyFont="1"/>
    <xf numFmtId="43" fontId="0" fillId="0" borderId="0" xfId="0" applyNumberFormat="1" applyFont="1"/>
    <xf numFmtId="166" fontId="0" fillId="0" borderId="0" xfId="0" applyNumberFormat="1" applyFont="1"/>
    <xf numFmtId="43" fontId="0" fillId="0" borderId="0" xfId="1" applyFont="1" applyBorder="1"/>
    <xf numFmtId="43" fontId="0" fillId="0" borderId="0" xfId="1" applyNumberFormat="1" applyFont="1"/>
    <xf numFmtId="166" fontId="0" fillId="0" borderId="0" xfId="1" applyNumberFormat="1" applyFont="1"/>
    <xf numFmtId="167" fontId="0" fillId="0" borderId="0" xfId="1" applyNumberFormat="1" applyFont="1"/>
    <xf numFmtId="8" fontId="0" fillId="0" borderId="0" xfId="0" applyNumberFormat="1"/>
    <xf numFmtId="169" fontId="0" fillId="0" borderId="0" xfId="3" applyNumberFormat="1" applyFont="1"/>
    <xf numFmtId="170" fontId="0" fillId="0" borderId="0" xfId="0" applyNumberFormat="1"/>
    <xf numFmtId="164" fontId="2" fillId="0" borderId="0" xfId="2" applyNumberFormat="1" applyFont="1"/>
    <xf numFmtId="0" fontId="4" fillId="0" borderId="0" xfId="0" applyFont="1"/>
    <xf numFmtId="0" fontId="0" fillId="0" borderId="1" xfId="0" applyFont="1" applyBorder="1"/>
    <xf numFmtId="43" fontId="5" fillId="0" borderId="2" xfId="1" applyFont="1" applyBorder="1"/>
    <xf numFmtId="0" fontId="0" fillId="0" borderId="2" xfId="0" applyFont="1" applyBorder="1"/>
    <xf numFmtId="0" fontId="0" fillId="0" borderId="3" xfId="0" applyFont="1" applyBorder="1"/>
    <xf numFmtId="0" fontId="0" fillId="0" borderId="4" xfId="0" applyFont="1" applyBorder="1"/>
    <xf numFmtId="10" fontId="0" fillId="0" borderId="0" xfId="0" applyNumberFormat="1" applyFont="1" applyBorder="1"/>
    <xf numFmtId="0" fontId="0" fillId="0" borderId="0" xfId="0" applyFont="1" applyBorder="1"/>
    <xf numFmtId="0" fontId="0" fillId="0" borderId="5" xfId="0" applyFont="1" applyBorder="1"/>
    <xf numFmtId="9" fontId="0" fillId="0" borderId="0" xfId="0" applyNumberFormat="1" applyFont="1" applyBorder="1"/>
    <xf numFmtId="10" fontId="0" fillId="0" borderId="0" xfId="3" applyNumberFormat="1" applyFont="1" applyBorder="1"/>
    <xf numFmtId="164" fontId="0" fillId="0" borderId="4" xfId="2" applyNumberFormat="1" applyFont="1" applyBorder="1"/>
    <xf numFmtId="164" fontId="0" fillId="0" borderId="6" xfId="2" applyNumberFormat="1" applyFont="1" applyBorder="1"/>
    <xf numFmtId="10" fontId="0" fillId="0" borderId="7" xfId="3" applyNumberFormat="1" applyFont="1" applyBorder="1"/>
    <xf numFmtId="10" fontId="4" fillId="0" borderId="7" xfId="3" applyNumberFormat="1" applyFont="1" applyBorder="1"/>
    <xf numFmtId="0" fontId="4" fillId="0" borderId="8" xfId="0" applyFont="1" applyBorder="1"/>
    <xf numFmtId="10" fontId="4" fillId="0" borderId="0" xfId="3" applyNumberFormat="1" applyFont="1" applyBorder="1"/>
    <xf numFmtId="0" fontId="0" fillId="0" borderId="7" xfId="0" applyFont="1" applyBorder="1"/>
    <xf numFmtId="44" fontId="0" fillId="0" borderId="0" xfId="0" applyNumberFormat="1" applyFont="1"/>
    <xf numFmtId="168" fontId="6" fillId="0" borderId="0" xfId="4" applyNumberFormat="1" applyFont="1" applyFill="1"/>
    <xf numFmtId="0" fontId="6" fillId="0" borderId="0" xfId="4" applyFont="1" applyFill="1"/>
    <xf numFmtId="10" fontId="0" fillId="0" borderId="0" xfId="0" applyNumberFormat="1" applyFont="1"/>
    <xf numFmtId="8" fontId="0" fillId="0" borderId="0" xfId="0" applyNumberFormat="1" applyFont="1"/>
    <xf numFmtId="9" fontId="0" fillId="0" borderId="0" xfId="3" applyNumberFormat="1" applyFont="1"/>
    <xf numFmtId="168" fontId="1" fillId="0" borderId="0" xfId="2" applyNumberFormat="1" applyBorder="1"/>
    <xf numFmtId="0" fontId="3" fillId="0" borderId="0" xfId="4" applyBorder="1"/>
    <xf numFmtId="0" fontId="3" fillId="0" borderId="0" xfId="4"/>
    <xf numFmtId="9" fontId="1" fillId="2" borderId="0" xfId="3" applyFill="1" applyBorder="1"/>
    <xf numFmtId="168" fontId="3" fillId="0" borderId="0" xfId="4" applyNumberFormat="1" applyBorder="1"/>
    <xf numFmtId="9" fontId="1" fillId="0" borderId="0" xfId="3" applyBorder="1"/>
    <xf numFmtId="168" fontId="1" fillId="0" borderId="7" xfId="2" applyNumberFormat="1" applyFill="1" applyBorder="1"/>
    <xf numFmtId="0" fontId="3" fillId="0" borderId="7" xfId="4" applyFill="1" applyBorder="1"/>
    <xf numFmtId="0" fontId="3" fillId="0" borderId="0" xfId="4" applyFill="1" applyBorder="1"/>
    <xf numFmtId="168" fontId="1" fillId="0" borderId="0" xfId="2" applyNumberFormat="1" applyFill="1" applyBorder="1"/>
    <xf numFmtId="168" fontId="3" fillId="0" borderId="0" xfId="4" applyNumberFormat="1" applyFill="1" applyBorder="1"/>
    <xf numFmtId="168" fontId="1" fillId="2" borderId="0" xfId="2" applyNumberFormat="1" applyFill="1"/>
    <xf numFmtId="168" fontId="1" fillId="0" borderId="0" xfId="3" applyNumberFormat="1" applyFill="1" applyBorder="1"/>
    <xf numFmtId="166" fontId="3" fillId="0" borderId="0" xfId="4" applyNumberFormat="1" applyFill="1" applyBorder="1"/>
    <xf numFmtId="44" fontId="1" fillId="0" borderId="0" xfId="2"/>
    <xf numFmtId="168" fontId="1" fillId="0" borderId="7" xfId="3" applyNumberFormat="1" applyFill="1" applyBorder="1"/>
    <xf numFmtId="166" fontId="1" fillId="0" borderId="0" xfId="3" applyNumberFormat="1" applyFill="1" applyBorder="1"/>
    <xf numFmtId="168" fontId="1" fillId="0" borderId="0" xfId="2" applyNumberFormat="1"/>
    <xf numFmtId="168" fontId="1" fillId="0" borderId="0" xfId="2" applyNumberFormat="1" applyFill="1"/>
    <xf numFmtId="166" fontId="1" fillId="0" borderId="0" xfId="3" applyNumberFormat="1" applyFill="1"/>
    <xf numFmtId="10" fontId="1" fillId="0" borderId="0" xfId="3" applyNumberFormat="1"/>
    <xf numFmtId="168" fontId="3" fillId="0" borderId="0" xfId="4" applyNumberFormat="1"/>
    <xf numFmtId="10" fontId="3" fillId="0" borderId="0" xfId="4" applyNumberFormat="1"/>
    <xf numFmtId="9" fontId="3" fillId="2" borderId="0" xfId="4" applyNumberFormat="1" applyFill="1"/>
    <xf numFmtId="9" fontId="3" fillId="0" borderId="0" xfId="4" applyNumberFormat="1"/>
    <xf numFmtId="168" fontId="0" fillId="0" borderId="0" xfId="0" applyNumberFormat="1" applyFont="1"/>
    <xf numFmtId="0" fontId="7" fillId="0" borderId="0" xfId="0" applyFont="1" applyAlignment="1">
      <alignment horizontal="center"/>
    </xf>
    <xf numFmtId="44" fontId="0" fillId="0" borderId="0" xfId="0" applyNumberFormat="1"/>
    <xf numFmtId="10" fontId="0" fillId="0" borderId="0" xfId="0" applyNumberFormat="1"/>
    <xf numFmtId="164" fontId="0" fillId="0" borderId="0" xfId="0" applyNumberFormat="1" applyFont="1" applyAlignment="1">
      <alignment horizontal="center"/>
    </xf>
    <xf numFmtId="164" fontId="0" fillId="0" borderId="0" xfId="2" applyNumberFormat="1" applyFont="1" applyAlignment="1">
      <alignment horizontal="center"/>
    </xf>
    <xf numFmtId="0" fontId="2" fillId="0" borderId="0" xfId="0" applyFont="1" applyFill="1"/>
    <xf numFmtId="171" fontId="3" fillId="0" borderId="0" xfId="4" applyNumberFormat="1"/>
    <xf numFmtId="9" fontId="0" fillId="0" borderId="0" xfId="3" applyFont="1" applyBorder="1"/>
  </cellXfs>
  <cellStyles count="5">
    <cellStyle name="Comma" xfId="1" builtinId="3"/>
    <cellStyle name="Currency" xfId="2" builtinId="4"/>
    <cellStyle name="Excel Built-in Normal" xf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35719</xdr:colOff>
      <xdr:row>27</xdr:row>
      <xdr:rowOff>178594</xdr:rowOff>
    </xdr:from>
    <xdr:to>
      <xdr:col>13</xdr:col>
      <xdr:colOff>11907</xdr:colOff>
      <xdr:row>34</xdr:row>
      <xdr:rowOff>95250</xdr:rowOff>
    </xdr:to>
    <xdr:sp macro="" textlink="">
      <xdr:nvSpPr>
        <xdr:cNvPr id="2" name="TextBox 1"/>
        <xdr:cNvSpPr txBox="1"/>
      </xdr:nvSpPr>
      <xdr:spPr>
        <a:xfrm>
          <a:off x="4226719" y="5322094"/>
          <a:ext cx="6822282" cy="1250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We</a:t>
          </a:r>
          <a:r>
            <a:rPr lang="en-US" sz="1100" baseline="0"/>
            <a:t> found out the fail outcome by  perdicting the outcome in bankruptcy in year 2020. This was found on one of our spreadsheets that we made before. We took the spreadsheet that was doing great and we added in a buliding 4 years after and it would help build in more revenue. This option would take a lot more money becasue of the intial cost of everything to get started. We took the WACC from the positive sheet and then took that number and  calculated the NPV of both scenarios. We gave it a 30/70% split and in both scenarios we would loose money and we took the option to not go with the business.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dkpacker/Downloads/Whims-N-Doodl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ortgage"/>
      <sheetName val="Outside Info"/>
    </sheetNames>
    <sheetDataSet>
      <sheetData sheetId="0"/>
      <sheetData sheetId="1">
        <row r="4">
          <cell r="D4">
            <v>600000</v>
          </cell>
        </row>
        <row r="22">
          <cell r="G22">
            <v>589433.78140048764</v>
          </cell>
        </row>
        <row r="23">
          <cell r="E23">
            <v>23807.682674000738</v>
          </cell>
        </row>
        <row r="36">
          <cell r="G36">
            <v>578437.0787524035</v>
          </cell>
        </row>
        <row r="37">
          <cell r="E37">
            <v>23377.198625428835</v>
          </cell>
        </row>
        <row r="50">
          <cell r="G50">
            <v>566992.35347140615</v>
          </cell>
        </row>
        <row r="51">
          <cell r="E51">
            <v>22929.175992515746</v>
          </cell>
        </row>
        <row r="64">
          <cell r="G64">
            <v>555081.3524241678</v>
          </cell>
        </row>
        <row r="65">
          <cell r="E65">
            <v>22462.900226274793</v>
          </cell>
        </row>
        <row r="78">
          <cell r="G78">
            <v>542685.07881654589</v>
          </cell>
        </row>
        <row r="79">
          <cell r="E79">
            <v>21977.627665891072</v>
          </cell>
        </row>
        <row r="92">
          <cell r="G92">
            <v>529783.76189569372</v>
          </cell>
        </row>
        <row r="93">
          <cell r="E93">
            <v>21472.584352660691</v>
          </cell>
        </row>
        <row r="106">
          <cell r="G106">
            <v>516356.82541778864</v>
          </cell>
        </row>
        <row r="107">
          <cell r="E107">
            <v>20946.964795607975</v>
          </cell>
        </row>
        <row r="120">
          <cell r="G120">
            <v>502382.85483108769</v>
          </cell>
        </row>
        <row r="121">
          <cell r="E121">
            <v>20399.930686812124</v>
          </cell>
        </row>
        <row r="134">
          <cell r="G134">
            <v>487839.56312196876</v>
          </cell>
        </row>
        <row r="135">
          <cell r="E135">
            <v>19830.60956439417</v>
          </cell>
        </row>
        <row r="148">
          <cell r="G148">
            <v>472703.75526948791</v>
          </cell>
        </row>
        <row r="149">
          <cell r="E149">
            <v>19238.093421032081</v>
          </cell>
        </row>
        <row r="162">
          <cell r="G162">
            <v>456951.29125175934</v>
          </cell>
        </row>
        <row r="163">
          <cell r="E163">
            <v>18621.437255784542</v>
          </cell>
        </row>
      </sheetData>
      <sheetData sheetId="2">
        <row r="2">
          <cell r="B2">
            <v>657.5</v>
          </cell>
        </row>
        <row r="3">
          <cell r="B3">
            <v>1550</v>
          </cell>
        </row>
        <row r="4">
          <cell r="B4">
            <v>183.33333333333334</v>
          </cell>
        </row>
        <row r="5">
          <cell r="B5">
            <v>26.065573770491802</v>
          </cell>
        </row>
        <row r="6">
          <cell r="B6">
            <v>70.363095238095227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5"/>
  <sheetViews>
    <sheetView tabSelected="1" zoomScale="80" zoomScaleNormal="80" workbookViewId="0">
      <selection activeCell="B2" sqref="B2"/>
    </sheetView>
  </sheetViews>
  <sheetFormatPr defaultRowHeight="15" outlineLevelRow="1" x14ac:dyDescent="0.25"/>
  <cols>
    <col min="1" max="1" width="4" style="8" customWidth="1"/>
    <col min="2" max="2" width="43.42578125" style="8" customWidth="1"/>
    <col min="3" max="3" width="1.5703125" style="8" customWidth="1"/>
    <col min="4" max="4" width="13" style="8" bestFit="1" customWidth="1"/>
    <col min="5" max="9" width="12.5703125" style="8" bestFit="1" customWidth="1"/>
    <col min="10" max="11" width="12.7109375" style="8" bestFit="1" customWidth="1"/>
    <col min="12" max="13" width="12.5703125" style="8" bestFit="1" customWidth="1"/>
    <col min="14" max="14" width="12.7109375" style="8" bestFit="1" customWidth="1"/>
    <col min="15" max="15" width="13" style="8" bestFit="1" customWidth="1"/>
    <col min="16" max="16" width="9.140625" style="8"/>
    <col min="17" max="17" width="19" style="8" bestFit="1" customWidth="1"/>
    <col min="18" max="18" width="12.5703125" style="8" bestFit="1" customWidth="1"/>
    <col min="19" max="19" width="10.85546875" style="8" bestFit="1" customWidth="1"/>
    <col min="20" max="20" width="9.85546875" style="8" bestFit="1" customWidth="1"/>
    <col min="21" max="21" width="10.7109375" style="8" bestFit="1" customWidth="1"/>
    <col min="22" max="16384" width="9.140625" style="8"/>
  </cols>
  <sheetData>
    <row r="1" spans="1:17" x14ac:dyDescent="0.25">
      <c r="A1" s="4" t="s">
        <v>0</v>
      </c>
      <c r="B1" s="4"/>
      <c r="C1" s="4"/>
      <c r="D1" s="4"/>
      <c r="E1" s="4">
        <v>2015</v>
      </c>
      <c r="F1" s="4">
        <v>2016</v>
      </c>
      <c r="G1" s="4">
        <v>2017</v>
      </c>
      <c r="H1" s="4">
        <v>2018</v>
      </c>
      <c r="I1" s="4">
        <v>2019</v>
      </c>
      <c r="J1" s="4">
        <v>2020</v>
      </c>
      <c r="K1" s="4">
        <v>2021</v>
      </c>
      <c r="L1" s="4">
        <v>2022</v>
      </c>
      <c r="M1" s="4">
        <v>2023</v>
      </c>
      <c r="N1" s="4">
        <v>2024</v>
      </c>
      <c r="O1" s="4">
        <v>2025</v>
      </c>
    </row>
    <row r="2" spans="1:17" outlineLevel="1" x14ac:dyDescent="0.25"/>
    <row r="3" spans="1:17" outlineLevel="1" x14ac:dyDescent="0.25">
      <c r="A3" s="8" t="s">
        <v>23</v>
      </c>
      <c r="E3" s="6">
        <f>'[1]Outside Info'!B2</f>
        <v>657.5</v>
      </c>
      <c r="F3" s="11">
        <f t="shared" ref="F3:O3" si="0">E3</f>
        <v>657.5</v>
      </c>
      <c r="G3" s="11">
        <f t="shared" si="0"/>
        <v>657.5</v>
      </c>
      <c r="H3" s="11">
        <f t="shared" si="0"/>
        <v>657.5</v>
      </c>
      <c r="I3" s="11">
        <f t="shared" si="0"/>
        <v>657.5</v>
      </c>
      <c r="J3" s="11">
        <f t="shared" si="0"/>
        <v>657.5</v>
      </c>
      <c r="K3" s="11">
        <f t="shared" si="0"/>
        <v>657.5</v>
      </c>
      <c r="L3" s="11">
        <f t="shared" si="0"/>
        <v>657.5</v>
      </c>
      <c r="M3" s="11">
        <f t="shared" si="0"/>
        <v>657.5</v>
      </c>
      <c r="N3" s="11">
        <f t="shared" si="0"/>
        <v>657.5</v>
      </c>
      <c r="O3" s="11">
        <f t="shared" si="0"/>
        <v>657.5</v>
      </c>
    </row>
    <row r="4" spans="1:17" outlineLevel="1" x14ac:dyDescent="0.25">
      <c r="A4" s="8" t="s">
        <v>66</v>
      </c>
      <c r="E4" s="12">
        <v>0.95</v>
      </c>
      <c r="F4" s="12">
        <f t="shared" ref="F4:O4" si="1">E4-(E4*$P$4)</f>
        <v>0.90249999999999997</v>
      </c>
      <c r="G4" s="12">
        <f t="shared" si="1"/>
        <v>0.857375</v>
      </c>
      <c r="H4" s="12">
        <f t="shared" si="1"/>
        <v>0.81450624999999999</v>
      </c>
      <c r="I4" s="12">
        <f t="shared" si="1"/>
        <v>0.77378093749999999</v>
      </c>
      <c r="J4" s="12">
        <f t="shared" si="1"/>
        <v>0.73509189062500002</v>
      </c>
      <c r="K4" s="12">
        <f t="shared" si="1"/>
        <v>0.69833729609375006</v>
      </c>
      <c r="L4" s="12">
        <f t="shared" si="1"/>
        <v>0.66342043128906258</v>
      </c>
      <c r="M4" s="12">
        <f t="shared" si="1"/>
        <v>0.63024940972460941</v>
      </c>
      <c r="N4" s="12">
        <f t="shared" si="1"/>
        <v>0.5987369392383789</v>
      </c>
      <c r="O4" s="12">
        <f t="shared" si="1"/>
        <v>0.56880009227646</v>
      </c>
      <c r="P4" s="16">
        <v>0.05</v>
      </c>
      <c r="Q4" s="8" t="s">
        <v>71</v>
      </c>
    </row>
    <row r="5" spans="1:17" outlineLevel="1" x14ac:dyDescent="0.25">
      <c r="A5" s="8" t="s">
        <v>47</v>
      </c>
      <c r="E5" s="9">
        <f>E3*E4</f>
        <v>624.625</v>
      </c>
      <c r="F5" s="11">
        <f t="shared" ref="F5:O5" si="2">E5</f>
        <v>624.625</v>
      </c>
      <c r="G5" s="11">
        <f t="shared" si="2"/>
        <v>624.625</v>
      </c>
      <c r="H5" s="11">
        <f t="shared" si="2"/>
        <v>624.625</v>
      </c>
      <c r="I5" s="11">
        <f t="shared" si="2"/>
        <v>624.625</v>
      </c>
      <c r="J5" s="11">
        <f t="shared" si="2"/>
        <v>624.625</v>
      </c>
      <c r="K5" s="11">
        <f t="shared" si="2"/>
        <v>624.625</v>
      </c>
      <c r="L5" s="11">
        <f t="shared" si="2"/>
        <v>624.625</v>
      </c>
      <c r="M5" s="11">
        <f t="shared" si="2"/>
        <v>624.625</v>
      </c>
      <c r="N5" s="11">
        <f t="shared" si="2"/>
        <v>624.625</v>
      </c>
      <c r="O5" s="11">
        <f t="shared" si="2"/>
        <v>624.625</v>
      </c>
    </row>
    <row r="6" spans="1:17" outlineLevel="1" x14ac:dyDescent="0.25">
      <c r="A6" s="8" t="s">
        <v>42</v>
      </c>
      <c r="E6" s="10">
        <v>30</v>
      </c>
      <c r="F6" s="17">
        <f>E6+$P$6</f>
        <v>31</v>
      </c>
      <c r="G6" s="17">
        <f>F6+$P$6</f>
        <v>32</v>
      </c>
      <c r="H6" s="17">
        <f>G6+$P$6</f>
        <v>33</v>
      </c>
      <c r="I6" s="17">
        <v>31</v>
      </c>
      <c r="J6" s="17">
        <f>I6+$P$6</f>
        <v>32</v>
      </c>
      <c r="K6" s="17">
        <f>J6+$P$6</f>
        <v>33</v>
      </c>
      <c r="L6" s="17">
        <f>K6+$P$6</f>
        <v>34</v>
      </c>
      <c r="M6" s="17">
        <v>33</v>
      </c>
      <c r="N6" s="17">
        <f>M6+$P$6</f>
        <v>34</v>
      </c>
      <c r="O6" s="17">
        <f>N6+$P$6</f>
        <v>35</v>
      </c>
      <c r="P6" s="10">
        <v>1</v>
      </c>
      <c r="Q6" s="8" t="s">
        <v>65</v>
      </c>
    </row>
    <row r="7" spans="1:17" outlineLevel="1" x14ac:dyDescent="0.25">
      <c r="A7" s="8" t="s">
        <v>39</v>
      </c>
      <c r="E7" s="6">
        <f>'[1]Outside Info'!B3</f>
        <v>1550</v>
      </c>
      <c r="F7" s="11">
        <f t="shared" ref="F7:O7" si="3">E7</f>
        <v>1550</v>
      </c>
      <c r="G7" s="11">
        <f t="shared" si="3"/>
        <v>1550</v>
      </c>
      <c r="H7" s="11">
        <f t="shared" si="3"/>
        <v>1550</v>
      </c>
      <c r="I7" s="11">
        <f t="shared" si="3"/>
        <v>1550</v>
      </c>
      <c r="J7" s="11">
        <f t="shared" si="3"/>
        <v>1550</v>
      </c>
      <c r="K7" s="11">
        <f t="shared" si="3"/>
        <v>1550</v>
      </c>
      <c r="L7" s="11">
        <f t="shared" si="3"/>
        <v>1550</v>
      </c>
      <c r="M7" s="11">
        <f t="shared" si="3"/>
        <v>1550</v>
      </c>
      <c r="N7" s="11">
        <f t="shared" si="3"/>
        <v>1550</v>
      </c>
      <c r="O7" s="11">
        <f t="shared" si="3"/>
        <v>1550</v>
      </c>
    </row>
    <row r="8" spans="1:17" outlineLevel="1" x14ac:dyDescent="0.25">
      <c r="A8" s="8" t="s">
        <v>67</v>
      </c>
      <c r="E8" s="12">
        <v>0.95</v>
      </c>
      <c r="F8" s="12">
        <f t="shared" ref="F8:O8" si="4">E8-(E8*$P$8)</f>
        <v>0.90249999999999997</v>
      </c>
      <c r="G8" s="12">
        <f t="shared" si="4"/>
        <v>0.857375</v>
      </c>
      <c r="H8" s="12">
        <f t="shared" si="4"/>
        <v>0.81450624999999999</v>
      </c>
      <c r="I8" s="12">
        <f t="shared" si="4"/>
        <v>0.77378093749999999</v>
      </c>
      <c r="J8" s="12">
        <f t="shared" si="4"/>
        <v>0.73509189062500002</v>
      </c>
      <c r="K8" s="12">
        <f t="shared" si="4"/>
        <v>0.69833729609375006</v>
      </c>
      <c r="L8" s="12">
        <f t="shared" si="4"/>
        <v>0.66342043128906258</v>
      </c>
      <c r="M8" s="12">
        <f t="shared" si="4"/>
        <v>0.63024940972460941</v>
      </c>
      <c r="N8" s="12">
        <f t="shared" si="4"/>
        <v>0.5987369392383789</v>
      </c>
      <c r="O8" s="12">
        <f t="shared" si="4"/>
        <v>0.56880009227646</v>
      </c>
      <c r="P8" s="16">
        <v>0.05</v>
      </c>
      <c r="Q8" s="8" t="s">
        <v>71</v>
      </c>
    </row>
    <row r="9" spans="1:17" outlineLevel="1" x14ac:dyDescent="0.25">
      <c r="A9" s="8" t="s">
        <v>48</v>
      </c>
      <c r="E9" s="9">
        <f>E7*E8</f>
        <v>1472.5</v>
      </c>
      <c r="F9" s="11">
        <f t="shared" ref="F9:O9" si="5">E9</f>
        <v>1472.5</v>
      </c>
      <c r="G9" s="11">
        <f t="shared" si="5"/>
        <v>1472.5</v>
      </c>
      <c r="H9" s="11">
        <f t="shared" si="5"/>
        <v>1472.5</v>
      </c>
      <c r="I9" s="11">
        <f t="shared" si="5"/>
        <v>1472.5</v>
      </c>
      <c r="J9" s="11">
        <f t="shared" si="5"/>
        <v>1472.5</v>
      </c>
      <c r="K9" s="11">
        <f t="shared" si="5"/>
        <v>1472.5</v>
      </c>
      <c r="L9" s="11">
        <f t="shared" si="5"/>
        <v>1472.5</v>
      </c>
      <c r="M9" s="11">
        <f t="shared" si="5"/>
        <v>1472.5</v>
      </c>
      <c r="N9" s="11">
        <f t="shared" si="5"/>
        <v>1472.5</v>
      </c>
      <c r="O9" s="11">
        <f t="shared" si="5"/>
        <v>1472.5</v>
      </c>
    </row>
    <row r="10" spans="1:17" outlineLevel="1" x14ac:dyDescent="0.25">
      <c r="A10" s="8" t="s">
        <v>43</v>
      </c>
      <c r="E10" s="10">
        <v>2</v>
      </c>
      <c r="F10" s="17">
        <f>E10+$P$10</f>
        <v>3</v>
      </c>
      <c r="G10" s="17">
        <f>F10+$P$10</f>
        <v>4</v>
      </c>
      <c r="H10" s="17">
        <f>G10+$P$10</f>
        <v>5</v>
      </c>
      <c r="I10" s="17">
        <v>3</v>
      </c>
      <c r="J10" s="17">
        <f>I10+$P$10</f>
        <v>4</v>
      </c>
      <c r="K10" s="17">
        <f>J10+$P$10</f>
        <v>5</v>
      </c>
      <c r="L10" s="17">
        <f>K10+$P$10</f>
        <v>6</v>
      </c>
      <c r="M10" s="17">
        <v>4</v>
      </c>
      <c r="N10" s="17">
        <f>M10+$P$10</f>
        <v>5</v>
      </c>
      <c r="O10" s="17">
        <f>N10+$P$10</f>
        <v>6</v>
      </c>
      <c r="P10" s="8">
        <v>1</v>
      </c>
      <c r="Q10" s="8" t="s">
        <v>65</v>
      </c>
    </row>
    <row r="11" spans="1:17" outlineLevel="1" x14ac:dyDescent="0.25">
      <c r="A11" s="8" t="s">
        <v>40</v>
      </c>
      <c r="E11" s="6">
        <f>'[1]Outside Info'!B4</f>
        <v>183.33333333333334</v>
      </c>
      <c r="F11" s="11">
        <f t="shared" ref="F11:O11" si="6">E11</f>
        <v>183.33333333333334</v>
      </c>
      <c r="G11" s="11">
        <f t="shared" si="6"/>
        <v>183.33333333333334</v>
      </c>
      <c r="H11" s="11">
        <f t="shared" si="6"/>
        <v>183.33333333333334</v>
      </c>
      <c r="I11" s="11">
        <f t="shared" si="6"/>
        <v>183.33333333333334</v>
      </c>
      <c r="J11" s="11">
        <f t="shared" si="6"/>
        <v>183.33333333333334</v>
      </c>
      <c r="K11" s="11">
        <f t="shared" si="6"/>
        <v>183.33333333333334</v>
      </c>
      <c r="L11" s="11">
        <f t="shared" si="6"/>
        <v>183.33333333333334</v>
      </c>
      <c r="M11" s="11">
        <f t="shared" si="6"/>
        <v>183.33333333333334</v>
      </c>
      <c r="N11" s="11">
        <f t="shared" si="6"/>
        <v>183.33333333333334</v>
      </c>
      <c r="O11" s="11">
        <f t="shared" si="6"/>
        <v>183.33333333333334</v>
      </c>
    </row>
    <row r="12" spans="1:17" outlineLevel="1" x14ac:dyDescent="0.25">
      <c r="A12" s="8" t="s">
        <v>68</v>
      </c>
      <c r="E12" s="12">
        <v>0.95</v>
      </c>
      <c r="F12" s="12">
        <f t="shared" ref="F12:O12" si="7">E12-(E12*$P$12)</f>
        <v>0.9405</v>
      </c>
      <c r="G12" s="12">
        <f t="shared" si="7"/>
        <v>0.93109500000000001</v>
      </c>
      <c r="H12" s="12">
        <f t="shared" si="7"/>
        <v>0.92178404999999997</v>
      </c>
      <c r="I12" s="12">
        <f t="shared" si="7"/>
        <v>0.9125662095</v>
      </c>
      <c r="J12" s="12">
        <f t="shared" si="7"/>
        <v>0.90344054740500002</v>
      </c>
      <c r="K12" s="12">
        <f t="shared" si="7"/>
        <v>0.89440614193095003</v>
      </c>
      <c r="L12" s="12">
        <f t="shared" si="7"/>
        <v>0.88546208051164055</v>
      </c>
      <c r="M12" s="12">
        <f t="shared" si="7"/>
        <v>0.87660745970652409</v>
      </c>
      <c r="N12" s="12">
        <f t="shared" si="7"/>
        <v>0.86784138510945885</v>
      </c>
      <c r="O12" s="12">
        <f t="shared" si="7"/>
        <v>0.85916297125836427</v>
      </c>
      <c r="P12" s="16">
        <v>0.01</v>
      </c>
      <c r="Q12" s="8" t="s">
        <v>71</v>
      </c>
    </row>
    <row r="13" spans="1:17" outlineLevel="1" x14ac:dyDescent="0.25">
      <c r="A13" s="8" t="s">
        <v>49</v>
      </c>
      <c r="E13" s="9">
        <f>E11*E12</f>
        <v>174.16666666666666</v>
      </c>
      <c r="F13" s="11">
        <f t="shared" ref="F13:O13" si="8">E13</f>
        <v>174.16666666666666</v>
      </c>
      <c r="G13" s="11">
        <f t="shared" si="8"/>
        <v>174.16666666666666</v>
      </c>
      <c r="H13" s="11">
        <f t="shared" si="8"/>
        <v>174.16666666666666</v>
      </c>
      <c r="I13" s="11">
        <f t="shared" si="8"/>
        <v>174.16666666666666</v>
      </c>
      <c r="J13" s="11">
        <f t="shared" si="8"/>
        <v>174.16666666666666</v>
      </c>
      <c r="K13" s="11">
        <f t="shared" si="8"/>
        <v>174.16666666666666</v>
      </c>
      <c r="L13" s="11">
        <f t="shared" si="8"/>
        <v>174.16666666666666</v>
      </c>
      <c r="M13" s="11">
        <f t="shared" si="8"/>
        <v>174.16666666666666</v>
      </c>
      <c r="N13" s="11">
        <f t="shared" si="8"/>
        <v>174.16666666666666</v>
      </c>
      <c r="O13" s="11">
        <f t="shared" si="8"/>
        <v>174.16666666666666</v>
      </c>
    </row>
    <row r="14" spans="1:17" outlineLevel="1" x14ac:dyDescent="0.25">
      <c r="A14" s="8" t="s">
        <v>44</v>
      </c>
      <c r="E14" s="10">
        <v>30</v>
      </c>
      <c r="F14" s="18">
        <f t="shared" ref="F14:O14" si="9">E14+(E14*$P$14)</f>
        <v>30.6</v>
      </c>
      <c r="G14" s="18">
        <f t="shared" si="9"/>
        <v>31.212</v>
      </c>
      <c r="H14" s="18">
        <f t="shared" si="9"/>
        <v>31.83624</v>
      </c>
      <c r="I14" s="18">
        <f t="shared" si="9"/>
        <v>32.4729648</v>
      </c>
      <c r="J14" s="18">
        <f t="shared" si="9"/>
        <v>33.122424096000003</v>
      </c>
      <c r="K14" s="18">
        <f t="shared" si="9"/>
        <v>33.784872577920005</v>
      </c>
      <c r="L14" s="18">
        <f t="shared" si="9"/>
        <v>34.460570029478404</v>
      </c>
      <c r="M14" s="18">
        <f t="shared" si="9"/>
        <v>35.149781430067975</v>
      </c>
      <c r="N14" s="18">
        <f t="shared" si="9"/>
        <v>35.852777058669332</v>
      </c>
      <c r="O14" s="18">
        <f t="shared" si="9"/>
        <v>36.569832599842719</v>
      </c>
      <c r="P14" s="16">
        <v>0.02</v>
      </c>
      <c r="Q14" s="8" t="s">
        <v>65</v>
      </c>
    </row>
    <row r="15" spans="1:17" outlineLevel="1" x14ac:dyDescent="0.25">
      <c r="A15" s="8" t="s">
        <v>50</v>
      </c>
      <c r="E15" s="6">
        <f>'[1]Outside Info'!B5</f>
        <v>26.065573770491802</v>
      </c>
      <c r="F15" s="11">
        <f t="shared" ref="F15:O15" si="10">E15</f>
        <v>26.065573770491802</v>
      </c>
      <c r="G15" s="11">
        <f t="shared" si="10"/>
        <v>26.065573770491802</v>
      </c>
      <c r="H15" s="11">
        <f t="shared" si="10"/>
        <v>26.065573770491802</v>
      </c>
      <c r="I15" s="11">
        <f t="shared" si="10"/>
        <v>26.065573770491802</v>
      </c>
      <c r="J15" s="11">
        <f t="shared" si="10"/>
        <v>26.065573770491802</v>
      </c>
      <c r="K15" s="11">
        <f t="shared" si="10"/>
        <v>26.065573770491802</v>
      </c>
      <c r="L15" s="11">
        <f t="shared" si="10"/>
        <v>26.065573770491802</v>
      </c>
      <c r="M15" s="11">
        <f t="shared" si="10"/>
        <v>26.065573770491802</v>
      </c>
      <c r="N15" s="11">
        <f t="shared" si="10"/>
        <v>26.065573770491802</v>
      </c>
      <c r="O15" s="11">
        <f t="shared" si="10"/>
        <v>26.065573770491802</v>
      </c>
    </row>
    <row r="16" spans="1:17" outlineLevel="1" x14ac:dyDescent="0.25">
      <c r="A16" s="8" t="s">
        <v>69</v>
      </c>
      <c r="E16" s="12">
        <v>0.85</v>
      </c>
      <c r="F16" s="12">
        <f t="shared" ref="F16:O16" si="11">E16-(E16*$P$16)</f>
        <v>0.84150000000000003</v>
      </c>
      <c r="G16" s="12">
        <f t="shared" si="11"/>
        <v>0.83308500000000008</v>
      </c>
      <c r="H16" s="12">
        <f t="shared" si="11"/>
        <v>0.82475415000000007</v>
      </c>
      <c r="I16" s="12">
        <f t="shared" si="11"/>
        <v>0.81650660850000012</v>
      </c>
      <c r="J16" s="12">
        <f t="shared" si="11"/>
        <v>0.80834154241500011</v>
      </c>
      <c r="K16" s="12">
        <f t="shared" si="11"/>
        <v>0.80025812699085008</v>
      </c>
      <c r="L16" s="12">
        <f t="shared" si="11"/>
        <v>0.79225554572094159</v>
      </c>
      <c r="M16" s="12">
        <f t="shared" si="11"/>
        <v>0.78433299026373215</v>
      </c>
      <c r="N16" s="12">
        <f t="shared" si="11"/>
        <v>0.77648966036109479</v>
      </c>
      <c r="O16" s="12">
        <f t="shared" si="11"/>
        <v>0.76872476375748389</v>
      </c>
      <c r="P16" s="16">
        <v>0.01</v>
      </c>
      <c r="Q16" s="8" t="s">
        <v>71</v>
      </c>
    </row>
    <row r="17" spans="1:17" outlineLevel="1" x14ac:dyDescent="0.25">
      <c r="A17" s="8" t="s">
        <v>46</v>
      </c>
      <c r="E17" s="9">
        <f>E15*E16</f>
        <v>22.155737704918032</v>
      </c>
      <c r="F17" s="11">
        <f t="shared" ref="F17:O17" si="12">E17</f>
        <v>22.155737704918032</v>
      </c>
      <c r="G17" s="11">
        <f t="shared" si="12"/>
        <v>22.155737704918032</v>
      </c>
      <c r="H17" s="11">
        <f t="shared" si="12"/>
        <v>22.155737704918032</v>
      </c>
      <c r="I17" s="11">
        <f t="shared" si="12"/>
        <v>22.155737704918032</v>
      </c>
      <c r="J17" s="11">
        <f t="shared" si="12"/>
        <v>22.155737704918032</v>
      </c>
      <c r="K17" s="11">
        <f t="shared" si="12"/>
        <v>22.155737704918032</v>
      </c>
      <c r="L17" s="11">
        <f t="shared" si="12"/>
        <v>22.155737704918032</v>
      </c>
      <c r="M17" s="11">
        <f t="shared" si="12"/>
        <v>22.155737704918032</v>
      </c>
      <c r="N17" s="11">
        <f t="shared" si="12"/>
        <v>22.155737704918032</v>
      </c>
      <c r="O17" s="11">
        <f t="shared" si="12"/>
        <v>22.155737704918032</v>
      </c>
    </row>
    <row r="18" spans="1:17" outlineLevel="1" x14ac:dyDescent="0.25">
      <c r="A18" s="8" t="s">
        <v>51</v>
      </c>
      <c r="E18" s="10">
        <v>8000</v>
      </c>
      <c r="F18" s="17">
        <f t="shared" ref="F18:O18" si="13">E18+(E18*$P$18)</f>
        <v>8240</v>
      </c>
      <c r="G18" s="17">
        <f t="shared" si="13"/>
        <v>8487.2000000000007</v>
      </c>
      <c r="H18" s="17">
        <f t="shared" si="13"/>
        <v>8741.8160000000007</v>
      </c>
      <c r="I18" s="17">
        <f t="shared" si="13"/>
        <v>9004.0704800000003</v>
      </c>
      <c r="J18" s="17">
        <f t="shared" si="13"/>
        <v>9274.1925943999995</v>
      </c>
      <c r="K18" s="17">
        <f t="shared" si="13"/>
        <v>9552.4183722319995</v>
      </c>
      <c r="L18" s="17">
        <f t="shared" si="13"/>
        <v>9838.9909233989601</v>
      </c>
      <c r="M18" s="17">
        <f t="shared" si="13"/>
        <v>10134.160651100929</v>
      </c>
      <c r="N18" s="17">
        <f t="shared" si="13"/>
        <v>10438.185470633956</v>
      </c>
      <c r="O18" s="17">
        <f t="shared" si="13"/>
        <v>10751.331034752975</v>
      </c>
      <c r="P18" s="16">
        <v>0.03</v>
      </c>
      <c r="Q18" s="8" t="s">
        <v>65</v>
      </c>
    </row>
    <row r="19" spans="1:17" outlineLevel="1" x14ac:dyDescent="0.25">
      <c r="A19" s="8" t="s">
        <v>41</v>
      </c>
      <c r="E19" s="6">
        <f>'[1]Outside Info'!B6</f>
        <v>70.363095238095227</v>
      </c>
      <c r="F19" s="11">
        <f t="shared" ref="F19:O19" si="14">E19</f>
        <v>70.363095238095227</v>
      </c>
      <c r="G19" s="11">
        <f t="shared" si="14"/>
        <v>70.363095238095227</v>
      </c>
      <c r="H19" s="11">
        <f t="shared" si="14"/>
        <v>70.363095238095227</v>
      </c>
      <c r="I19" s="11">
        <f t="shared" si="14"/>
        <v>70.363095238095227</v>
      </c>
      <c r="J19" s="11">
        <f t="shared" si="14"/>
        <v>70.363095238095227</v>
      </c>
      <c r="K19" s="11">
        <f t="shared" si="14"/>
        <v>70.363095238095227</v>
      </c>
      <c r="L19" s="11">
        <f t="shared" si="14"/>
        <v>70.363095238095227</v>
      </c>
      <c r="M19" s="11">
        <f t="shared" si="14"/>
        <v>70.363095238095227</v>
      </c>
      <c r="N19" s="11">
        <f t="shared" si="14"/>
        <v>70.363095238095227</v>
      </c>
      <c r="O19" s="11">
        <f t="shared" si="14"/>
        <v>70.363095238095227</v>
      </c>
    </row>
    <row r="20" spans="1:17" outlineLevel="1" x14ac:dyDescent="0.25">
      <c r="A20" s="8" t="s">
        <v>70</v>
      </c>
      <c r="E20" s="12">
        <v>0.8</v>
      </c>
      <c r="F20" s="12">
        <f t="shared" ref="F20:O20" si="15">E20-(E20*$P$20)</f>
        <v>0.79200000000000004</v>
      </c>
      <c r="G20" s="12">
        <f t="shared" si="15"/>
        <v>0.78408</v>
      </c>
      <c r="H20" s="12">
        <f t="shared" si="15"/>
        <v>0.77623920000000002</v>
      </c>
      <c r="I20" s="12">
        <f t="shared" si="15"/>
        <v>0.76847680800000007</v>
      </c>
      <c r="J20" s="12">
        <f t="shared" si="15"/>
        <v>0.76079203992000011</v>
      </c>
      <c r="K20" s="12">
        <f t="shared" si="15"/>
        <v>0.75318411952080011</v>
      </c>
      <c r="L20" s="12">
        <f t="shared" si="15"/>
        <v>0.74565227832559211</v>
      </c>
      <c r="M20" s="12">
        <f t="shared" si="15"/>
        <v>0.73819575554233618</v>
      </c>
      <c r="N20" s="12">
        <f t="shared" si="15"/>
        <v>0.73081379798691282</v>
      </c>
      <c r="O20" s="12">
        <f t="shared" si="15"/>
        <v>0.72350566000704364</v>
      </c>
      <c r="P20" s="16">
        <v>0.01</v>
      </c>
      <c r="Q20" s="8" t="s">
        <v>71</v>
      </c>
    </row>
    <row r="21" spans="1:17" outlineLevel="1" x14ac:dyDescent="0.25">
      <c r="A21" s="8" t="s">
        <v>52</v>
      </c>
      <c r="E21" s="9">
        <f>E19*E20</f>
        <v>56.290476190476184</v>
      </c>
      <c r="F21" s="11">
        <f t="shared" ref="F21:O21" si="16">E21</f>
        <v>56.290476190476184</v>
      </c>
      <c r="G21" s="11">
        <f t="shared" si="16"/>
        <v>56.290476190476184</v>
      </c>
      <c r="H21" s="11">
        <f t="shared" si="16"/>
        <v>56.290476190476184</v>
      </c>
      <c r="I21" s="11">
        <f t="shared" si="16"/>
        <v>56.290476190476184</v>
      </c>
      <c r="J21" s="11">
        <f t="shared" si="16"/>
        <v>56.290476190476184</v>
      </c>
      <c r="K21" s="11">
        <f t="shared" si="16"/>
        <v>56.290476190476184</v>
      </c>
      <c r="L21" s="11">
        <f t="shared" si="16"/>
        <v>56.290476190476184</v>
      </c>
      <c r="M21" s="11">
        <f t="shared" si="16"/>
        <v>56.290476190476184</v>
      </c>
      <c r="N21" s="11">
        <f t="shared" si="16"/>
        <v>56.290476190476184</v>
      </c>
      <c r="O21" s="11">
        <f t="shared" si="16"/>
        <v>56.290476190476184</v>
      </c>
    </row>
    <row r="22" spans="1:17" outlineLevel="1" x14ac:dyDescent="0.25">
      <c r="A22" s="8" t="s">
        <v>45</v>
      </c>
      <c r="E22" s="10">
        <v>6000</v>
      </c>
      <c r="F22" s="17">
        <f t="shared" ref="F22:O22" si="17">E22+(E22*$P$22)</f>
        <v>6120</v>
      </c>
      <c r="G22" s="17">
        <f t="shared" si="17"/>
        <v>6242.4</v>
      </c>
      <c r="H22" s="17">
        <f t="shared" si="17"/>
        <v>6367.2479999999996</v>
      </c>
      <c r="I22" s="17">
        <f t="shared" si="17"/>
        <v>6494.5929599999999</v>
      </c>
      <c r="J22" s="17">
        <f t="shared" si="17"/>
        <v>6624.4848191999999</v>
      </c>
      <c r="K22" s="17">
        <f t="shared" si="17"/>
        <v>6756.9745155840001</v>
      </c>
      <c r="L22" s="17">
        <f t="shared" si="17"/>
        <v>6892.1140058956798</v>
      </c>
      <c r="M22" s="17">
        <f t="shared" si="17"/>
        <v>7029.9562860135939</v>
      </c>
      <c r="N22" s="17">
        <f t="shared" si="17"/>
        <v>7170.5554117338661</v>
      </c>
      <c r="O22" s="17">
        <f t="shared" si="17"/>
        <v>7313.9665199685433</v>
      </c>
      <c r="P22" s="16">
        <v>0.02</v>
      </c>
      <c r="Q22" s="8" t="s">
        <v>65</v>
      </c>
    </row>
    <row r="23" spans="1:17" outlineLevel="1" x14ac:dyDescent="0.25">
      <c r="E23" s="10"/>
    </row>
    <row r="24" spans="1:17" outlineLevel="1" x14ac:dyDescent="0.25">
      <c r="A24" s="8" t="s">
        <v>54</v>
      </c>
      <c r="E24" s="5">
        <v>9</v>
      </c>
      <c r="F24" s="5">
        <v>9</v>
      </c>
      <c r="G24" s="5">
        <v>9</v>
      </c>
      <c r="H24" s="5">
        <v>9</v>
      </c>
      <c r="I24" s="5">
        <v>9.5</v>
      </c>
      <c r="J24" s="5">
        <v>9.5</v>
      </c>
      <c r="K24" s="5">
        <v>9.6999999999999993</v>
      </c>
      <c r="L24" s="5">
        <v>9.6999999999999993</v>
      </c>
      <c r="M24" s="5">
        <v>9.6999999999999993</v>
      </c>
      <c r="N24" s="5">
        <v>10</v>
      </c>
      <c r="O24" s="5">
        <v>10</v>
      </c>
    </row>
    <row r="25" spans="1:17" outlineLevel="1" x14ac:dyDescent="0.25">
      <c r="A25" s="8" t="s">
        <v>55</v>
      </c>
      <c r="E25" s="10">
        <v>4</v>
      </c>
      <c r="F25" s="10">
        <v>4</v>
      </c>
      <c r="G25" s="10">
        <v>4</v>
      </c>
      <c r="H25" s="10">
        <v>4</v>
      </c>
      <c r="I25" s="10">
        <v>4</v>
      </c>
      <c r="J25" s="10">
        <v>4</v>
      </c>
      <c r="K25" s="10">
        <v>4</v>
      </c>
      <c r="L25" s="10">
        <v>4</v>
      </c>
      <c r="M25" s="10">
        <v>4</v>
      </c>
      <c r="N25" s="10">
        <v>4</v>
      </c>
      <c r="O25" s="10">
        <v>4</v>
      </c>
    </row>
    <row r="26" spans="1:17" outlineLevel="1" x14ac:dyDescent="0.25">
      <c r="A26" s="8" t="s">
        <v>57</v>
      </c>
      <c r="E26" s="10">
        <v>52</v>
      </c>
      <c r="F26" s="10">
        <v>52</v>
      </c>
      <c r="G26" s="10">
        <v>52</v>
      </c>
      <c r="H26" s="10">
        <v>60</v>
      </c>
      <c r="I26" s="10">
        <v>60</v>
      </c>
      <c r="J26" s="10">
        <v>60</v>
      </c>
      <c r="K26" s="10">
        <v>60</v>
      </c>
      <c r="L26" s="10">
        <v>60</v>
      </c>
      <c r="M26" s="10">
        <v>72</v>
      </c>
      <c r="N26" s="10">
        <v>72</v>
      </c>
      <c r="O26" s="10">
        <v>72</v>
      </c>
    </row>
    <row r="27" spans="1:17" outlineLevel="1" x14ac:dyDescent="0.25">
      <c r="A27" s="8" t="s">
        <v>56</v>
      </c>
      <c r="E27" s="10">
        <f t="shared" ref="E27:O27" si="18">E26+(E26*0.5)</f>
        <v>78</v>
      </c>
      <c r="F27" s="10">
        <f t="shared" si="18"/>
        <v>78</v>
      </c>
      <c r="G27" s="10">
        <f t="shared" si="18"/>
        <v>78</v>
      </c>
      <c r="H27" s="10">
        <f t="shared" si="18"/>
        <v>90</v>
      </c>
      <c r="I27" s="10">
        <f t="shared" si="18"/>
        <v>90</v>
      </c>
      <c r="J27" s="10">
        <f t="shared" si="18"/>
        <v>90</v>
      </c>
      <c r="K27" s="10">
        <f t="shared" si="18"/>
        <v>90</v>
      </c>
      <c r="L27" s="10">
        <f t="shared" si="18"/>
        <v>90</v>
      </c>
      <c r="M27" s="10">
        <f t="shared" si="18"/>
        <v>108</v>
      </c>
      <c r="N27" s="10">
        <f t="shared" si="18"/>
        <v>108</v>
      </c>
      <c r="O27" s="10">
        <f t="shared" si="18"/>
        <v>108</v>
      </c>
    </row>
    <row r="28" spans="1:17" outlineLevel="1" x14ac:dyDescent="0.25">
      <c r="A28" s="8" t="s">
        <v>64</v>
      </c>
      <c r="E28" s="6">
        <v>1200</v>
      </c>
      <c r="F28" s="11">
        <f t="shared" ref="F28:O28" si="19">E28+(E28*$P$28)</f>
        <v>1224</v>
      </c>
      <c r="G28" s="11">
        <f t="shared" si="19"/>
        <v>1248.48</v>
      </c>
      <c r="H28" s="11">
        <f t="shared" si="19"/>
        <v>1273.4495999999999</v>
      </c>
      <c r="I28" s="11">
        <f t="shared" si="19"/>
        <v>1298.918592</v>
      </c>
      <c r="J28" s="11">
        <f t="shared" si="19"/>
        <v>1324.8969638399999</v>
      </c>
      <c r="K28" s="11">
        <f t="shared" si="19"/>
        <v>1351.3949031167999</v>
      </c>
      <c r="L28" s="11">
        <f t="shared" si="19"/>
        <v>1378.4228011791358</v>
      </c>
      <c r="M28" s="11">
        <f t="shared" si="19"/>
        <v>1405.9912572027185</v>
      </c>
      <c r="N28" s="11">
        <f t="shared" si="19"/>
        <v>1434.1110823467729</v>
      </c>
      <c r="O28" s="11">
        <f t="shared" si="19"/>
        <v>1462.7933039937084</v>
      </c>
      <c r="P28" s="16">
        <v>0.02</v>
      </c>
      <c r="Q28" s="8" t="s">
        <v>65</v>
      </c>
    </row>
    <row r="29" spans="1:17" outlineLevel="1" x14ac:dyDescent="0.25">
      <c r="A29" s="2" t="s">
        <v>112</v>
      </c>
      <c r="E29" s="14">
        <f t="shared" ref="E29:O29" si="20">$E$58/$E$48</f>
        <v>2.2760787587215265E-3</v>
      </c>
      <c r="F29" s="14">
        <f t="shared" si="20"/>
        <v>2.2760787587215265E-3</v>
      </c>
      <c r="G29" s="14">
        <f t="shared" si="20"/>
        <v>2.2760787587215265E-3</v>
      </c>
      <c r="H29" s="14">
        <f t="shared" si="20"/>
        <v>2.2760787587215265E-3</v>
      </c>
      <c r="I29" s="14">
        <f t="shared" si="20"/>
        <v>2.2760787587215265E-3</v>
      </c>
      <c r="J29" s="14">
        <f t="shared" si="20"/>
        <v>2.2760787587215265E-3</v>
      </c>
      <c r="K29" s="14">
        <f t="shared" si="20"/>
        <v>2.2760787587215265E-3</v>
      </c>
      <c r="L29" s="14">
        <f t="shared" si="20"/>
        <v>2.2760787587215265E-3</v>
      </c>
      <c r="M29" s="14">
        <f t="shared" si="20"/>
        <v>2.2760787587215265E-3</v>
      </c>
      <c r="N29" s="14">
        <f t="shared" si="20"/>
        <v>2.2760787587215265E-3</v>
      </c>
      <c r="O29" s="14">
        <f t="shared" si="20"/>
        <v>2.2760787587215265E-3</v>
      </c>
      <c r="P29" s="16"/>
    </row>
    <row r="30" spans="1:17" outlineLevel="1" x14ac:dyDescent="0.25">
      <c r="A30" s="8" t="s">
        <v>61</v>
      </c>
      <c r="E30" s="14">
        <v>0.10290000000000001</v>
      </c>
      <c r="F30" s="14">
        <v>0.10290000000000001</v>
      </c>
      <c r="G30" s="14">
        <v>0.10290000000000001</v>
      </c>
      <c r="H30" s="14">
        <v>0.10290000000000001</v>
      </c>
      <c r="I30" s="14">
        <v>0.10290000000000001</v>
      </c>
      <c r="J30" s="14">
        <v>0.10290000000000001</v>
      </c>
      <c r="K30" s="14">
        <v>0.10290000000000001</v>
      </c>
      <c r="L30" s="14">
        <v>0.10290000000000001</v>
      </c>
      <c r="M30" s="14">
        <v>0.10290000000000001</v>
      </c>
      <c r="N30" s="14">
        <v>0.10290000000000001</v>
      </c>
      <c r="O30" s="14">
        <v>0.10290000000000001</v>
      </c>
      <c r="P30" s="16"/>
    </row>
    <row r="31" spans="1:17" outlineLevel="1" x14ac:dyDescent="0.25">
      <c r="A31" s="8" t="s">
        <v>74</v>
      </c>
      <c r="E31" s="13">
        <v>3.5000000000000003E-2</v>
      </c>
      <c r="F31" s="13">
        <v>3.5000000000000003E-2</v>
      </c>
      <c r="G31" s="13">
        <v>3.5000000000000003E-2</v>
      </c>
      <c r="H31" s="13">
        <f t="shared" ref="H31:O31" si="21">G31</f>
        <v>3.5000000000000003E-2</v>
      </c>
      <c r="I31" s="13">
        <f t="shared" si="21"/>
        <v>3.5000000000000003E-2</v>
      </c>
      <c r="J31" s="13">
        <f t="shared" si="21"/>
        <v>3.5000000000000003E-2</v>
      </c>
      <c r="K31" s="13">
        <f t="shared" si="21"/>
        <v>3.5000000000000003E-2</v>
      </c>
      <c r="L31" s="13">
        <f t="shared" si="21"/>
        <v>3.5000000000000003E-2</v>
      </c>
      <c r="M31" s="13">
        <f t="shared" si="21"/>
        <v>3.5000000000000003E-2</v>
      </c>
      <c r="N31" s="13">
        <f t="shared" si="21"/>
        <v>3.5000000000000003E-2</v>
      </c>
      <c r="O31" s="13">
        <f t="shared" si="21"/>
        <v>3.5000000000000003E-2</v>
      </c>
    </row>
    <row r="32" spans="1:17" outlineLevel="1" x14ac:dyDescent="0.25">
      <c r="E32" s="10"/>
    </row>
    <row r="33" spans="1:17" outlineLevel="1" x14ac:dyDescent="0.25">
      <c r="A33" s="8" t="s">
        <v>10</v>
      </c>
      <c r="E33" s="14">
        <f t="shared" ref="E33:O33" si="22">$E$73/$E$76</f>
        <v>2.0106241884272645E-2</v>
      </c>
      <c r="F33" s="14">
        <f t="shared" si="22"/>
        <v>2.0106241884272645E-2</v>
      </c>
      <c r="G33" s="14">
        <f t="shared" si="22"/>
        <v>2.0106241884272645E-2</v>
      </c>
      <c r="H33" s="14">
        <f t="shared" si="22"/>
        <v>2.0106241884272645E-2</v>
      </c>
      <c r="I33" s="14">
        <f t="shared" si="22"/>
        <v>2.0106241884272645E-2</v>
      </c>
      <c r="J33" s="14">
        <f t="shared" si="22"/>
        <v>2.0106241884272645E-2</v>
      </c>
      <c r="K33" s="14">
        <f t="shared" si="22"/>
        <v>2.0106241884272645E-2</v>
      </c>
      <c r="L33" s="14">
        <f t="shared" si="22"/>
        <v>2.0106241884272645E-2</v>
      </c>
      <c r="M33" s="14">
        <f t="shared" si="22"/>
        <v>2.0106241884272645E-2</v>
      </c>
      <c r="N33" s="14">
        <f t="shared" si="22"/>
        <v>2.0106241884272645E-2</v>
      </c>
      <c r="O33" s="14">
        <f t="shared" si="22"/>
        <v>2.0106241884272645E-2</v>
      </c>
    </row>
    <row r="34" spans="1:17" outlineLevel="1" x14ac:dyDescent="0.25">
      <c r="A34" s="8" t="s">
        <v>62</v>
      </c>
      <c r="E34" s="12">
        <v>7.0000000000000007E-2</v>
      </c>
      <c r="F34" s="12">
        <v>7.0000000000000007E-2</v>
      </c>
      <c r="G34" s="12">
        <v>7.0000000000000007E-2</v>
      </c>
      <c r="H34" s="12">
        <v>7.0000000000000007E-2</v>
      </c>
      <c r="I34" s="12">
        <v>7.0000000000000007E-2</v>
      </c>
      <c r="J34" s="12">
        <v>7.0000000000000007E-2</v>
      </c>
      <c r="K34" s="12">
        <v>7.0000000000000007E-2</v>
      </c>
      <c r="L34" s="12">
        <v>7.0000000000000007E-2</v>
      </c>
      <c r="M34" s="12">
        <v>7.0000000000000007E-2</v>
      </c>
      <c r="N34" s="12">
        <v>7.0000000000000007E-2</v>
      </c>
      <c r="O34" s="12">
        <v>7.0000000000000007E-2</v>
      </c>
    </row>
    <row r="35" spans="1:17" outlineLevel="1" x14ac:dyDescent="0.25">
      <c r="A35" s="8" t="s">
        <v>58</v>
      </c>
      <c r="E35" s="10">
        <v>67</v>
      </c>
      <c r="F35" s="18">
        <f t="shared" ref="F35:O35" si="23">E35-(E35*$P$35)</f>
        <v>65.995000000000005</v>
      </c>
      <c r="G35" s="18">
        <f t="shared" si="23"/>
        <v>65.005075000000005</v>
      </c>
      <c r="H35" s="18">
        <f t="shared" si="23"/>
        <v>64.029998875000004</v>
      </c>
      <c r="I35" s="18">
        <f t="shared" si="23"/>
        <v>63.069548891875002</v>
      </c>
      <c r="J35" s="18">
        <f t="shared" si="23"/>
        <v>62.123505658496875</v>
      </c>
      <c r="K35" s="18">
        <f t="shared" si="23"/>
        <v>61.19165307361942</v>
      </c>
      <c r="L35" s="18">
        <f t="shared" si="23"/>
        <v>60.273778277515127</v>
      </c>
      <c r="M35" s="18">
        <f t="shared" si="23"/>
        <v>59.369671603352401</v>
      </c>
      <c r="N35" s="18">
        <f t="shared" si="23"/>
        <v>58.479126529302114</v>
      </c>
      <c r="O35" s="18">
        <f t="shared" si="23"/>
        <v>57.601939631362583</v>
      </c>
      <c r="P35" s="19">
        <v>1.4999999999999999E-2</v>
      </c>
      <c r="Q35" s="8" t="s">
        <v>71</v>
      </c>
    </row>
    <row r="36" spans="1:17" outlineLevel="1" x14ac:dyDescent="0.25">
      <c r="A36" s="8" t="s">
        <v>59</v>
      </c>
      <c r="E36" s="10">
        <v>30</v>
      </c>
      <c r="F36" s="18">
        <f t="shared" ref="F36:O36" si="24">E36-(E36*$P$36)</f>
        <v>29.55</v>
      </c>
      <c r="G36" s="18">
        <f t="shared" si="24"/>
        <v>29.106750000000002</v>
      </c>
      <c r="H36" s="18">
        <f t="shared" si="24"/>
        <v>28.670148750000003</v>
      </c>
      <c r="I36" s="18">
        <f t="shared" si="24"/>
        <v>28.240096518750004</v>
      </c>
      <c r="J36" s="18">
        <f t="shared" si="24"/>
        <v>27.816495070968752</v>
      </c>
      <c r="K36" s="18">
        <f t="shared" si="24"/>
        <v>27.399247644904221</v>
      </c>
      <c r="L36" s="18">
        <f t="shared" si="24"/>
        <v>26.988258930230657</v>
      </c>
      <c r="M36" s="18">
        <f t="shared" si="24"/>
        <v>26.583435046277199</v>
      </c>
      <c r="N36" s="18">
        <f t="shared" si="24"/>
        <v>26.184683520583039</v>
      </c>
      <c r="O36" s="18">
        <f t="shared" si="24"/>
        <v>25.791913267774294</v>
      </c>
      <c r="P36" s="19">
        <v>1.4999999999999999E-2</v>
      </c>
      <c r="Q36" s="8" t="s">
        <v>71</v>
      </c>
    </row>
    <row r="37" spans="1:17" outlineLevel="1" x14ac:dyDescent="0.25">
      <c r="A37" s="8" t="s">
        <v>113</v>
      </c>
      <c r="E37" s="12">
        <v>0.03</v>
      </c>
      <c r="F37" s="12">
        <v>0.03</v>
      </c>
      <c r="G37" s="12">
        <v>0.03</v>
      </c>
      <c r="H37" s="12">
        <v>0.03</v>
      </c>
      <c r="I37" s="12">
        <v>0.03</v>
      </c>
      <c r="J37" s="12">
        <v>0.03</v>
      </c>
      <c r="K37" s="12">
        <v>0.03</v>
      </c>
      <c r="L37" s="12">
        <v>0.03</v>
      </c>
      <c r="M37" s="12">
        <v>0.03</v>
      </c>
      <c r="N37" s="12">
        <v>0.03</v>
      </c>
      <c r="O37" s="12">
        <v>0.03</v>
      </c>
      <c r="P37" s="19"/>
    </row>
    <row r="38" spans="1:17" outlineLevel="1" x14ac:dyDescent="0.25">
      <c r="A38" s="8" t="s">
        <v>60</v>
      </c>
      <c r="E38" s="10">
        <v>60</v>
      </c>
      <c r="F38" s="18">
        <f t="shared" ref="F38:O38" si="25">E38+(E38*$P$38)</f>
        <v>60.9</v>
      </c>
      <c r="G38" s="18">
        <f t="shared" si="25"/>
        <v>61.813499999999998</v>
      </c>
      <c r="H38" s="18">
        <f t="shared" si="25"/>
        <v>62.740702499999998</v>
      </c>
      <c r="I38" s="18">
        <f t="shared" si="25"/>
        <v>63.6818130375</v>
      </c>
      <c r="J38" s="18">
        <f t="shared" si="25"/>
        <v>64.637040233062493</v>
      </c>
      <c r="K38" s="18">
        <f t="shared" si="25"/>
        <v>65.606595836558427</v>
      </c>
      <c r="L38" s="18">
        <f t="shared" si="25"/>
        <v>66.590694774106808</v>
      </c>
      <c r="M38" s="18">
        <f t="shared" si="25"/>
        <v>67.589555195718404</v>
      </c>
      <c r="N38" s="18">
        <f t="shared" si="25"/>
        <v>68.603398523654178</v>
      </c>
      <c r="O38" s="18">
        <f t="shared" si="25"/>
        <v>69.632449501508987</v>
      </c>
      <c r="P38" s="19">
        <v>1.4999999999999999E-2</v>
      </c>
      <c r="Q38" s="8" t="s">
        <v>65</v>
      </c>
    </row>
    <row r="39" spans="1:17" outlineLevel="1" x14ac:dyDescent="0.25">
      <c r="E39" s="10"/>
    </row>
    <row r="40" spans="1:17" outlineLevel="1" x14ac:dyDescent="0.25">
      <c r="A40" s="8" t="s">
        <v>131</v>
      </c>
      <c r="E40" s="10">
        <v>30</v>
      </c>
    </row>
    <row r="41" spans="1:17" outlineLevel="1" x14ac:dyDescent="0.25">
      <c r="A41" s="8" t="s">
        <v>124</v>
      </c>
      <c r="E41" s="10">
        <v>15</v>
      </c>
    </row>
    <row r="42" spans="1:17" outlineLevel="1" x14ac:dyDescent="0.25">
      <c r="A42" s="8" t="s">
        <v>88</v>
      </c>
      <c r="E42" s="21">
        <v>1.1499999999999999</v>
      </c>
    </row>
    <row r="43" spans="1:17" outlineLevel="1" x14ac:dyDescent="0.25">
      <c r="A43" s="8" t="s">
        <v>79</v>
      </c>
      <c r="E43" s="23">
        <v>3.6249999999999998E-2</v>
      </c>
    </row>
    <row r="44" spans="1:17" outlineLevel="1" x14ac:dyDescent="0.25">
      <c r="A44" s="8" t="s">
        <v>80</v>
      </c>
      <c r="E44" s="22">
        <v>9.5000000000000001E-2</v>
      </c>
    </row>
    <row r="45" spans="1:17" s="45" customFormat="1" outlineLevel="1" x14ac:dyDescent="0.25"/>
    <row r="46" spans="1:17" x14ac:dyDescent="0.25">
      <c r="A46" s="1" t="s">
        <v>1</v>
      </c>
      <c r="B46" s="1"/>
      <c r="C46" s="1"/>
      <c r="D46" s="1"/>
      <c r="E46" s="4">
        <v>2015</v>
      </c>
      <c r="F46" s="4">
        <v>2016</v>
      </c>
      <c r="G46" s="4">
        <v>2017</v>
      </c>
      <c r="H46" s="4">
        <v>2018</v>
      </c>
      <c r="I46" s="4">
        <v>2019</v>
      </c>
      <c r="J46" s="4">
        <v>2020</v>
      </c>
      <c r="K46" s="4">
        <v>2021</v>
      </c>
      <c r="L46" s="4">
        <v>2022</v>
      </c>
      <c r="M46" s="4">
        <v>2023</v>
      </c>
      <c r="N46" s="4">
        <v>2024</v>
      </c>
      <c r="O46" s="4">
        <v>2025</v>
      </c>
    </row>
    <row r="47" spans="1:17" outlineLevel="1" x14ac:dyDescent="0.25">
      <c r="A47" s="1"/>
      <c r="B47" s="1"/>
      <c r="C47" s="1"/>
      <c r="D47" s="1"/>
      <c r="E47" s="4"/>
      <c r="F47" s="4"/>
      <c r="G47" s="4"/>
      <c r="H47" s="4"/>
      <c r="I47" s="4"/>
      <c r="J47" s="4"/>
      <c r="K47" s="4"/>
      <c r="L47" s="4"/>
      <c r="M47" s="4"/>
      <c r="N47" s="4"/>
      <c r="O47" s="4"/>
    </row>
    <row r="48" spans="1:17" outlineLevel="1" x14ac:dyDescent="0.25">
      <c r="A48" s="1" t="s">
        <v>2</v>
      </c>
      <c r="B48" s="2"/>
      <c r="C48" s="2"/>
      <c r="D48" s="2"/>
      <c r="E48" s="11">
        <f t="shared" ref="E48:O48" si="26">(E3*E6)+(E7*E10)+(E11*E14)+(E15*E18)+(E19*E22)</f>
        <v>659028.16159250576</v>
      </c>
      <c r="F48" s="11">
        <f t="shared" si="26"/>
        <v>676044.97072599526</v>
      </c>
      <c r="G48" s="11">
        <f t="shared" si="26"/>
        <v>693420.5234192037</v>
      </c>
      <c r="H48" s="11">
        <f t="shared" si="26"/>
        <v>711163.87126463698</v>
      </c>
      <c r="I48" s="11">
        <f t="shared" si="26"/>
        <v>722661.80318829033</v>
      </c>
      <c r="J48" s="11">
        <f t="shared" si="26"/>
        <v>741168.85188536765</v>
      </c>
      <c r="K48" s="11">
        <f t="shared" si="26"/>
        <v>760072.30043538578</v>
      </c>
      <c r="L48" s="11">
        <f t="shared" si="26"/>
        <v>779382.18910177355</v>
      </c>
      <c r="M48" s="11">
        <f t="shared" si="26"/>
        <v>793143.8223212196</v>
      </c>
      <c r="N48" s="11">
        <f t="shared" si="26"/>
        <v>813297.77588817687</v>
      </c>
      <c r="O48" s="11">
        <f t="shared" si="26"/>
        <v>833889.9043400893</v>
      </c>
    </row>
    <row r="49" spans="1:15" outlineLevel="1" x14ac:dyDescent="0.25">
      <c r="A49" s="2"/>
      <c r="B49" s="2"/>
      <c r="C49" s="2"/>
      <c r="D49" s="2"/>
      <c r="E49" s="11"/>
      <c r="F49" s="11"/>
      <c r="G49" s="11"/>
      <c r="H49" s="11"/>
      <c r="I49" s="11"/>
      <c r="J49" s="11"/>
      <c r="K49" s="11"/>
      <c r="L49" s="11"/>
      <c r="M49" s="11"/>
      <c r="N49" s="11"/>
      <c r="O49" s="11"/>
    </row>
    <row r="50" spans="1:15" outlineLevel="1" x14ac:dyDescent="0.25">
      <c r="B50" s="2" t="s">
        <v>53</v>
      </c>
      <c r="C50" s="2"/>
      <c r="D50" s="2"/>
      <c r="E50" s="6">
        <f t="shared" ref="E50:O50" si="27">(E5*E6)+(E9*E10)+(E13*E14)+(E17*E18)+(E21*E22)</f>
        <v>541897.50878220133</v>
      </c>
      <c r="F50" s="6">
        <f t="shared" si="27"/>
        <v>556171.36797423882</v>
      </c>
      <c r="G50" s="6">
        <f t="shared" si="27"/>
        <v>570741.93562060886</v>
      </c>
      <c r="H50" s="6">
        <f t="shared" si="27"/>
        <v>585616.74110351282</v>
      </c>
      <c r="I50" s="6">
        <f t="shared" si="27"/>
        <v>594512.13724918966</v>
      </c>
      <c r="J50" s="6">
        <f t="shared" si="27"/>
        <v>610018.80573248817</v>
      </c>
      <c r="K50" s="6">
        <f t="shared" si="27"/>
        <v>625853.51263260213</v>
      </c>
      <c r="L50" s="6">
        <f t="shared" si="27"/>
        <v>642024.6141442823</v>
      </c>
      <c r="M50" s="6">
        <f t="shared" si="27"/>
        <v>652873.93744896702</v>
      </c>
      <c r="N50" s="6">
        <f t="shared" si="27"/>
        <v>669743.78675039927</v>
      </c>
      <c r="O50" s="6">
        <f t="shared" si="27"/>
        <v>686976.44947943371</v>
      </c>
    </row>
    <row r="51" spans="1:15" outlineLevel="1" x14ac:dyDescent="0.25">
      <c r="B51" s="2"/>
      <c r="C51" s="2"/>
      <c r="D51" s="2"/>
      <c r="E51" s="6"/>
      <c r="F51" s="6"/>
      <c r="G51" s="6"/>
      <c r="H51" s="6"/>
      <c r="I51" s="6"/>
      <c r="J51" s="6"/>
      <c r="K51" s="6"/>
      <c r="L51" s="6"/>
      <c r="M51" s="6"/>
      <c r="N51" s="6"/>
      <c r="O51" s="6"/>
    </row>
    <row r="52" spans="1:15" outlineLevel="1" x14ac:dyDescent="0.25">
      <c r="A52" s="1" t="s">
        <v>3</v>
      </c>
      <c r="C52" s="2"/>
      <c r="D52" s="2"/>
      <c r="E52" s="11">
        <f t="shared" ref="E52:O52" si="28">E48-E50</f>
        <v>117130.65281030443</v>
      </c>
      <c r="F52" s="11">
        <f t="shared" si="28"/>
        <v>119873.60275175644</v>
      </c>
      <c r="G52" s="11">
        <f t="shared" si="28"/>
        <v>122678.58779859485</v>
      </c>
      <c r="H52" s="11">
        <f t="shared" si="28"/>
        <v>125547.13016112417</v>
      </c>
      <c r="I52" s="11">
        <f t="shared" si="28"/>
        <v>128149.66593910067</v>
      </c>
      <c r="J52" s="11">
        <f t="shared" si="28"/>
        <v>131150.04615287948</v>
      </c>
      <c r="K52" s="11">
        <f t="shared" si="28"/>
        <v>134218.78780278366</v>
      </c>
      <c r="L52" s="11">
        <f t="shared" si="28"/>
        <v>137357.57495749125</v>
      </c>
      <c r="M52" s="11">
        <f t="shared" si="28"/>
        <v>140269.88487225259</v>
      </c>
      <c r="N52" s="11">
        <f t="shared" si="28"/>
        <v>143553.98913777759</v>
      </c>
      <c r="O52" s="11">
        <f t="shared" si="28"/>
        <v>146913.45486065559</v>
      </c>
    </row>
    <row r="53" spans="1:15" outlineLevel="1" x14ac:dyDescent="0.25">
      <c r="A53" s="2"/>
      <c r="B53" s="2"/>
      <c r="C53" s="2"/>
      <c r="D53" s="2"/>
    </row>
    <row r="54" spans="1:15" outlineLevel="1" x14ac:dyDescent="0.25">
      <c r="A54" s="1" t="s">
        <v>122</v>
      </c>
      <c r="B54" s="2"/>
      <c r="C54" s="2"/>
      <c r="D54" s="2"/>
    </row>
    <row r="55" spans="1:15" outlineLevel="1" x14ac:dyDescent="0.25">
      <c r="B55" s="2" t="s">
        <v>4</v>
      </c>
      <c r="C55" s="2"/>
      <c r="D55" s="2"/>
      <c r="E55" s="6">
        <f t="shared" ref="E55:O55" si="29">(E27*E24)*52</f>
        <v>36504</v>
      </c>
      <c r="F55" s="6">
        <f t="shared" si="29"/>
        <v>36504</v>
      </c>
      <c r="G55" s="6">
        <f t="shared" si="29"/>
        <v>36504</v>
      </c>
      <c r="H55" s="6">
        <f t="shared" si="29"/>
        <v>42120</v>
      </c>
      <c r="I55" s="6">
        <f t="shared" si="29"/>
        <v>44460</v>
      </c>
      <c r="J55" s="6">
        <f t="shared" si="29"/>
        <v>44460</v>
      </c>
      <c r="K55" s="6">
        <f t="shared" si="29"/>
        <v>45395.999999999993</v>
      </c>
      <c r="L55" s="6">
        <f t="shared" si="29"/>
        <v>45395.999999999993</v>
      </c>
      <c r="M55" s="6">
        <f t="shared" si="29"/>
        <v>54475.199999999997</v>
      </c>
      <c r="N55" s="6">
        <f t="shared" si="29"/>
        <v>56160</v>
      </c>
      <c r="O55" s="6">
        <f t="shared" si="29"/>
        <v>56160</v>
      </c>
    </row>
    <row r="56" spans="1:15" outlineLevel="1" x14ac:dyDescent="0.25">
      <c r="B56" s="2" t="s">
        <v>73</v>
      </c>
      <c r="C56" s="2"/>
      <c r="D56" s="2"/>
      <c r="E56" s="6">
        <f t="shared" ref="E56:O56" si="30">E48*E31</f>
        <v>23065.985655737702</v>
      </c>
      <c r="F56" s="6">
        <f t="shared" si="30"/>
        <v>23661.573975409836</v>
      </c>
      <c r="G56" s="6">
        <f t="shared" si="30"/>
        <v>24269.718319672131</v>
      </c>
      <c r="H56" s="6">
        <f t="shared" si="30"/>
        <v>24890.735494262295</v>
      </c>
      <c r="I56" s="6">
        <f t="shared" si="30"/>
        <v>25293.163111590165</v>
      </c>
      <c r="J56" s="6">
        <f t="shared" si="30"/>
        <v>25940.90981598787</v>
      </c>
      <c r="K56" s="6">
        <f t="shared" si="30"/>
        <v>26602.530515238504</v>
      </c>
      <c r="L56" s="6">
        <f t="shared" si="30"/>
        <v>27278.376618562077</v>
      </c>
      <c r="M56" s="6">
        <f t="shared" si="30"/>
        <v>27760.033781242688</v>
      </c>
      <c r="N56" s="6">
        <f t="shared" si="30"/>
        <v>28465.422156086192</v>
      </c>
      <c r="O56" s="6">
        <f t="shared" si="30"/>
        <v>29186.146651903127</v>
      </c>
    </row>
    <row r="57" spans="1:15" outlineLevel="1" x14ac:dyDescent="0.25">
      <c r="B57" s="2" t="s">
        <v>63</v>
      </c>
      <c r="C57" s="2"/>
      <c r="D57" s="2"/>
      <c r="E57" s="6">
        <f t="shared" ref="E57:O57" si="31">E28</f>
        <v>1200</v>
      </c>
      <c r="F57" s="6">
        <f t="shared" si="31"/>
        <v>1224</v>
      </c>
      <c r="G57" s="6">
        <f t="shared" si="31"/>
        <v>1248.48</v>
      </c>
      <c r="H57" s="6">
        <f t="shared" si="31"/>
        <v>1273.4495999999999</v>
      </c>
      <c r="I57" s="6">
        <f t="shared" si="31"/>
        <v>1298.918592</v>
      </c>
      <c r="J57" s="6">
        <f t="shared" si="31"/>
        <v>1324.8969638399999</v>
      </c>
      <c r="K57" s="6">
        <f t="shared" si="31"/>
        <v>1351.3949031167999</v>
      </c>
      <c r="L57" s="6">
        <f t="shared" si="31"/>
        <v>1378.4228011791358</v>
      </c>
      <c r="M57" s="6">
        <f t="shared" si="31"/>
        <v>1405.9912572027185</v>
      </c>
      <c r="N57" s="6">
        <f t="shared" si="31"/>
        <v>1434.1110823467729</v>
      </c>
      <c r="O57" s="6">
        <f t="shared" si="31"/>
        <v>1462.7933039937084</v>
      </c>
    </row>
    <row r="58" spans="1:15" outlineLevel="1" x14ac:dyDescent="0.25">
      <c r="B58" s="2" t="s">
        <v>112</v>
      </c>
      <c r="C58" s="2"/>
      <c r="D58" s="2"/>
      <c r="E58" s="6">
        <v>1500</v>
      </c>
      <c r="F58" s="6">
        <f t="shared" ref="F58:O58" si="32">F48*F29</f>
        <v>1538.7315978099541</v>
      </c>
      <c r="G58" s="6">
        <f t="shared" si="32"/>
        <v>1578.2797242160125</v>
      </c>
      <c r="H58" s="6">
        <f t="shared" si="32"/>
        <v>1618.6649813556105</v>
      </c>
      <c r="I58" s="6">
        <f t="shared" si="32"/>
        <v>1644.835179976264</v>
      </c>
      <c r="J58" s="6">
        <f t="shared" si="32"/>
        <v>1686.9586804023065</v>
      </c>
      <c r="K58" s="6">
        <f t="shared" si="32"/>
        <v>1729.9844181135882</v>
      </c>
      <c r="L58" s="6">
        <f t="shared" si="32"/>
        <v>1773.9352455404307</v>
      </c>
      <c r="M58" s="6">
        <f t="shared" si="32"/>
        <v>1805.2578065965286</v>
      </c>
      <c r="N58" s="6">
        <f t="shared" si="32"/>
        <v>1851.12979221454</v>
      </c>
      <c r="O58" s="6">
        <f t="shared" si="32"/>
        <v>1897.9990983808029</v>
      </c>
    </row>
    <row r="59" spans="1:15" outlineLevel="1" x14ac:dyDescent="0.25">
      <c r="B59" s="2" t="s">
        <v>72</v>
      </c>
      <c r="C59" s="2"/>
      <c r="D59" s="2"/>
      <c r="E59" s="6">
        <v>0</v>
      </c>
      <c r="F59" s="6">
        <v>0</v>
      </c>
      <c r="G59" s="6">
        <v>0</v>
      </c>
      <c r="H59" s="6">
        <v>5000</v>
      </c>
      <c r="I59" s="6">
        <v>5000</v>
      </c>
      <c r="J59" s="6">
        <v>10000</v>
      </c>
      <c r="K59" s="6">
        <v>6000</v>
      </c>
      <c r="L59" s="6">
        <v>6000</v>
      </c>
      <c r="M59" s="6">
        <v>6000</v>
      </c>
      <c r="N59" s="6">
        <v>6000</v>
      </c>
      <c r="O59" s="6">
        <v>6000</v>
      </c>
    </row>
    <row r="60" spans="1:15" outlineLevel="1" x14ac:dyDescent="0.25">
      <c r="B60" s="2" t="s">
        <v>133</v>
      </c>
      <c r="C60" s="2"/>
      <c r="D60" s="2"/>
      <c r="E60" s="6">
        <f t="shared" ref="E60:O60" si="33">E91*E34</f>
        <v>4220.5097963959997</v>
      </c>
      <c r="F60" s="6">
        <f t="shared" si="33"/>
        <v>2808.1518553988853</v>
      </c>
      <c r="G60" s="6">
        <f t="shared" si="33"/>
        <v>1150.5843572702213</v>
      </c>
      <c r="H60" s="6">
        <f t="shared" si="33"/>
        <v>26.788671371908457</v>
      </c>
      <c r="I60" s="6">
        <f t="shared" si="33"/>
        <v>0</v>
      </c>
      <c r="J60" s="6">
        <f t="shared" si="33"/>
        <v>0</v>
      </c>
      <c r="K60" s="6">
        <f t="shared" si="33"/>
        <v>0</v>
      </c>
      <c r="L60" s="6">
        <f t="shared" si="33"/>
        <v>0</v>
      </c>
      <c r="M60" s="6">
        <f t="shared" si="33"/>
        <v>0</v>
      </c>
      <c r="N60" s="6">
        <f t="shared" si="33"/>
        <v>0</v>
      </c>
      <c r="O60" s="6">
        <f t="shared" si="33"/>
        <v>0</v>
      </c>
    </row>
    <row r="61" spans="1:15" outlineLevel="1" x14ac:dyDescent="0.25">
      <c r="B61" s="2" t="s">
        <v>134</v>
      </c>
      <c r="C61" s="2"/>
      <c r="D61" s="2"/>
      <c r="E61" s="6">
        <f>[1]Mortgage!E23</f>
        <v>23807.682674000738</v>
      </c>
      <c r="F61" s="6">
        <f>[1]Mortgage!E37</f>
        <v>23377.198625428835</v>
      </c>
      <c r="G61" s="6">
        <f>[1]Mortgage!E51</f>
        <v>22929.175992515746</v>
      </c>
      <c r="H61" s="6">
        <f>[1]Mortgage!E65</f>
        <v>22462.900226274793</v>
      </c>
      <c r="I61" s="6">
        <f>[1]Mortgage!E79</f>
        <v>21977.627665891072</v>
      </c>
      <c r="J61" s="6">
        <f>[1]Mortgage!E93</f>
        <v>21472.584352660691</v>
      </c>
      <c r="K61" s="6">
        <f>[1]Mortgage!E107</f>
        <v>20946.964795607975</v>
      </c>
      <c r="L61" s="6">
        <f>[1]Mortgage!E121</f>
        <v>20399.930686812124</v>
      </c>
      <c r="M61" s="6">
        <f>[1]Mortgage!E135</f>
        <v>19830.60956439417</v>
      </c>
      <c r="N61" s="6">
        <f>[1]Mortgage!E149</f>
        <v>19238.093421032081</v>
      </c>
      <c r="O61" s="6">
        <f>[1]Mortgage!E163</f>
        <v>18621.437255784542</v>
      </c>
    </row>
    <row r="62" spans="1:15" outlineLevel="1" x14ac:dyDescent="0.25"/>
    <row r="63" spans="1:15" outlineLevel="1" x14ac:dyDescent="0.25">
      <c r="B63" s="2" t="s">
        <v>123</v>
      </c>
      <c r="E63" s="11">
        <f t="shared" ref="E63:O63" si="34">E79/$E$40</f>
        <v>20000</v>
      </c>
      <c r="F63" s="11">
        <f t="shared" si="34"/>
        <v>20000</v>
      </c>
      <c r="G63" s="11">
        <f t="shared" si="34"/>
        <v>20000</v>
      </c>
      <c r="H63" s="11">
        <f t="shared" si="34"/>
        <v>20000</v>
      </c>
      <c r="I63" s="11">
        <f t="shared" si="34"/>
        <v>20000</v>
      </c>
      <c r="J63" s="11">
        <f t="shared" si="34"/>
        <v>20000</v>
      </c>
      <c r="K63" s="11">
        <f t="shared" si="34"/>
        <v>20000</v>
      </c>
      <c r="L63" s="11">
        <f t="shared" si="34"/>
        <v>20000</v>
      </c>
      <c r="M63" s="11">
        <f t="shared" si="34"/>
        <v>20000</v>
      </c>
      <c r="N63" s="11">
        <f t="shared" si="34"/>
        <v>20000</v>
      </c>
      <c r="O63" s="11">
        <f t="shared" si="34"/>
        <v>20000</v>
      </c>
    </row>
    <row r="64" spans="1:15" outlineLevel="1" x14ac:dyDescent="0.25">
      <c r="B64" s="2" t="s">
        <v>124</v>
      </c>
      <c r="E64" s="11">
        <f t="shared" ref="E64:O64" si="35">E80/$E$41</f>
        <v>2666.6666666666665</v>
      </c>
      <c r="F64" s="11">
        <f t="shared" si="35"/>
        <v>2746.6666666666665</v>
      </c>
      <c r="G64" s="11">
        <f t="shared" si="35"/>
        <v>2829.0666666666666</v>
      </c>
      <c r="H64" s="11">
        <f t="shared" si="35"/>
        <v>2913.9386666666669</v>
      </c>
      <c r="I64" s="11">
        <f t="shared" si="35"/>
        <v>3001.3568266666671</v>
      </c>
      <c r="J64" s="11">
        <f t="shared" si="35"/>
        <v>3091.3975314666668</v>
      </c>
      <c r="K64" s="11">
        <f t="shared" si="35"/>
        <v>3184.1394574106666</v>
      </c>
      <c r="L64" s="11">
        <f t="shared" si="35"/>
        <v>3279.6636411329869</v>
      </c>
      <c r="M64" s="11">
        <f t="shared" si="35"/>
        <v>3378.0535503669762</v>
      </c>
      <c r="N64" s="11">
        <f t="shared" si="35"/>
        <v>3479.3951568779858</v>
      </c>
      <c r="O64" s="11">
        <f t="shared" si="35"/>
        <v>3583.777011584325</v>
      </c>
    </row>
    <row r="65" spans="1:22" outlineLevel="1" x14ac:dyDescent="0.25"/>
    <row r="66" spans="1:22" outlineLevel="1" x14ac:dyDescent="0.25">
      <c r="A66" s="2" t="s">
        <v>5</v>
      </c>
      <c r="B66" s="2"/>
      <c r="C66" s="2"/>
      <c r="D66" s="2"/>
      <c r="E66" s="11">
        <f t="shared" ref="E66:O66" si="36">E52-SUM(E55:E64)</f>
        <v>4165.8080175033101</v>
      </c>
      <c r="F66" s="11">
        <f t="shared" si="36"/>
        <v>8013.2800310422608</v>
      </c>
      <c r="G66" s="11">
        <f t="shared" si="36"/>
        <v>12169.282738254071</v>
      </c>
      <c r="H66" s="11">
        <f t="shared" si="36"/>
        <v>5240.652521192882</v>
      </c>
      <c r="I66" s="11">
        <f t="shared" si="36"/>
        <v>5473.7645629765029</v>
      </c>
      <c r="J66" s="11">
        <f t="shared" si="36"/>
        <v>3173.2988085219549</v>
      </c>
      <c r="K66" s="11">
        <f t="shared" si="36"/>
        <v>9007.7737132961338</v>
      </c>
      <c r="L66" s="11">
        <f t="shared" si="36"/>
        <v>11851.245964264512</v>
      </c>
      <c r="M66" s="11">
        <f t="shared" si="36"/>
        <v>5614.7389124494803</v>
      </c>
      <c r="N66" s="11">
        <f t="shared" si="36"/>
        <v>6925.8375292200071</v>
      </c>
      <c r="O66" s="11">
        <f t="shared" si="36"/>
        <v>10001.301539009088</v>
      </c>
    </row>
    <row r="67" spans="1:22" outlineLevel="1" x14ac:dyDescent="0.25">
      <c r="A67" s="2" t="s">
        <v>6</v>
      </c>
      <c r="B67" s="2"/>
      <c r="C67" s="2"/>
      <c r="D67" s="2"/>
      <c r="E67" s="11">
        <f t="shared" ref="E67:O67" si="37">E66*E30</f>
        <v>428.66164500109062</v>
      </c>
      <c r="F67" s="11">
        <f t="shared" si="37"/>
        <v>824.56651519424872</v>
      </c>
      <c r="G67" s="11">
        <f t="shared" si="37"/>
        <v>1252.219193766344</v>
      </c>
      <c r="H67" s="11">
        <f t="shared" si="37"/>
        <v>539.26314443074762</v>
      </c>
      <c r="I67" s="11">
        <f t="shared" si="37"/>
        <v>563.25037353028222</v>
      </c>
      <c r="J67" s="11">
        <f t="shared" si="37"/>
        <v>326.53244739690916</v>
      </c>
      <c r="K67" s="11">
        <f t="shared" si="37"/>
        <v>926.89991509817219</v>
      </c>
      <c r="L67" s="11">
        <f t="shared" si="37"/>
        <v>1219.4932097228184</v>
      </c>
      <c r="M67" s="11">
        <f t="shared" si="37"/>
        <v>577.75663409105152</v>
      </c>
      <c r="N67" s="11">
        <f t="shared" si="37"/>
        <v>712.66868175673881</v>
      </c>
      <c r="O67" s="11">
        <f t="shared" si="37"/>
        <v>1029.1339283640352</v>
      </c>
    </row>
    <row r="68" spans="1:22" outlineLevel="1" x14ac:dyDescent="0.25">
      <c r="A68" s="2" t="s">
        <v>7</v>
      </c>
      <c r="B68" s="2"/>
      <c r="C68" s="2"/>
      <c r="D68" s="2"/>
      <c r="E68" s="6">
        <f t="shared" ref="E68:O68" si="38">E66-E67</f>
        <v>3737.1463725022195</v>
      </c>
      <c r="F68" s="6">
        <f t="shared" si="38"/>
        <v>7188.7135158480123</v>
      </c>
      <c r="G68" s="6">
        <f t="shared" si="38"/>
        <v>10917.063544487726</v>
      </c>
      <c r="H68" s="6">
        <f t="shared" si="38"/>
        <v>4701.3893767621339</v>
      </c>
      <c r="I68" s="6">
        <f t="shared" si="38"/>
        <v>4910.5141894462204</v>
      </c>
      <c r="J68" s="6">
        <f t="shared" si="38"/>
        <v>2846.7663611250459</v>
      </c>
      <c r="K68" s="6">
        <f t="shared" si="38"/>
        <v>8080.8737981979612</v>
      </c>
      <c r="L68" s="6">
        <f t="shared" si="38"/>
        <v>10631.752754541692</v>
      </c>
      <c r="M68" s="6">
        <f t="shared" si="38"/>
        <v>5036.9822783584286</v>
      </c>
      <c r="N68" s="6">
        <f t="shared" si="38"/>
        <v>6213.1688474632683</v>
      </c>
      <c r="O68" s="6">
        <f t="shared" si="38"/>
        <v>8972.1676106450523</v>
      </c>
    </row>
    <row r="69" spans="1:22" outlineLevel="1" x14ac:dyDescent="0.25">
      <c r="A69" s="2"/>
      <c r="B69" s="2"/>
      <c r="C69" s="2"/>
      <c r="D69" s="2"/>
    </row>
    <row r="70" spans="1:22" outlineLevel="1" x14ac:dyDescent="0.25">
      <c r="A70" s="2"/>
      <c r="B70" s="2"/>
      <c r="C70" s="2"/>
      <c r="D70" s="2"/>
    </row>
    <row r="71" spans="1:22" x14ac:dyDescent="0.25">
      <c r="A71" s="1" t="s">
        <v>8</v>
      </c>
      <c r="B71" s="1"/>
      <c r="C71" s="1"/>
      <c r="D71" s="1"/>
      <c r="E71" s="4">
        <v>2015</v>
      </c>
      <c r="F71" s="4">
        <v>2016</v>
      </c>
      <c r="G71" s="4">
        <v>2017</v>
      </c>
      <c r="H71" s="4">
        <v>2018</v>
      </c>
      <c r="I71" s="4">
        <v>2019</v>
      </c>
      <c r="J71" s="4">
        <v>2020</v>
      </c>
      <c r="K71" s="4">
        <v>2021</v>
      </c>
      <c r="L71" s="4">
        <v>2022</v>
      </c>
      <c r="M71" s="4">
        <v>2023</v>
      </c>
      <c r="N71" s="4">
        <v>2024</v>
      </c>
      <c r="O71" s="4">
        <v>2025</v>
      </c>
    </row>
    <row r="72" spans="1:22" outlineLevel="1" x14ac:dyDescent="0.25">
      <c r="A72" s="1" t="s">
        <v>9</v>
      </c>
      <c r="B72" s="1"/>
      <c r="C72" s="1"/>
      <c r="D72" s="1"/>
    </row>
    <row r="73" spans="1:22" outlineLevel="1" x14ac:dyDescent="0.25">
      <c r="A73" s="2"/>
      <c r="B73" s="2" t="s">
        <v>10</v>
      </c>
      <c r="C73" s="2"/>
      <c r="D73" s="2"/>
      <c r="E73" s="6">
        <v>2000</v>
      </c>
      <c r="F73" s="6">
        <f t="shared" ref="F73:O73" si="39">F76*F33</f>
        <v>2021.8908135811628</v>
      </c>
      <c r="G73" s="6">
        <f t="shared" si="39"/>
        <v>2043.7373692008127</v>
      </c>
      <c r="H73" s="6">
        <f t="shared" si="39"/>
        <v>2065.5466892819213</v>
      </c>
      <c r="I73" s="6">
        <f t="shared" si="39"/>
        <v>2065.4680839574662</v>
      </c>
      <c r="J73" s="6">
        <f t="shared" si="39"/>
        <v>2087.5515914426032</v>
      </c>
      <c r="K73" s="6">
        <f t="shared" si="39"/>
        <v>2109.6136082497869</v>
      </c>
      <c r="L73" s="6">
        <f t="shared" si="39"/>
        <v>2131.6609685161466</v>
      </c>
      <c r="M73" s="6">
        <f t="shared" si="39"/>
        <v>2135.1678288864282</v>
      </c>
      <c r="N73" s="6">
        <f t="shared" si="39"/>
        <v>2157.4841259000896</v>
      </c>
      <c r="O73" s="6">
        <f t="shared" si="39"/>
        <v>2179.801741697795</v>
      </c>
    </row>
    <row r="74" spans="1:22" outlineLevel="1" x14ac:dyDescent="0.25">
      <c r="B74" s="2" t="s">
        <v>11</v>
      </c>
      <c r="C74" s="2"/>
      <c r="D74" s="2"/>
      <c r="E74" s="6">
        <v>0</v>
      </c>
      <c r="F74" s="6">
        <v>0</v>
      </c>
      <c r="G74" s="6">
        <v>0</v>
      </c>
      <c r="H74" s="6">
        <v>0</v>
      </c>
      <c r="I74" s="6">
        <v>16860</v>
      </c>
      <c r="J74" s="6">
        <v>30919</v>
      </c>
      <c r="K74" s="6">
        <v>50742</v>
      </c>
      <c r="L74" s="6">
        <v>72486</v>
      </c>
      <c r="M74" s="6">
        <v>87691</v>
      </c>
      <c r="N74" s="6">
        <v>104135</v>
      </c>
      <c r="O74" s="6">
        <v>123153</v>
      </c>
    </row>
    <row r="75" spans="1:22" outlineLevel="1" x14ac:dyDescent="0.25">
      <c r="B75" s="2" t="s">
        <v>12</v>
      </c>
      <c r="C75" s="2"/>
      <c r="D75" s="2"/>
      <c r="E75" s="6">
        <f t="shared" ref="E75:O75" si="40">(E48/365)*E36</f>
        <v>54166.698213082665</v>
      </c>
      <c r="F75" s="6">
        <f t="shared" si="40"/>
        <v>54731.859958775785</v>
      </c>
      <c r="G75" s="6">
        <f t="shared" si="40"/>
        <v>55296.487178169613</v>
      </c>
      <c r="H75" s="6">
        <f t="shared" si="40"/>
        <v>55860.750615843819</v>
      </c>
      <c r="I75" s="6">
        <f t="shared" si="40"/>
        <v>55912.435814934899</v>
      </c>
      <c r="J75" s="6">
        <f t="shared" si="40"/>
        <v>56484.163603355883</v>
      </c>
      <c r="K75" s="6">
        <f t="shared" si="40"/>
        <v>57055.915582633366</v>
      </c>
      <c r="L75" s="6">
        <f t="shared" si="40"/>
        <v>57627.858424900442</v>
      </c>
      <c r="M75" s="6">
        <f t="shared" si="40"/>
        <v>57765.718583649759</v>
      </c>
      <c r="N75" s="6">
        <f t="shared" si="40"/>
        <v>58345.054437331462</v>
      </c>
      <c r="O75" s="6">
        <f t="shared" si="40"/>
        <v>58924.975582499144</v>
      </c>
      <c r="Q75" s="29" t="s">
        <v>75</v>
      </c>
      <c r="R75" s="30">
        <f>E42</f>
        <v>1.1499999999999999</v>
      </c>
      <c r="S75" s="31"/>
      <c r="T75" s="31"/>
      <c r="U75" s="31"/>
      <c r="V75" s="32"/>
    </row>
    <row r="76" spans="1:22" outlineLevel="1" x14ac:dyDescent="0.25">
      <c r="B76" s="2" t="s">
        <v>13</v>
      </c>
      <c r="C76" s="2"/>
      <c r="D76" s="2"/>
      <c r="E76" s="6">
        <f t="shared" ref="E76:O76" si="41">(E50/365)*E35</f>
        <v>99471.597502486286</v>
      </c>
      <c r="F76" s="6">
        <f t="shared" si="41"/>
        <v>100560.35460125998</v>
      </c>
      <c r="G76" s="6">
        <f t="shared" si="41"/>
        <v>101646.91049496672</v>
      </c>
      <c r="H76" s="6">
        <f t="shared" si="41"/>
        <v>102731.61444942218</v>
      </c>
      <c r="I76" s="6">
        <f t="shared" si="41"/>
        <v>102727.70495082431</v>
      </c>
      <c r="J76" s="6">
        <f t="shared" si="41"/>
        <v>103826.04583482667</v>
      </c>
      <c r="K76" s="6">
        <f t="shared" si="41"/>
        <v>104923.31786279529</v>
      </c>
      <c r="L76" s="6">
        <f t="shared" si="41"/>
        <v>106019.86093599911</v>
      </c>
      <c r="M76" s="6">
        <f t="shared" si="41"/>
        <v>106194.27743762414</v>
      </c>
      <c r="N76" s="6">
        <f t="shared" si="41"/>
        <v>107304.19629476858</v>
      </c>
      <c r="O76" s="6">
        <f t="shared" si="41"/>
        <v>108414.18074269082</v>
      </c>
      <c r="Q76" s="33" t="s">
        <v>76</v>
      </c>
      <c r="R76" s="34">
        <f>R90</f>
        <v>0.77984595269515944</v>
      </c>
      <c r="S76" s="35"/>
      <c r="T76" s="35"/>
      <c r="U76" s="35"/>
      <c r="V76" s="36"/>
    </row>
    <row r="77" spans="1:22" outlineLevel="1" x14ac:dyDescent="0.25">
      <c r="A77" s="2"/>
      <c r="B77" s="2"/>
      <c r="C77" s="2"/>
      <c r="D77" s="2"/>
      <c r="E77" s="6"/>
      <c r="F77" s="6"/>
      <c r="G77" s="6"/>
      <c r="H77" s="6"/>
      <c r="I77" s="6"/>
      <c r="J77" s="6"/>
      <c r="K77" s="6"/>
      <c r="L77" s="6"/>
      <c r="M77" s="6"/>
      <c r="N77" s="6"/>
      <c r="O77" s="6"/>
      <c r="Q77" s="33" t="s">
        <v>77</v>
      </c>
      <c r="R77" s="34">
        <f>R93</f>
        <v>0.20438819669377245</v>
      </c>
      <c r="S77" s="35"/>
      <c r="T77" s="35"/>
      <c r="U77" s="35"/>
      <c r="V77" s="36"/>
    </row>
    <row r="78" spans="1:22" outlineLevel="1" x14ac:dyDescent="0.25">
      <c r="B78" s="2" t="s">
        <v>128</v>
      </c>
      <c r="C78" s="2"/>
      <c r="D78" s="2"/>
      <c r="E78" s="6">
        <v>50000</v>
      </c>
      <c r="F78" s="6">
        <v>50000</v>
      </c>
      <c r="G78" s="6">
        <v>50000</v>
      </c>
      <c r="H78" s="6">
        <v>50000</v>
      </c>
      <c r="I78" s="6">
        <v>50000</v>
      </c>
      <c r="J78" s="6">
        <v>50000</v>
      </c>
      <c r="K78" s="6">
        <v>50000</v>
      </c>
      <c r="L78" s="6">
        <v>50000</v>
      </c>
      <c r="M78" s="6">
        <v>50000</v>
      </c>
      <c r="N78" s="6">
        <v>50000</v>
      </c>
      <c r="O78" s="6">
        <v>50000</v>
      </c>
      <c r="Q78" s="33" t="s">
        <v>78</v>
      </c>
      <c r="R78" s="20">
        <v>2.5</v>
      </c>
      <c r="S78" s="35" t="s">
        <v>157</v>
      </c>
      <c r="T78" s="35"/>
      <c r="U78" s="35"/>
      <c r="V78" s="36"/>
    </row>
    <row r="79" spans="1:22" outlineLevel="1" x14ac:dyDescent="0.25">
      <c r="B79" s="2" t="s">
        <v>125</v>
      </c>
      <c r="C79" s="2"/>
      <c r="D79" s="2"/>
      <c r="E79" s="6">
        <f>[1]Mortgage!D4</f>
        <v>600000</v>
      </c>
      <c r="F79" s="6">
        <f t="shared" ref="F79:O79" si="42">E79</f>
        <v>600000</v>
      </c>
      <c r="G79" s="6">
        <f t="shared" si="42"/>
        <v>600000</v>
      </c>
      <c r="H79" s="6">
        <f t="shared" si="42"/>
        <v>600000</v>
      </c>
      <c r="I79" s="6">
        <f t="shared" si="42"/>
        <v>600000</v>
      </c>
      <c r="J79" s="6">
        <f t="shared" si="42"/>
        <v>600000</v>
      </c>
      <c r="K79" s="6">
        <f t="shared" si="42"/>
        <v>600000</v>
      </c>
      <c r="L79" s="6">
        <f t="shared" si="42"/>
        <v>600000</v>
      </c>
      <c r="M79" s="6">
        <f t="shared" si="42"/>
        <v>600000</v>
      </c>
      <c r="N79" s="6">
        <f t="shared" si="42"/>
        <v>600000</v>
      </c>
      <c r="O79" s="6">
        <f t="shared" si="42"/>
        <v>600000</v>
      </c>
      <c r="Q79" s="33"/>
      <c r="R79" s="35"/>
      <c r="S79" s="35"/>
      <c r="T79" s="35"/>
      <c r="U79" s="35"/>
      <c r="V79" s="36"/>
    </row>
    <row r="80" spans="1:22" outlineLevel="1" x14ac:dyDescent="0.25">
      <c r="B80" s="2" t="s">
        <v>22</v>
      </c>
      <c r="C80" s="2"/>
      <c r="D80" s="2"/>
      <c r="E80" s="6">
        <v>40000</v>
      </c>
      <c r="F80" s="6">
        <f t="shared" ref="F80:O80" si="43">E80+(E80*F37)</f>
        <v>41200</v>
      </c>
      <c r="G80" s="6">
        <f t="shared" si="43"/>
        <v>42436</v>
      </c>
      <c r="H80" s="6">
        <f t="shared" si="43"/>
        <v>43709.08</v>
      </c>
      <c r="I80" s="6">
        <f t="shared" si="43"/>
        <v>45020.352400000003</v>
      </c>
      <c r="J80" s="6">
        <f t="shared" si="43"/>
        <v>46370.962972000001</v>
      </c>
      <c r="K80" s="6">
        <f t="shared" si="43"/>
        <v>47762.091861159999</v>
      </c>
      <c r="L80" s="6">
        <f t="shared" si="43"/>
        <v>49194.954616994801</v>
      </c>
      <c r="M80" s="6">
        <f t="shared" si="43"/>
        <v>50670.803255504645</v>
      </c>
      <c r="N80" s="6">
        <f t="shared" si="43"/>
        <v>52190.927353169784</v>
      </c>
      <c r="O80" s="6">
        <f t="shared" si="43"/>
        <v>53756.655173764877</v>
      </c>
      <c r="Q80" s="33"/>
      <c r="R80" s="35"/>
      <c r="S80" s="35"/>
      <c r="T80" s="35"/>
      <c r="U80" s="35"/>
      <c r="V80" s="36"/>
    </row>
    <row r="81" spans="1:22" outlineLevel="1" x14ac:dyDescent="0.25">
      <c r="B81" s="2" t="s">
        <v>129</v>
      </c>
      <c r="C81" s="2"/>
      <c r="D81" s="2"/>
      <c r="E81" s="6">
        <f>D81+E63</f>
        <v>20000</v>
      </c>
      <c r="F81" s="6">
        <f>E82+F63+F64</f>
        <v>25413.333333333336</v>
      </c>
      <c r="G81" s="6">
        <f t="shared" ref="G81:O81" si="44">F81+G63+G64</f>
        <v>48242.400000000001</v>
      </c>
      <c r="H81" s="6">
        <f t="shared" si="44"/>
        <v>71156.338666666663</v>
      </c>
      <c r="I81" s="6">
        <f t="shared" si="44"/>
        <v>94157.695493333333</v>
      </c>
      <c r="J81" s="6">
        <f t="shared" si="44"/>
        <v>117249.09302479999</v>
      </c>
      <c r="K81" s="6">
        <f t="shared" si="44"/>
        <v>140433.23248221067</v>
      </c>
      <c r="L81" s="6">
        <f t="shared" si="44"/>
        <v>163712.89612334367</v>
      </c>
      <c r="M81" s="6">
        <f t="shared" si="44"/>
        <v>187090.94967371065</v>
      </c>
      <c r="N81" s="6">
        <f t="shared" si="44"/>
        <v>210570.34483058864</v>
      </c>
      <c r="O81" s="6">
        <f t="shared" si="44"/>
        <v>234154.12184217296</v>
      </c>
      <c r="Q81" s="33"/>
      <c r="R81" s="35"/>
      <c r="S81" s="35"/>
      <c r="T81" s="35"/>
      <c r="U81" s="35"/>
      <c r="V81" s="36"/>
    </row>
    <row r="82" spans="1:22" outlineLevel="1" x14ac:dyDescent="0.25">
      <c r="B82" s="2" t="s">
        <v>130</v>
      </c>
      <c r="C82" s="2"/>
      <c r="D82" s="2"/>
      <c r="E82" s="6">
        <f>D82+E64</f>
        <v>2666.6666666666665</v>
      </c>
      <c r="F82" s="6">
        <f t="shared" ref="F82:O82" si="45">E82+F64</f>
        <v>5413.333333333333</v>
      </c>
      <c r="G82" s="6">
        <f t="shared" si="45"/>
        <v>8242.4</v>
      </c>
      <c r="H82" s="6">
        <f t="shared" si="45"/>
        <v>11156.338666666667</v>
      </c>
      <c r="I82" s="6">
        <f t="shared" si="45"/>
        <v>14157.695493333333</v>
      </c>
      <c r="J82" s="6">
        <f t="shared" si="45"/>
        <v>17249.0930248</v>
      </c>
      <c r="K82" s="6">
        <f t="shared" si="45"/>
        <v>20433.232482210668</v>
      </c>
      <c r="L82" s="6">
        <f t="shared" si="45"/>
        <v>23712.896123343653</v>
      </c>
      <c r="M82" s="6">
        <f t="shared" si="45"/>
        <v>27090.949673710631</v>
      </c>
      <c r="N82" s="6">
        <f t="shared" si="45"/>
        <v>30570.344830588616</v>
      </c>
      <c r="O82" s="6">
        <f t="shared" si="45"/>
        <v>34154.121842172943</v>
      </c>
      <c r="Q82" s="33"/>
      <c r="R82" s="35"/>
      <c r="S82" s="35"/>
      <c r="T82" s="35"/>
      <c r="U82" s="35"/>
      <c r="V82" s="36"/>
    </row>
    <row r="83" spans="1:22" outlineLevel="1" x14ac:dyDescent="0.25">
      <c r="A83" s="2"/>
      <c r="B83" s="2"/>
      <c r="C83" s="2"/>
      <c r="D83" s="2"/>
      <c r="E83" s="6"/>
      <c r="Q83" s="33" t="s">
        <v>79</v>
      </c>
      <c r="R83" s="34">
        <f>E43</f>
        <v>3.6249999999999998E-2</v>
      </c>
      <c r="S83" s="35"/>
      <c r="T83" s="35"/>
      <c r="U83" s="35"/>
      <c r="V83" s="36"/>
    </row>
    <row r="84" spans="1:22" outlineLevel="1" x14ac:dyDescent="0.25">
      <c r="A84" s="1" t="s">
        <v>14</v>
      </c>
      <c r="B84" s="1"/>
      <c r="C84" s="1"/>
      <c r="D84" s="1"/>
      <c r="E84" s="11">
        <f>SUM(E73:E80)-E82</f>
        <v>842971.62904890231</v>
      </c>
      <c r="F84" s="11">
        <f t="shared" ref="F84:O84" si="46">SUM(F73:F80)-F81</f>
        <v>823100.77204028354</v>
      </c>
      <c r="G84" s="11">
        <f t="shared" si="46"/>
        <v>803180.7350423371</v>
      </c>
      <c r="H84" s="11">
        <f t="shared" si="46"/>
        <v>783210.65308788116</v>
      </c>
      <c r="I84" s="11">
        <f t="shared" si="46"/>
        <v>778428.26575638331</v>
      </c>
      <c r="J84" s="11">
        <f t="shared" si="46"/>
        <v>772438.63097682514</v>
      </c>
      <c r="K84" s="11">
        <f t="shared" si="46"/>
        <v>772159.70643262775</v>
      </c>
      <c r="L84" s="11">
        <f t="shared" si="46"/>
        <v>773747.43882306688</v>
      </c>
      <c r="M84" s="11">
        <f t="shared" si="46"/>
        <v>767366.01743195439</v>
      </c>
      <c r="N84" s="11">
        <f t="shared" si="46"/>
        <v>763562.31738058128</v>
      </c>
      <c r="O84" s="11">
        <f t="shared" si="46"/>
        <v>762274.49139847967</v>
      </c>
      <c r="Q84" s="33" t="s">
        <v>80</v>
      </c>
      <c r="R84" s="37">
        <f>E44</f>
        <v>9.5000000000000001E-2</v>
      </c>
      <c r="S84" s="35"/>
      <c r="T84" s="35"/>
      <c r="U84" s="35"/>
      <c r="V84" s="36"/>
    </row>
    <row r="85" spans="1:22" outlineLevel="1" x14ac:dyDescent="0.25">
      <c r="A85" s="2"/>
      <c r="B85" s="2"/>
      <c r="C85" s="2"/>
      <c r="D85" s="2"/>
      <c r="Q85" s="33"/>
      <c r="R85" s="37"/>
      <c r="S85" s="35"/>
      <c r="T85" s="35"/>
      <c r="U85" s="35"/>
      <c r="V85" s="36"/>
    </row>
    <row r="86" spans="1:22" outlineLevel="1" x14ac:dyDescent="0.25">
      <c r="A86" s="1" t="s">
        <v>15</v>
      </c>
      <c r="B86" s="1"/>
      <c r="C86" s="1"/>
      <c r="D86" s="1"/>
      <c r="Q86" s="33"/>
      <c r="R86" s="35"/>
      <c r="S86" s="35"/>
      <c r="T86" s="35"/>
      <c r="U86" s="35"/>
      <c r="V86" s="36"/>
    </row>
    <row r="87" spans="1:22" outlineLevel="1" x14ac:dyDescent="0.25">
      <c r="B87" s="2" t="s">
        <v>16</v>
      </c>
      <c r="C87" s="2"/>
      <c r="D87" s="2"/>
      <c r="E87" s="6">
        <f t="shared" ref="E87:O87" si="47">(E50/365)*E38</f>
        <v>89079.042539539951</v>
      </c>
      <c r="F87" s="6">
        <f t="shared" si="47"/>
        <v>92796.811807208607</v>
      </c>
      <c r="G87" s="6">
        <f t="shared" si="47"/>
        <v>96656.319554752074</v>
      </c>
      <c r="H87" s="6">
        <f t="shared" si="47"/>
        <v>100663.02940436991</v>
      </c>
      <c r="I87" s="6">
        <f t="shared" si="47"/>
        <v>103724.96102144504</v>
      </c>
      <c r="J87" s="6">
        <f t="shared" si="47"/>
        <v>108026.87695631664</v>
      </c>
      <c r="K87" s="6">
        <f t="shared" si="47"/>
        <v>112493.47522240423</v>
      </c>
      <c r="L87" s="6">
        <f t="shared" si="47"/>
        <v>117131.13730944</v>
      </c>
      <c r="M87" s="6">
        <f t="shared" si="47"/>
        <v>120897.14803028209</v>
      </c>
      <c r="N87" s="6">
        <f t="shared" si="47"/>
        <v>125881.36961966821</v>
      </c>
      <c r="O87" s="6">
        <f t="shared" si="47"/>
        <v>131057.13130713043</v>
      </c>
      <c r="Q87" s="33" t="s">
        <v>81</v>
      </c>
      <c r="R87" s="38">
        <f>R83+R78*(R84-R83)</f>
        <v>0.18312500000000001</v>
      </c>
      <c r="S87" s="35"/>
      <c r="T87" s="35"/>
      <c r="U87" s="35"/>
      <c r="V87" s="36"/>
    </row>
    <row r="88" spans="1:22" outlineLevel="1" x14ac:dyDescent="0.25">
      <c r="B88" s="2" t="s">
        <v>126</v>
      </c>
      <c r="C88" s="2"/>
      <c r="D88" s="2"/>
      <c r="E88" s="6">
        <f t="shared" ref="E88:O88" si="48">E67</f>
        <v>428.66164500109062</v>
      </c>
      <c r="F88" s="6">
        <f t="shared" si="48"/>
        <v>824.56651519424872</v>
      </c>
      <c r="G88" s="6">
        <f t="shared" si="48"/>
        <v>1252.219193766344</v>
      </c>
      <c r="H88" s="6">
        <f t="shared" si="48"/>
        <v>539.26314443074762</v>
      </c>
      <c r="I88" s="6">
        <f t="shared" si="48"/>
        <v>563.25037353028222</v>
      </c>
      <c r="J88" s="6">
        <f t="shared" si="48"/>
        <v>326.53244739690916</v>
      </c>
      <c r="K88" s="6">
        <f t="shared" si="48"/>
        <v>926.89991509817219</v>
      </c>
      <c r="L88" s="6">
        <f t="shared" si="48"/>
        <v>1219.4932097228184</v>
      </c>
      <c r="M88" s="6">
        <f t="shared" si="48"/>
        <v>577.75663409105152</v>
      </c>
      <c r="N88" s="6">
        <f t="shared" si="48"/>
        <v>712.66868175673881</v>
      </c>
      <c r="O88" s="6">
        <f t="shared" si="48"/>
        <v>1029.1339283640352</v>
      </c>
      <c r="Q88" s="33"/>
      <c r="R88" s="35"/>
      <c r="S88" s="35"/>
      <c r="T88" s="35"/>
      <c r="U88" s="35"/>
      <c r="V88" s="36"/>
    </row>
    <row r="89" spans="1:22" outlineLevel="1" x14ac:dyDescent="0.25">
      <c r="A89" s="2"/>
      <c r="B89" s="2"/>
      <c r="C89" s="2"/>
      <c r="D89" s="2"/>
      <c r="E89" s="6"/>
      <c r="F89" s="6"/>
      <c r="G89" s="6"/>
      <c r="H89" s="6"/>
      <c r="I89" s="6"/>
      <c r="J89" s="6"/>
      <c r="K89" s="6"/>
      <c r="L89" s="6"/>
      <c r="M89" s="6"/>
      <c r="N89" s="6"/>
      <c r="O89" s="6"/>
      <c r="Q89" s="33" t="s">
        <v>82</v>
      </c>
      <c r="R89" s="35" t="s">
        <v>83</v>
      </c>
      <c r="S89" s="35" t="s">
        <v>84</v>
      </c>
      <c r="T89" s="35" t="s">
        <v>85</v>
      </c>
      <c r="U89" s="35" t="s">
        <v>86</v>
      </c>
      <c r="V89" s="36"/>
    </row>
    <row r="90" spans="1:22" outlineLevel="1" x14ac:dyDescent="0.25">
      <c r="B90" s="2" t="s">
        <v>127</v>
      </c>
      <c r="C90" s="2"/>
      <c r="D90" s="2"/>
      <c r="E90" s="6">
        <f>[1]Mortgage!G22</f>
        <v>589433.78140048764</v>
      </c>
      <c r="F90" s="6">
        <f>[1]Mortgage!G36</f>
        <v>578437.0787524035</v>
      </c>
      <c r="G90" s="6">
        <f>[1]Mortgage!G50</f>
        <v>566992.35347140615</v>
      </c>
      <c r="H90" s="6">
        <f>[1]Mortgage!G64</f>
        <v>555081.3524241678</v>
      </c>
      <c r="I90" s="6">
        <f>[1]Mortgage!G78</f>
        <v>542685.07881654589</v>
      </c>
      <c r="J90" s="6">
        <f>[1]Mortgage!G92</f>
        <v>529783.76189569372</v>
      </c>
      <c r="K90" s="6">
        <f>[1]Mortgage!G106</f>
        <v>516356.82541778864</v>
      </c>
      <c r="L90" s="6">
        <f>[1]Mortgage!G120</f>
        <v>502382.85483108769</v>
      </c>
      <c r="M90" s="6">
        <f>[1]Mortgage!G134</f>
        <v>487839.56312196876</v>
      </c>
      <c r="N90" s="6">
        <f>[1]Mortgage!G148</f>
        <v>472703.75526948791</v>
      </c>
      <c r="O90" s="6">
        <f>[1]Mortgage!G162</f>
        <v>456951.29125175934</v>
      </c>
      <c r="Q90" s="39">
        <f>AVERAGE(E90:O90)</f>
        <v>527149.79060479975</v>
      </c>
      <c r="R90" s="38">
        <f>Q90/$Q$95</f>
        <v>0.77984595269515944</v>
      </c>
      <c r="S90" s="38">
        <f>E34</f>
        <v>7.0000000000000007E-2</v>
      </c>
      <c r="T90" s="38">
        <f>S90*(1-AVERAGE(E30:O30))</f>
        <v>6.2797000000000006E-2</v>
      </c>
      <c r="U90" s="38">
        <f>R90*T90</f>
        <v>4.8971986291397929E-2</v>
      </c>
      <c r="V90" s="36"/>
    </row>
    <row r="91" spans="1:22" outlineLevel="1" x14ac:dyDescent="0.25">
      <c r="B91" s="2" t="s">
        <v>17</v>
      </c>
      <c r="C91" s="2"/>
      <c r="D91" s="2"/>
      <c r="E91" s="6">
        <v>60292.997091371421</v>
      </c>
      <c r="F91" s="6">
        <v>40116.455077126928</v>
      </c>
      <c r="G91" s="6">
        <v>16436.919389574588</v>
      </c>
      <c r="H91" s="6">
        <v>382.69530531297789</v>
      </c>
      <c r="I91" s="6">
        <v>0</v>
      </c>
      <c r="J91" s="6">
        <v>0</v>
      </c>
      <c r="K91" s="6">
        <v>0</v>
      </c>
      <c r="L91" s="6">
        <v>0</v>
      </c>
      <c r="M91" s="6">
        <v>0</v>
      </c>
      <c r="N91" s="6">
        <v>0</v>
      </c>
      <c r="O91" s="6">
        <v>0</v>
      </c>
      <c r="Q91" s="39">
        <f>AVERAGE(E91:O91)</f>
        <v>10657.187896671447</v>
      </c>
      <c r="R91" s="38">
        <f>Q91/$Q$95</f>
        <v>1.5765850611068031E-2</v>
      </c>
      <c r="S91" s="38"/>
      <c r="T91" s="38"/>
      <c r="U91" s="38"/>
      <c r="V91" s="36"/>
    </row>
    <row r="92" spans="1:22" outlineLevel="1" x14ac:dyDescent="0.25">
      <c r="A92" s="2"/>
      <c r="B92" s="2"/>
      <c r="C92" s="2"/>
      <c r="D92" s="2"/>
      <c r="E92" s="6"/>
      <c r="F92" s="6"/>
      <c r="G92" s="6"/>
      <c r="H92" s="6"/>
      <c r="I92" s="6"/>
      <c r="J92" s="6"/>
      <c r="K92" s="6"/>
      <c r="L92" s="6"/>
      <c r="M92" s="6"/>
      <c r="N92" s="6"/>
      <c r="O92" s="6"/>
      <c r="Q92" s="39"/>
      <c r="R92" s="38"/>
      <c r="S92" s="38"/>
      <c r="T92" s="38"/>
      <c r="U92" s="38"/>
      <c r="V92" s="36"/>
    </row>
    <row r="93" spans="1:22" outlineLevel="1" x14ac:dyDescent="0.25">
      <c r="B93" s="2" t="s">
        <v>18</v>
      </c>
      <c r="C93" s="2"/>
      <c r="D93" s="2"/>
      <c r="E93" s="6">
        <v>100000</v>
      </c>
      <c r="F93" s="6">
        <v>100000</v>
      </c>
      <c r="G93" s="6">
        <v>100000</v>
      </c>
      <c r="H93" s="6">
        <v>100000</v>
      </c>
      <c r="I93" s="6">
        <v>100000</v>
      </c>
      <c r="J93" s="6">
        <v>100000</v>
      </c>
      <c r="K93" s="6">
        <v>100000</v>
      </c>
      <c r="L93" s="6">
        <v>100000</v>
      </c>
      <c r="M93" s="6">
        <v>100000</v>
      </c>
      <c r="N93" s="6">
        <v>100000</v>
      </c>
      <c r="O93" s="6">
        <v>100000</v>
      </c>
      <c r="Q93" s="39">
        <f>AVERAGE(E93:O93)</f>
        <v>100000</v>
      </c>
      <c r="R93" s="38">
        <f>SUM(Q93:Q94)/$Q$95</f>
        <v>0.20438819669377245</v>
      </c>
      <c r="S93" s="38"/>
      <c r="T93" s="38"/>
      <c r="U93" s="38"/>
      <c r="V93" s="36"/>
    </row>
    <row r="94" spans="1:22" outlineLevel="1" x14ac:dyDescent="0.25">
      <c r="B94" s="2" t="s">
        <v>19</v>
      </c>
      <c r="C94" s="2"/>
      <c r="D94" s="2"/>
      <c r="E94" s="6">
        <f t="shared" ref="E94:O94" si="49">D94+E68</f>
        <v>3737.1463725022195</v>
      </c>
      <c r="F94" s="6">
        <f t="shared" si="49"/>
        <v>10925.859888350231</v>
      </c>
      <c r="G94" s="6">
        <f t="shared" si="49"/>
        <v>21842.923432837957</v>
      </c>
      <c r="H94" s="6">
        <f t="shared" si="49"/>
        <v>26544.312809600091</v>
      </c>
      <c r="I94" s="6">
        <f t="shared" si="49"/>
        <v>31454.826999046312</v>
      </c>
      <c r="J94" s="6">
        <f t="shared" si="49"/>
        <v>34301.593360171355</v>
      </c>
      <c r="K94" s="6">
        <f t="shared" si="49"/>
        <v>42382.467158369313</v>
      </c>
      <c r="L94" s="6">
        <f t="shared" si="49"/>
        <v>53014.219912911009</v>
      </c>
      <c r="M94" s="6">
        <f t="shared" si="49"/>
        <v>58051.20219126944</v>
      </c>
      <c r="N94" s="6">
        <f t="shared" si="49"/>
        <v>64264.371038732708</v>
      </c>
      <c r="O94" s="6">
        <f t="shared" si="49"/>
        <v>73236.538649377762</v>
      </c>
      <c r="Q94" s="39">
        <f>AVERAGE(E94:O94)</f>
        <v>38159.587437560767</v>
      </c>
      <c r="R94" s="38"/>
      <c r="S94" s="38"/>
      <c r="T94" s="38"/>
      <c r="U94" s="38"/>
      <c r="V94" s="36"/>
    </row>
    <row r="95" spans="1:22" outlineLevel="1" x14ac:dyDescent="0.25">
      <c r="A95" s="2"/>
      <c r="B95" s="2"/>
      <c r="C95" s="2"/>
      <c r="D95" s="2"/>
      <c r="Q95" s="39">
        <f>SUM(Q90:Q94)</f>
        <v>675966.56593903201</v>
      </c>
      <c r="R95" s="38">
        <f>SUM(R90:R93)</f>
        <v>1</v>
      </c>
      <c r="S95" s="38">
        <f>R87</f>
        <v>0.18312500000000001</v>
      </c>
      <c r="T95" s="38">
        <f>S95</f>
        <v>0.18312500000000001</v>
      </c>
      <c r="U95" s="38">
        <f>$R$93*T95</f>
        <v>3.7428588519547085E-2</v>
      </c>
      <c r="V95" s="36"/>
    </row>
    <row r="96" spans="1:22" outlineLevel="1" x14ac:dyDescent="0.25">
      <c r="A96" s="1" t="s">
        <v>20</v>
      </c>
      <c r="B96" s="1"/>
      <c r="C96" s="1"/>
      <c r="D96" s="1"/>
      <c r="E96" s="11">
        <f t="shared" ref="E96:O96" si="50">SUM(E87:E94)</f>
        <v>842971.62904890231</v>
      </c>
      <c r="F96" s="11">
        <f t="shared" si="50"/>
        <v>823100.77204028354</v>
      </c>
      <c r="G96" s="11">
        <f t="shared" si="50"/>
        <v>803180.7350423371</v>
      </c>
      <c r="H96" s="11">
        <f t="shared" si="50"/>
        <v>783210.65308788163</v>
      </c>
      <c r="I96" s="11">
        <f t="shared" si="50"/>
        <v>778428.11721056746</v>
      </c>
      <c r="J96" s="11">
        <f t="shared" si="50"/>
        <v>772438.76465957856</v>
      </c>
      <c r="K96" s="11">
        <f t="shared" si="50"/>
        <v>772159.66771366028</v>
      </c>
      <c r="L96" s="11">
        <f t="shared" si="50"/>
        <v>773747.70526316157</v>
      </c>
      <c r="M96" s="11">
        <f t="shared" si="50"/>
        <v>767365.6699776114</v>
      </c>
      <c r="N96" s="11">
        <f t="shared" si="50"/>
        <v>763562.16460964561</v>
      </c>
      <c r="O96" s="11">
        <f t="shared" si="50"/>
        <v>762274.09513663163</v>
      </c>
      <c r="Q96" s="40"/>
      <c r="R96" s="41"/>
      <c r="S96" s="41"/>
      <c r="T96" s="41"/>
      <c r="U96" s="42">
        <f>SUM(U90:U95)</f>
        <v>8.6400574810945013E-2</v>
      </c>
      <c r="V96" s="43" t="s">
        <v>87</v>
      </c>
    </row>
    <row r="97" spans="1:22" outlineLevel="1" x14ac:dyDescent="0.25">
      <c r="A97" s="3"/>
      <c r="B97" s="3"/>
      <c r="C97" s="3"/>
      <c r="D97" s="3"/>
      <c r="Q97" s="35"/>
      <c r="R97" s="35"/>
      <c r="S97" s="38"/>
      <c r="T97" s="38"/>
      <c r="U97" s="35"/>
      <c r="V97" s="35"/>
    </row>
    <row r="98" spans="1:22" outlineLevel="1" x14ac:dyDescent="0.25">
      <c r="A98" s="3" t="s">
        <v>21</v>
      </c>
      <c r="B98" s="3"/>
      <c r="C98" s="3"/>
      <c r="D98" s="3"/>
      <c r="E98" s="11">
        <f t="shared" ref="E98:O98" si="51">E84-E96</f>
        <v>0</v>
      </c>
      <c r="F98" s="11">
        <f t="shared" si="51"/>
        <v>0</v>
      </c>
      <c r="G98" s="11">
        <f>G84-G96</f>
        <v>0</v>
      </c>
      <c r="H98" s="11">
        <f t="shared" si="51"/>
        <v>0</v>
      </c>
      <c r="I98" s="11">
        <f t="shared" si="51"/>
        <v>0.14854581584222615</v>
      </c>
      <c r="J98" s="11">
        <f t="shared" si="51"/>
        <v>-0.13368275342509151</v>
      </c>
      <c r="K98" s="11">
        <f t="shared" si="51"/>
        <v>3.8718967465683818E-2</v>
      </c>
      <c r="L98" s="11">
        <f t="shared" si="51"/>
        <v>-0.26644009468145669</v>
      </c>
      <c r="M98" s="11">
        <f t="shared" si="51"/>
        <v>0.34745434299111366</v>
      </c>
      <c r="N98" s="11">
        <f t="shared" si="51"/>
        <v>0.15277093567419797</v>
      </c>
      <c r="O98" s="11">
        <f t="shared" si="51"/>
        <v>0.39626184804365039</v>
      </c>
      <c r="Q98" s="35"/>
      <c r="R98" s="38"/>
      <c r="S98" s="38"/>
      <c r="T98" s="38"/>
      <c r="U98" s="38"/>
      <c r="V98" s="35"/>
    </row>
    <row r="99" spans="1:22" outlineLevel="1" x14ac:dyDescent="0.25">
      <c r="Q99" s="35"/>
      <c r="R99" s="35"/>
      <c r="S99" s="38"/>
      <c r="T99" s="38"/>
      <c r="U99" s="44"/>
      <c r="V99" s="35"/>
    </row>
    <row r="100" spans="1:22" outlineLevel="1" x14ac:dyDescent="0.25">
      <c r="Q100" s="35"/>
      <c r="R100" s="35"/>
      <c r="S100" s="35"/>
      <c r="T100" s="35"/>
      <c r="U100" s="35"/>
      <c r="V100" s="35"/>
    </row>
    <row r="101" spans="1:22" s="45" customFormat="1" outlineLevel="1" x14ac:dyDescent="0.25"/>
    <row r="102" spans="1:22" x14ac:dyDescent="0.25">
      <c r="A102" s="28" t="s">
        <v>89</v>
      </c>
      <c r="E102" s="4">
        <v>2015</v>
      </c>
      <c r="F102" s="4">
        <v>2016</v>
      </c>
      <c r="G102" s="4">
        <v>2017</v>
      </c>
      <c r="H102" s="4">
        <v>2018</v>
      </c>
      <c r="I102" s="4">
        <v>2019</v>
      </c>
      <c r="J102" s="4">
        <v>2020</v>
      </c>
      <c r="K102" s="4">
        <v>2021</v>
      </c>
      <c r="L102" s="4">
        <v>2022</v>
      </c>
      <c r="M102" s="4">
        <v>2023</v>
      </c>
      <c r="N102" s="4">
        <v>2024</v>
      </c>
      <c r="O102" s="4">
        <v>2025</v>
      </c>
    </row>
    <row r="103" spans="1:22" outlineLevel="1" x14ac:dyDescent="0.25">
      <c r="A103" s="4" t="s">
        <v>90</v>
      </c>
    </row>
    <row r="104" spans="1:22" outlineLevel="1" x14ac:dyDescent="0.25">
      <c r="B104" s="8" t="s">
        <v>132</v>
      </c>
      <c r="E104" s="11">
        <f t="shared" ref="E104:O104" si="52">E52-SUM(E55:E60)</f>
        <v>50640.15735817072</v>
      </c>
      <c r="F104" s="11">
        <f t="shared" si="52"/>
        <v>54137.145323137767</v>
      </c>
      <c r="G104" s="11">
        <f t="shared" si="52"/>
        <v>57927.525397436475</v>
      </c>
      <c r="H104" s="11">
        <f t="shared" si="52"/>
        <v>50617.491414134347</v>
      </c>
      <c r="I104" s="11">
        <f t="shared" si="52"/>
        <v>50452.749055534237</v>
      </c>
      <c r="J104" s="11">
        <f t="shared" si="52"/>
        <v>47737.280692649307</v>
      </c>
      <c r="K104" s="11">
        <f t="shared" si="52"/>
        <v>53138.877966314772</v>
      </c>
      <c r="L104" s="11">
        <f t="shared" si="52"/>
        <v>55530.840292209614</v>
      </c>
      <c r="M104" s="11">
        <f t="shared" si="52"/>
        <v>48823.402027210643</v>
      </c>
      <c r="N104" s="11">
        <f t="shared" si="52"/>
        <v>49643.32610713008</v>
      </c>
      <c r="O104" s="11">
        <f t="shared" si="52"/>
        <v>52206.515806377953</v>
      </c>
    </row>
    <row r="105" spans="1:22" outlineLevel="1" x14ac:dyDescent="0.25">
      <c r="B105" s="8" t="s">
        <v>91</v>
      </c>
      <c r="E105" s="11">
        <f t="shared" ref="E105:O105" si="53">E63+E64</f>
        <v>22666.666666666668</v>
      </c>
      <c r="F105" s="11">
        <f t="shared" si="53"/>
        <v>22746.666666666668</v>
      </c>
      <c r="G105" s="11">
        <f t="shared" si="53"/>
        <v>22829.066666666666</v>
      </c>
      <c r="H105" s="11">
        <f t="shared" si="53"/>
        <v>22913.938666666669</v>
      </c>
      <c r="I105" s="11">
        <f t="shared" si="53"/>
        <v>23001.356826666666</v>
      </c>
      <c r="J105" s="11">
        <f t="shared" si="53"/>
        <v>23091.397531466668</v>
      </c>
      <c r="K105" s="11">
        <f t="shared" si="53"/>
        <v>23184.139457410667</v>
      </c>
      <c r="L105" s="11">
        <f t="shared" si="53"/>
        <v>23279.663641132986</v>
      </c>
      <c r="M105" s="11">
        <f t="shared" si="53"/>
        <v>23378.053550366974</v>
      </c>
      <c r="N105" s="11">
        <f t="shared" si="53"/>
        <v>23479.395156877985</v>
      </c>
      <c r="O105" s="11">
        <f t="shared" si="53"/>
        <v>23583.777011584323</v>
      </c>
    </row>
    <row r="106" spans="1:22" outlineLevel="1" x14ac:dyDescent="0.25">
      <c r="B106" s="8" t="s">
        <v>92</v>
      </c>
      <c r="E106" s="11">
        <f t="shared" ref="E106:O106" si="54">E104-E105</f>
        <v>27973.490691504052</v>
      </c>
      <c r="F106" s="11">
        <f t="shared" si="54"/>
        <v>31390.478656471099</v>
      </c>
      <c r="G106" s="11">
        <f t="shared" si="54"/>
        <v>35098.458730769809</v>
      </c>
      <c r="H106" s="11">
        <f t="shared" si="54"/>
        <v>27703.552747467678</v>
      </c>
      <c r="I106" s="11">
        <f t="shared" si="54"/>
        <v>27451.392228867571</v>
      </c>
      <c r="J106" s="11">
        <f t="shared" si="54"/>
        <v>24645.883161182639</v>
      </c>
      <c r="K106" s="11">
        <f t="shared" si="54"/>
        <v>29954.738508904105</v>
      </c>
      <c r="L106" s="11">
        <f t="shared" si="54"/>
        <v>32251.176651076628</v>
      </c>
      <c r="M106" s="11">
        <f t="shared" si="54"/>
        <v>25445.348476843668</v>
      </c>
      <c r="N106" s="11">
        <f t="shared" si="54"/>
        <v>26163.930950252095</v>
      </c>
      <c r="O106" s="11">
        <f t="shared" si="54"/>
        <v>28622.738794793629</v>
      </c>
    </row>
    <row r="107" spans="1:22" outlineLevel="1" x14ac:dyDescent="0.25">
      <c r="B107" s="8" t="s">
        <v>93</v>
      </c>
      <c r="E107" s="11">
        <f t="shared" ref="E107:O107" si="55">IF(E106&lt;0,0,E106*E30)</f>
        <v>2878.4721921557671</v>
      </c>
      <c r="F107" s="11">
        <f t="shared" si="55"/>
        <v>3230.0802537508762</v>
      </c>
      <c r="G107" s="11">
        <f t="shared" si="55"/>
        <v>3611.6314033962135</v>
      </c>
      <c r="H107" s="11">
        <f t="shared" si="55"/>
        <v>2850.6955777144244</v>
      </c>
      <c r="I107" s="11">
        <f t="shared" si="55"/>
        <v>2824.7482603504732</v>
      </c>
      <c r="J107" s="11">
        <f t="shared" si="55"/>
        <v>2536.0613772856937</v>
      </c>
      <c r="K107" s="11">
        <f t="shared" si="55"/>
        <v>3082.3425925662327</v>
      </c>
      <c r="L107" s="11">
        <f t="shared" si="55"/>
        <v>3318.6460773957851</v>
      </c>
      <c r="M107" s="11">
        <f t="shared" si="55"/>
        <v>2618.3263582672134</v>
      </c>
      <c r="N107" s="11">
        <f t="shared" si="55"/>
        <v>2692.2684947809407</v>
      </c>
      <c r="O107" s="11">
        <f t="shared" si="55"/>
        <v>2945.2798219842648</v>
      </c>
    </row>
    <row r="108" spans="1:22" outlineLevel="1" x14ac:dyDescent="0.25">
      <c r="B108" s="4" t="s">
        <v>94</v>
      </c>
      <c r="E108" s="11">
        <f t="shared" ref="E108:O108" si="56">E106-E107</f>
        <v>25095.018499348284</v>
      </c>
      <c r="F108" s="11">
        <f t="shared" si="56"/>
        <v>28160.398402720224</v>
      </c>
      <c r="G108" s="11">
        <f t="shared" si="56"/>
        <v>31486.827327373598</v>
      </c>
      <c r="H108" s="11">
        <f t="shared" si="56"/>
        <v>24852.857169753253</v>
      </c>
      <c r="I108" s="11">
        <f t="shared" si="56"/>
        <v>24626.643968517099</v>
      </c>
      <c r="J108" s="11">
        <f t="shared" si="56"/>
        <v>22109.821783896947</v>
      </c>
      <c r="K108" s="11">
        <f t="shared" si="56"/>
        <v>26872.395916337871</v>
      </c>
      <c r="L108" s="11">
        <f t="shared" si="56"/>
        <v>28932.530573680844</v>
      </c>
      <c r="M108" s="11">
        <f t="shared" si="56"/>
        <v>22827.022118576453</v>
      </c>
      <c r="N108" s="11">
        <f t="shared" si="56"/>
        <v>23471.662455471156</v>
      </c>
      <c r="O108" s="11">
        <f t="shared" si="56"/>
        <v>25677.458972809363</v>
      </c>
    </row>
    <row r="109" spans="1:22" outlineLevel="1" x14ac:dyDescent="0.25"/>
    <row r="110" spans="1:22" outlineLevel="1" x14ac:dyDescent="0.25">
      <c r="A110" s="4" t="s">
        <v>95</v>
      </c>
    </row>
    <row r="111" spans="1:22" outlineLevel="1" x14ac:dyDescent="0.25">
      <c r="A111" s="8" t="s">
        <v>96</v>
      </c>
      <c r="B111" s="8" t="s">
        <v>97</v>
      </c>
      <c r="D111" s="11">
        <f t="shared" ref="D111:O111" si="57">-(E73-D73)</f>
        <v>-2000</v>
      </c>
      <c r="E111" s="11">
        <f t="shared" si="57"/>
        <v>-21.890813581162774</v>
      </c>
      <c r="F111" s="11">
        <f t="shared" si="57"/>
        <v>-21.846555619649962</v>
      </c>
      <c r="G111" s="11">
        <f t="shared" si="57"/>
        <v>-21.809320081108581</v>
      </c>
      <c r="H111" s="11">
        <f t="shared" si="57"/>
        <v>7.8605324455111258E-2</v>
      </c>
      <c r="I111" s="11">
        <f t="shared" si="57"/>
        <v>-22.083507485137034</v>
      </c>
      <c r="J111" s="11">
        <f t="shared" si="57"/>
        <v>-22.062016807183682</v>
      </c>
      <c r="K111" s="11">
        <f t="shared" si="57"/>
        <v>-22.047360266359647</v>
      </c>
      <c r="L111" s="11">
        <f t="shared" si="57"/>
        <v>-3.506860370281629</v>
      </c>
      <c r="M111" s="11">
        <f t="shared" si="57"/>
        <v>-22.316297013661369</v>
      </c>
      <c r="N111" s="11">
        <f t="shared" si="57"/>
        <v>-22.317615797705457</v>
      </c>
      <c r="O111" s="11">
        <f t="shared" si="57"/>
        <v>2179.801741697795</v>
      </c>
    </row>
    <row r="112" spans="1:22" outlineLevel="1" x14ac:dyDescent="0.25">
      <c r="A112" s="8" t="s">
        <v>96</v>
      </c>
      <c r="B112" s="8" t="s">
        <v>98</v>
      </c>
      <c r="D112" s="11">
        <f t="shared" ref="D112:O112" si="58">-(E75-D75)</f>
        <v>-54166.698213082665</v>
      </c>
      <c r="E112" s="11">
        <f t="shared" si="58"/>
        <v>-565.16174569311988</v>
      </c>
      <c r="F112" s="11">
        <f t="shared" si="58"/>
        <v>-564.62721939382754</v>
      </c>
      <c r="G112" s="11">
        <f t="shared" si="58"/>
        <v>-564.26343767420622</v>
      </c>
      <c r="H112" s="11">
        <f t="shared" si="58"/>
        <v>-51.685199091079994</v>
      </c>
      <c r="I112" s="11">
        <f t="shared" si="58"/>
        <v>-571.72778842098342</v>
      </c>
      <c r="J112" s="11">
        <f t="shared" si="58"/>
        <v>-571.75197927748377</v>
      </c>
      <c r="K112" s="11">
        <f t="shared" si="58"/>
        <v>-571.94284226707532</v>
      </c>
      <c r="L112" s="11">
        <f t="shared" si="58"/>
        <v>-137.86015874931763</v>
      </c>
      <c r="M112" s="11">
        <f t="shared" si="58"/>
        <v>-579.33585368170316</v>
      </c>
      <c r="N112" s="11">
        <f t="shared" si="58"/>
        <v>-579.92114516768197</v>
      </c>
      <c r="O112" s="11">
        <f t="shared" si="58"/>
        <v>58924.975582499144</v>
      </c>
    </row>
    <row r="113" spans="1:17" outlineLevel="1" x14ac:dyDescent="0.25">
      <c r="A113" s="8" t="s">
        <v>96</v>
      </c>
      <c r="B113" s="8" t="s">
        <v>99</v>
      </c>
      <c r="D113" s="11">
        <f t="shared" ref="D113:O113" si="59">-(E76-D76)</f>
        <v>-99471.597502486286</v>
      </c>
      <c r="E113" s="11">
        <f t="shared" si="59"/>
        <v>-1088.7570987736981</v>
      </c>
      <c r="F113" s="11">
        <f t="shared" si="59"/>
        <v>-1086.5558937067399</v>
      </c>
      <c r="G113" s="11">
        <f t="shared" si="59"/>
        <v>-1084.7039544554573</v>
      </c>
      <c r="H113" s="11">
        <f t="shared" si="59"/>
        <v>3.9094985978736077</v>
      </c>
      <c r="I113" s="11">
        <f t="shared" si="59"/>
        <v>-1098.3408840023621</v>
      </c>
      <c r="J113" s="11">
        <f t="shared" si="59"/>
        <v>-1097.2720279686182</v>
      </c>
      <c r="K113" s="11">
        <f t="shared" si="59"/>
        <v>-1096.5430732038221</v>
      </c>
      <c r="L113" s="11">
        <f t="shared" si="59"/>
        <v>-174.41650162503356</v>
      </c>
      <c r="M113" s="11">
        <f t="shared" si="59"/>
        <v>-1109.9188571444392</v>
      </c>
      <c r="N113" s="11">
        <f t="shared" si="59"/>
        <v>-1109.9844479222375</v>
      </c>
      <c r="O113" s="11">
        <f t="shared" si="59"/>
        <v>108414.18074269082</v>
      </c>
    </row>
    <row r="114" spans="1:17" outlineLevel="1" x14ac:dyDescent="0.25">
      <c r="D114" s="11"/>
      <c r="E114" s="11"/>
      <c r="F114" s="11"/>
      <c r="G114" s="11"/>
      <c r="H114" s="11"/>
      <c r="I114" s="11"/>
      <c r="J114" s="11"/>
      <c r="K114" s="11"/>
      <c r="L114" s="11"/>
      <c r="M114" s="11"/>
      <c r="N114" s="11"/>
      <c r="O114" s="11"/>
    </row>
    <row r="115" spans="1:17" outlineLevel="1" x14ac:dyDescent="0.25">
      <c r="A115" s="8" t="s">
        <v>96</v>
      </c>
      <c r="B115" s="8" t="s">
        <v>128</v>
      </c>
      <c r="D115" s="11">
        <f t="shared" ref="D115:O115" si="60">-(E78-D78)</f>
        <v>-50000</v>
      </c>
      <c r="E115" s="11">
        <f t="shared" si="60"/>
        <v>0</v>
      </c>
      <c r="F115" s="11">
        <f t="shared" si="60"/>
        <v>0</v>
      </c>
      <c r="G115" s="11">
        <f t="shared" si="60"/>
        <v>0</v>
      </c>
      <c r="H115" s="11">
        <f t="shared" si="60"/>
        <v>0</v>
      </c>
      <c r="I115" s="11">
        <f t="shared" si="60"/>
        <v>0</v>
      </c>
      <c r="J115" s="11">
        <f t="shared" si="60"/>
        <v>0</v>
      </c>
      <c r="K115" s="11">
        <f t="shared" si="60"/>
        <v>0</v>
      </c>
      <c r="L115" s="11">
        <f t="shared" si="60"/>
        <v>0</v>
      </c>
      <c r="M115" s="11">
        <f t="shared" si="60"/>
        <v>0</v>
      </c>
      <c r="N115" s="11">
        <f t="shared" si="60"/>
        <v>0</v>
      </c>
      <c r="O115" s="11">
        <f t="shared" si="60"/>
        <v>50000</v>
      </c>
      <c r="Q115" s="16">
        <v>0</v>
      </c>
    </row>
    <row r="116" spans="1:17" outlineLevel="1" x14ac:dyDescent="0.25">
      <c r="B116" s="8" t="s">
        <v>107</v>
      </c>
      <c r="D116" s="11"/>
      <c r="E116" s="11"/>
      <c r="F116" s="11"/>
      <c r="G116" s="11"/>
      <c r="H116" s="11"/>
      <c r="I116" s="11"/>
      <c r="J116" s="11"/>
      <c r="K116" s="11"/>
      <c r="L116" s="11"/>
      <c r="M116" s="11"/>
      <c r="N116" s="11"/>
      <c r="O116" s="46">
        <f>O115*Q115</f>
        <v>0</v>
      </c>
      <c r="Q116" s="11">
        <f>O115</f>
        <v>50000</v>
      </c>
    </row>
    <row r="117" spans="1:17" outlineLevel="1" x14ac:dyDescent="0.25">
      <c r="B117" s="8" t="s">
        <v>108</v>
      </c>
      <c r="D117" s="11"/>
      <c r="E117" s="11"/>
      <c r="F117" s="11"/>
      <c r="G117" s="11"/>
      <c r="H117" s="11"/>
      <c r="I117" s="11"/>
      <c r="J117" s="11"/>
      <c r="K117" s="11"/>
      <c r="L117" s="11"/>
      <c r="M117" s="11"/>
      <c r="N117" s="11"/>
      <c r="O117" s="11">
        <f>-$O$30*Q117</f>
        <v>0</v>
      </c>
      <c r="Q117" s="11">
        <f>SUM(O115:O116)-Q116</f>
        <v>0</v>
      </c>
    </row>
    <row r="118" spans="1:17" outlineLevel="1" x14ac:dyDescent="0.25">
      <c r="D118" s="11"/>
      <c r="E118" s="11"/>
      <c r="F118" s="11"/>
      <c r="G118" s="11"/>
      <c r="H118" s="11"/>
      <c r="I118" s="11"/>
      <c r="J118" s="11"/>
      <c r="K118" s="11"/>
      <c r="L118" s="11"/>
      <c r="M118" s="11"/>
      <c r="N118" s="11"/>
      <c r="O118" s="11"/>
    </row>
    <row r="119" spans="1:17" outlineLevel="1" x14ac:dyDescent="0.25">
      <c r="A119" s="8" t="s">
        <v>96</v>
      </c>
      <c r="B119" s="8" t="s">
        <v>125</v>
      </c>
      <c r="D119" s="11">
        <f t="shared" ref="D119:O119" si="61">-(E79-D79)</f>
        <v>-600000</v>
      </c>
      <c r="E119" s="11">
        <f t="shared" si="61"/>
        <v>0</v>
      </c>
      <c r="F119" s="11">
        <f t="shared" si="61"/>
        <v>0</v>
      </c>
      <c r="G119" s="11">
        <f t="shared" si="61"/>
        <v>0</v>
      </c>
      <c r="H119" s="11">
        <f t="shared" si="61"/>
        <v>0</v>
      </c>
      <c r="I119" s="11">
        <f t="shared" si="61"/>
        <v>0</v>
      </c>
      <c r="J119" s="11">
        <f t="shared" si="61"/>
        <v>0</v>
      </c>
      <c r="K119" s="11">
        <f t="shared" si="61"/>
        <v>0</v>
      </c>
      <c r="L119" s="11">
        <f t="shared" si="61"/>
        <v>0</v>
      </c>
      <c r="M119" s="11">
        <f t="shared" si="61"/>
        <v>0</v>
      </c>
      <c r="N119" s="11">
        <f t="shared" si="61"/>
        <v>0</v>
      </c>
      <c r="O119" s="11">
        <f t="shared" si="61"/>
        <v>600000</v>
      </c>
      <c r="Q119" s="16">
        <v>-0.2</v>
      </c>
    </row>
    <row r="120" spans="1:17" outlineLevel="1" x14ac:dyDescent="0.25">
      <c r="B120" s="8" t="s">
        <v>107</v>
      </c>
      <c r="D120" s="11"/>
      <c r="E120" s="11"/>
      <c r="F120" s="11"/>
      <c r="G120" s="11"/>
      <c r="H120" s="11"/>
      <c r="I120" s="11"/>
      <c r="J120" s="11"/>
      <c r="K120" s="11"/>
      <c r="L120" s="11"/>
      <c r="M120" s="11"/>
      <c r="N120" s="11"/>
      <c r="O120" s="11">
        <f>O119*Q119</f>
        <v>-120000</v>
      </c>
      <c r="Q120" s="47">
        <f>O79-O81</f>
        <v>365845.87815782707</v>
      </c>
    </row>
    <row r="121" spans="1:17" outlineLevel="1" x14ac:dyDescent="0.25">
      <c r="B121" s="8" t="s">
        <v>108</v>
      </c>
      <c r="D121" s="11"/>
      <c r="E121" s="11"/>
      <c r="F121" s="11"/>
      <c r="G121" s="11"/>
      <c r="H121" s="11"/>
      <c r="I121" s="11"/>
      <c r="J121" s="11"/>
      <c r="K121" s="11"/>
      <c r="L121" s="11"/>
      <c r="M121" s="11"/>
      <c r="N121" s="11"/>
      <c r="O121" s="11">
        <f>-$O$30*Q121</f>
        <v>-11746.459137559596</v>
      </c>
      <c r="Q121" s="11">
        <f>SUM(O119:O120)-Q120</f>
        <v>114154.12184217293</v>
      </c>
    </row>
    <row r="122" spans="1:17" outlineLevel="1" x14ac:dyDescent="0.25">
      <c r="D122" s="11"/>
      <c r="E122" s="11"/>
      <c r="F122" s="5"/>
      <c r="G122" s="5"/>
      <c r="H122" s="5"/>
      <c r="I122" s="5"/>
      <c r="J122" s="5"/>
      <c r="K122" s="5"/>
      <c r="L122" s="5"/>
      <c r="M122" s="5"/>
      <c r="N122" s="5"/>
      <c r="O122" s="11"/>
    </row>
    <row r="123" spans="1:17" outlineLevel="1" x14ac:dyDescent="0.25">
      <c r="A123" s="8" t="s">
        <v>96</v>
      </c>
      <c r="B123" s="8" t="s">
        <v>22</v>
      </c>
      <c r="D123" s="11">
        <f t="shared" ref="D123:N123" si="62">-(E80-D80)</f>
        <v>-40000</v>
      </c>
      <c r="E123" s="11">
        <f t="shared" si="62"/>
        <v>-1200</v>
      </c>
      <c r="F123" s="11">
        <f t="shared" si="62"/>
        <v>-1236</v>
      </c>
      <c r="G123" s="11">
        <f t="shared" si="62"/>
        <v>-1273.0800000000017</v>
      </c>
      <c r="H123" s="11">
        <f t="shared" si="62"/>
        <v>-1311.2724000000017</v>
      </c>
      <c r="I123" s="11">
        <f t="shared" si="62"/>
        <v>-1350.6105719999978</v>
      </c>
      <c r="J123" s="11">
        <f t="shared" si="62"/>
        <v>-1391.1288891599979</v>
      </c>
      <c r="K123" s="11">
        <f t="shared" si="62"/>
        <v>-1432.8627558348016</v>
      </c>
      <c r="L123" s="11">
        <f t="shared" si="62"/>
        <v>-1475.848638509844</v>
      </c>
      <c r="M123" s="11">
        <f t="shared" si="62"/>
        <v>-1520.1240976651388</v>
      </c>
      <c r="N123" s="11">
        <f t="shared" si="62"/>
        <v>-1565.7278205950934</v>
      </c>
      <c r="O123" s="11">
        <f>-(P80-O80)</f>
        <v>53756.655173764877</v>
      </c>
      <c r="P123" s="8" t="s">
        <v>111</v>
      </c>
      <c r="Q123" s="16">
        <v>-0.3</v>
      </c>
    </row>
    <row r="124" spans="1:17" outlineLevel="1" x14ac:dyDescent="0.25">
      <c r="B124" s="8" t="s">
        <v>107</v>
      </c>
      <c r="E124" s="11"/>
      <c r="F124" s="5"/>
      <c r="G124" s="5"/>
      <c r="H124" s="5"/>
      <c r="I124" s="5"/>
      <c r="J124" s="5"/>
      <c r="K124" s="5"/>
      <c r="L124" s="5"/>
      <c r="M124" s="5"/>
      <c r="N124" s="5"/>
      <c r="O124" s="46">
        <f>O123*Q123</f>
        <v>-16126.996552129462</v>
      </c>
      <c r="P124" s="48" t="s">
        <v>109</v>
      </c>
      <c r="Q124" s="47">
        <f>O80-O82</f>
        <v>19602.533331591934</v>
      </c>
    </row>
    <row r="125" spans="1:17" outlineLevel="1" x14ac:dyDescent="0.25">
      <c r="B125" s="8" t="s">
        <v>108</v>
      </c>
      <c r="E125" s="11"/>
      <c r="F125" s="5"/>
      <c r="G125" s="5"/>
      <c r="H125" s="5"/>
      <c r="I125" s="5"/>
      <c r="J125" s="5"/>
      <c r="K125" s="5"/>
      <c r="L125" s="5"/>
      <c r="M125" s="5"/>
      <c r="N125" s="5"/>
      <c r="O125" s="11">
        <f>-$O$30*Q125</f>
        <v>-1854.9911923454747</v>
      </c>
      <c r="P125" s="48" t="s">
        <v>110</v>
      </c>
      <c r="Q125" s="47">
        <f>SUM(O123:O124)-Q124</f>
        <v>18027.125290043485</v>
      </c>
    </row>
    <row r="126" spans="1:17" outlineLevel="1" x14ac:dyDescent="0.25"/>
    <row r="127" spans="1:17" outlineLevel="1" x14ac:dyDescent="0.25">
      <c r="A127" s="8" t="s">
        <v>100</v>
      </c>
      <c r="B127" s="8" t="s">
        <v>101</v>
      </c>
      <c r="D127" s="11">
        <f t="shared" ref="D127:O127" si="63">E87-D87</f>
        <v>89079.042539539951</v>
      </c>
      <c r="E127" s="11">
        <f t="shared" si="63"/>
        <v>3717.7692676686565</v>
      </c>
      <c r="F127" s="11">
        <f t="shared" si="63"/>
        <v>3859.5077475434664</v>
      </c>
      <c r="G127" s="11">
        <f t="shared" si="63"/>
        <v>4006.7098496178369</v>
      </c>
      <c r="H127" s="11">
        <f t="shared" si="63"/>
        <v>3061.9316170751263</v>
      </c>
      <c r="I127" s="11">
        <f t="shared" si="63"/>
        <v>4301.9159348716057</v>
      </c>
      <c r="J127" s="11">
        <f t="shared" si="63"/>
        <v>4466.5982660875889</v>
      </c>
      <c r="K127" s="11">
        <f t="shared" si="63"/>
        <v>4637.6620870357729</v>
      </c>
      <c r="L127" s="11">
        <f t="shared" si="63"/>
        <v>3766.0107208420814</v>
      </c>
      <c r="M127" s="11">
        <f t="shared" si="63"/>
        <v>4984.2215893861285</v>
      </c>
      <c r="N127" s="11">
        <f t="shared" si="63"/>
        <v>5175.7616874622181</v>
      </c>
      <c r="O127" s="11">
        <f t="shared" si="63"/>
        <v>-131057.13130713043</v>
      </c>
    </row>
    <row r="128" spans="1:17" outlineLevel="1" x14ac:dyDescent="0.25">
      <c r="A128" s="8" t="s">
        <v>100</v>
      </c>
      <c r="B128" s="8" t="s">
        <v>102</v>
      </c>
      <c r="D128" s="11">
        <f t="shared" ref="D128:O128" si="64">E107-D107</f>
        <v>2878.4721921557671</v>
      </c>
      <c r="E128" s="11">
        <f t="shared" si="64"/>
        <v>351.60806159510912</v>
      </c>
      <c r="F128" s="11">
        <f t="shared" si="64"/>
        <v>381.55114964533732</v>
      </c>
      <c r="G128" s="11">
        <f t="shared" si="64"/>
        <v>-760.93582568178908</v>
      </c>
      <c r="H128" s="11">
        <f t="shared" si="64"/>
        <v>-25.947317363951242</v>
      </c>
      <c r="I128" s="11">
        <f t="shared" si="64"/>
        <v>-288.68688306477952</v>
      </c>
      <c r="J128" s="11">
        <f t="shared" si="64"/>
        <v>546.28121528053907</v>
      </c>
      <c r="K128" s="11">
        <f t="shared" si="64"/>
        <v>236.30348482955242</v>
      </c>
      <c r="L128" s="11">
        <f t="shared" si="64"/>
        <v>-700.31971912857171</v>
      </c>
      <c r="M128" s="11">
        <f t="shared" si="64"/>
        <v>73.942136513727291</v>
      </c>
      <c r="N128" s="11">
        <f t="shared" si="64"/>
        <v>253.01132720332407</v>
      </c>
      <c r="O128" s="11">
        <f t="shared" si="64"/>
        <v>-2945.2798219842648</v>
      </c>
    </row>
    <row r="129" spans="1:15" outlineLevel="1" x14ac:dyDescent="0.25"/>
    <row r="130" spans="1:15" outlineLevel="1" x14ac:dyDescent="0.25">
      <c r="A130" s="28" t="s">
        <v>103</v>
      </c>
      <c r="D130" s="11">
        <f t="shared" ref="D130:O130" si="65">SUM(D108:D128)</f>
        <v>-753680.78098387318</v>
      </c>
      <c r="E130" s="11">
        <f t="shared" si="65"/>
        <v>26288.586170564071</v>
      </c>
      <c r="F130" s="11">
        <f t="shared" si="65"/>
        <v>29492.42763118881</v>
      </c>
      <c r="G130" s="11">
        <f t="shared" si="65"/>
        <v>31788.74463909887</v>
      </c>
      <c r="H130" s="11">
        <f t="shared" si="65"/>
        <v>26529.871974295675</v>
      </c>
      <c r="I130" s="11">
        <f t="shared" si="65"/>
        <v>25597.110268415443</v>
      </c>
      <c r="J130" s="11">
        <f t="shared" si="65"/>
        <v>24040.48635205179</v>
      </c>
      <c r="K130" s="11">
        <f t="shared" si="65"/>
        <v>28622.96545663114</v>
      </c>
      <c r="L130" s="11">
        <f t="shared" si="65"/>
        <v>30206.589416139876</v>
      </c>
      <c r="M130" s="11">
        <f t="shared" si="65"/>
        <v>24653.490738971366</v>
      </c>
      <c r="N130" s="11">
        <f t="shared" si="65"/>
        <v>25622.484440653978</v>
      </c>
      <c r="O130" s="11">
        <f t="shared" si="65"/>
        <v>615222.21420231264</v>
      </c>
    </row>
    <row r="131" spans="1:15" outlineLevel="1" x14ac:dyDescent="0.25">
      <c r="A131" s="28" t="s">
        <v>104</v>
      </c>
      <c r="D131" s="49">
        <f>IRR(D130:O130)</f>
        <v>1.7990067146610222E-2</v>
      </c>
      <c r="E131" s="16"/>
    </row>
    <row r="132" spans="1:15" outlineLevel="1" x14ac:dyDescent="0.25">
      <c r="A132" s="28"/>
    </row>
    <row r="133" spans="1:15" outlineLevel="1" x14ac:dyDescent="0.25">
      <c r="A133" s="28" t="s">
        <v>105</v>
      </c>
      <c r="D133" s="49">
        <f>U96</f>
        <v>8.6400574810945013E-2</v>
      </c>
      <c r="E133" s="49"/>
      <c r="G133" s="48"/>
    </row>
    <row r="134" spans="1:15" outlineLevel="1" x14ac:dyDescent="0.25">
      <c r="A134" s="28" t="s">
        <v>106</v>
      </c>
      <c r="D134" s="50">
        <f>NPV(D133,E130:O130)</f>
        <v>426283.13832140772</v>
      </c>
      <c r="E134" s="50"/>
      <c r="G134" s="48"/>
    </row>
    <row r="135" spans="1:15" x14ac:dyDescent="0.25">
      <c r="G135" s="48"/>
    </row>
  </sheetData>
  <printOptions gridLines="1"/>
  <pageMargins left="0.7" right="0.7" top="0.75" bottom="0.75" header="0.3" footer="0.3"/>
  <pageSetup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5"/>
  <sheetViews>
    <sheetView topLeftCell="A70" zoomScale="80" zoomScaleNormal="80" workbookViewId="0">
      <selection activeCell="X93" sqref="X93"/>
    </sheetView>
  </sheetViews>
  <sheetFormatPr defaultRowHeight="15" outlineLevelRow="1" x14ac:dyDescent="0.25"/>
  <cols>
    <col min="1" max="1" width="4" style="8" customWidth="1"/>
    <col min="2" max="2" width="43.42578125" style="8" customWidth="1"/>
    <col min="3" max="3" width="1.5703125" style="8" customWidth="1"/>
    <col min="4" max="4" width="14.85546875" style="8" bestFit="1" customWidth="1"/>
    <col min="5" max="9" width="12.5703125" style="8" bestFit="1" customWidth="1"/>
    <col min="10" max="11" width="12.7109375" style="8" bestFit="1" customWidth="1"/>
    <col min="12" max="13" width="12.5703125" style="8" bestFit="1" customWidth="1"/>
    <col min="14" max="14" width="12.7109375" style="8" bestFit="1" customWidth="1"/>
    <col min="15" max="15" width="13" style="8" bestFit="1" customWidth="1"/>
    <col min="16" max="16" width="9.140625" style="8"/>
    <col min="17" max="17" width="19" style="8" bestFit="1" customWidth="1"/>
    <col min="18" max="18" width="12.5703125" style="8" bestFit="1" customWidth="1"/>
    <col min="19" max="19" width="10.85546875" style="8" bestFit="1" customWidth="1"/>
    <col min="20" max="20" width="9.85546875" style="8" bestFit="1" customWidth="1"/>
    <col min="21" max="21" width="10.7109375" style="8" bestFit="1" customWidth="1"/>
    <col min="22" max="24" width="9.140625" style="8"/>
    <col min="25" max="25" width="12" style="8" bestFit="1" customWidth="1"/>
    <col min="26" max="26" width="13.42578125" style="8" bestFit="1" customWidth="1"/>
    <col min="27" max="27" width="9.140625" style="8"/>
    <col min="28" max="28" width="11.140625" style="8" bestFit="1" customWidth="1"/>
    <col min="29" max="29" width="12" style="8" bestFit="1" customWidth="1"/>
    <col min="30" max="16384" width="9.140625" style="8"/>
  </cols>
  <sheetData>
    <row r="1" spans="1:17" x14ac:dyDescent="0.25">
      <c r="A1" s="4" t="s">
        <v>0</v>
      </c>
      <c r="B1" s="4"/>
      <c r="C1" s="4"/>
      <c r="D1" s="4"/>
      <c r="E1" s="4">
        <v>2015</v>
      </c>
      <c r="F1" s="4">
        <v>2016</v>
      </c>
      <c r="G1" s="4">
        <v>2017</v>
      </c>
      <c r="H1" s="4">
        <v>2018</v>
      </c>
      <c r="I1" s="4">
        <v>2019</v>
      </c>
      <c r="J1" s="4">
        <v>2020</v>
      </c>
      <c r="K1" s="4">
        <v>2021</v>
      </c>
      <c r="L1" s="4">
        <v>2022</v>
      </c>
      <c r="M1" s="4">
        <v>2023</v>
      </c>
      <c r="N1" s="4">
        <v>2024</v>
      </c>
      <c r="O1" s="4">
        <v>2025</v>
      </c>
    </row>
    <row r="2" spans="1:17" outlineLevel="1" x14ac:dyDescent="0.25"/>
    <row r="3" spans="1:17" outlineLevel="1" x14ac:dyDescent="0.25">
      <c r="A3" s="8" t="s">
        <v>23</v>
      </c>
      <c r="E3" s="6">
        <f>'Outside Info'!B2</f>
        <v>657.5</v>
      </c>
      <c r="F3" s="11">
        <f>E3</f>
        <v>657.5</v>
      </c>
      <c r="G3" s="11">
        <f t="shared" ref="G3:O3" si="0">F3</f>
        <v>657.5</v>
      </c>
      <c r="H3" s="11">
        <f t="shared" si="0"/>
        <v>657.5</v>
      </c>
      <c r="I3" s="11">
        <f t="shared" si="0"/>
        <v>657.5</v>
      </c>
      <c r="J3" s="11">
        <f t="shared" si="0"/>
        <v>657.5</v>
      </c>
      <c r="K3" s="11">
        <f t="shared" si="0"/>
        <v>657.5</v>
      </c>
      <c r="L3" s="11">
        <f t="shared" si="0"/>
        <v>657.5</v>
      </c>
      <c r="M3" s="11">
        <f t="shared" si="0"/>
        <v>657.5</v>
      </c>
      <c r="N3" s="11">
        <f t="shared" si="0"/>
        <v>657.5</v>
      </c>
      <c r="O3" s="11">
        <f t="shared" si="0"/>
        <v>657.5</v>
      </c>
    </row>
    <row r="4" spans="1:17" outlineLevel="1" x14ac:dyDescent="0.25">
      <c r="A4" s="8" t="s">
        <v>66</v>
      </c>
      <c r="E4" s="12">
        <v>0.95</v>
      </c>
      <c r="F4" s="12">
        <f>E4+(E4*$P$4)</f>
        <v>0.95189999999999997</v>
      </c>
      <c r="G4" s="12">
        <f t="shared" ref="G4:O4" si="1">F4+(F4*$P$4)</f>
        <v>0.95380379999999998</v>
      </c>
      <c r="H4" s="12">
        <f t="shared" si="1"/>
        <v>0.95571140759999995</v>
      </c>
      <c r="I4" s="12">
        <f t="shared" si="1"/>
        <v>0.95762283041519991</v>
      </c>
      <c r="J4" s="12">
        <f t="shared" si="1"/>
        <v>0.95953807607603026</v>
      </c>
      <c r="K4" s="12">
        <f t="shared" si="1"/>
        <v>0.96145715222818229</v>
      </c>
      <c r="L4" s="12">
        <f t="shared" si="1"/>
        <v>0.96338006653263863</v>
      </c>
      <c r="M4" s="12">
        <f t="shared" si="1"/>
        <v>0.96530682666570389</v>
      </c>
      <c r="N4" s="12">
        <f t="shared" si="1"/>
        <v>0.96723744031903525</v>
      </c>
      <c r="O4" s="12">
        <f t="shared" si="1"/>
        <v>0.96917191519967327</v>
      </c>
      <c r="P4" s="49">
        <v>2E-3</v>
      </c>
      <c r="Q4" s="8" t="s">
        <v>65</v>
      </c>
    </row>
    <row r="5" spans="1:17" outlineLevel="1" x14ac:dyDescent="0.25">
      <c r="A5" s="8" t="s">
        <v>47</v>
      </c>
      <c r="E5" s="6">
        <f>E3*E4</f>
        <v>624.625</v>
      </c>
      <c r="F5" s="11">
        <f>E5</f>
        <v>624.625</v>
      </c>
      <c r="G5" s="11">
        <f t="shared" ref="G5:O6" si="2">F5</f>
        <v>624.625</v>
      </c>
      <c r="H5" s="11">
        <f t="shared" si="2"/>
        <v>624.625</v>
      </c>
      <c r="I5" s="11">
        <f t="shared" si="2"/>
        <v>624.625</v>
      </c>
      <c r="J5" s="11">
        <f t="shared" si="2"/>
        <v>624.625</v>
      </c>
      <c r="K5" s="11">
        <f t="shared" si="2"/>
        <v>624.625</v>
      </c>
      <c r="L5" s="11">
        <f t="shared" si="2"/>
        <v>624.625</v>
      </c>
      <c r="M5" s="11">
        <f t="shared" si="2"/>
        <v>624.625</v>
      </c>
      <c r="N5" s="11">
        <f t="shared" si="2"/>
        <v>624.625</v>
      </c>
      <c r="O5" s="11">
        <f t="shared" si="2"/>
        <v>624.625</v>
      </c>
    </row>
    <row r="6" spans="1:17" outlineLevel="1" x14ac:dyDescent="0.25">
      <c r="A6" s="8" t="s">
        <v>42</v>
      </c>
      <c r="E6" s="10">
        <v>30</v>
      </c>
      <c r="F6" s="17">
        <f>E6-$P$6</f>
        <v>22</v>
      </c>
      <c r="G6" s="17">
        <f t="shared" ref="G6:H6" si="3">F6-$P$6</f>
        <v>14</v>
      </c>
      <c r="H6" s="17">
        <f t="shared" si="3"/>
        <v>6</v>
      </c>
      <c r="I6" s="17">
        <v>0</v>
      </c>
      <c r="J6" s="17">
        <f>I6</f>
        <v>0</v>
      </c>
      <c r="K6" s="17">
        <f>J6</f>
        <v>0</v>
      </c>
      <c r="L6" s="17">
        <f t="shared" si="2"/>
        <v>0</v>
      </c>
      <c r="M6" s="17">
        <f t="shared" si="2"/>
        <v>0</v>
      </c>
      <c r="N6" s="17">
        <f t="shared" si="2"/>
        <v>0</v>
      </c>
      <c r="O6" s="17">
        <f t="shared" si="2"/>
        <v>0</v>
      </c>
      <c r="P6" s="10">
        <v>8</v>
      </c>
      <c r="Q6" s="8" t="s">
        <v>71</v>
      </c>
    </row>
    <row r="7" spans="1:17" outlineLevel="1" x14ac:dyDescent="0.25">
      <c r="A7" s="8" t="s">
        <v>39</v>
      </c>
      <c r="E7" s="6">
        <f>'Outside Info'!B3</f>
        <v>1550</v>
      </c>
      <c r="F7" s="11">
        <f>E7</f>
        <v>1550</v>
      </c>
      <c r="G7" s="11">
        <f t="shared" ref="G7:O7" si="4">F7</f>
        <v>1550</v>
      </c>
      <c r="H7" s="11">
        <f t="shared" si="4"/>
        <v>1550</v>
      </c>
      <c r="I7" s="11">
        <f t="shared" si="4"/>
        <v>1550</v>
      </c>
      <c r="J7" s="11">
        <f t="shared" si="4"/>
        <v>1550</v>
      </c>
      <c r="K7" s="11">
        <f t="shared" si="4"/>
        <v>1550</v>
      </c>
      <c r="L7" s="11">
        <f t="shared" si="4"/>
        <v>1550</v>
      </c>
      <c r="M7" s="11">
        <f t="shared" si="4"/>
        <v>1550</v>
      </c>
      <c r="N7" s="11">
        <f t="shared" si="4"/>
        <v>1550</v>
      </c>
      <c r="O7" s="11">
        <f t="shared" si="4"/>
        <v>1550</v>
      </c>
    </row>
    <row r="8" spans="1:17" outlineLevel="1" x14ac:dyDescent="0.25">
      <c r="A8" s="8" t="s">
        <v>67</v>
      </c>
      <c r="E8" s="12">
        <v>0.95</v>
      </c>
      <c r="F8" s="12">
        <f>E8-(E8*$P$8)</f>
        <v>0.90249999999999997</v>
      </c>
      <c r="G8" s="12">
        <f t="shared" ref="G8:O8" si="5">F8-(F8*$P$8)</f>
        <v>0.857375</v>
      </c>
      <c r="H8" s="12">
        <f t="shared" si="5"/>
        <v>0.81450624999999999</v>
      </c>
      <c r="I8" s="12">
        <f t="shared" si="5"/>
        <v>0.77378093749999999</v>
      </c>
      <c r="J8" s="12">
        <f t="shared" si="5"/>
        <v>0.73509189062500002</v>
      </c>
      <c r="K8" s="12">
        <f t="shared" si="5"/>
        <v>0.69833729609375006</v>
      </c>
      <c r="L8" s="12">
        <f t="shared" si="5"/>
        <v>0.66342043128906258</v>
      </c>
      <c r="M8" s="12">
        <f t="shared" si="5"/>
        <v>0.63024940972460941</v>
      </c>
      <c r="N8" s="12">
        <f t="shared" si="5"/>
        <v>0.5987369392383789</v>
      </c>
      <c r="O8" s="12">
        <f t="shared" si="5"/>
        <v>0.56880009227646</v>
      </c>
      <c r="P8" s="16">
        <v>0.05</v>
      </c>
      <c r="Q8" s="8" t="s">
        <v>71</v>
      </c>
    </row>
    <row r="9" spans="1:17" outlineLevel="1" x14ac:dyDescent="0.25">
      <c r="A9" s="8" t="s">
        <v>48</v>
      </c>
      <c r="E9" s="6">
        <f>E7*E8</f>
        <v>1472.5</v>
      </c>
      <c r="F9" s="11">
        <f>E9</f>
        <v>1472.5</v>
      </c>
      <c r="G9" s="11">
        <f t="shared" ref="G9:O10" si="6">F9</f>
        <v>1472.5</v>
      </c>
      <c r="H9" s="11">
        <f t="shared" si="6"/>
        <v>1472.5</v>
      </c>
      <c r="I9" s="11">
        <f t="shared" si="6"/>
        <v>1472.5</v>
      </c>
      <c r="J9" s="11">
        <f t="shared" si="6"/>
        <v>1472.5</v>
      </c>
      <c r="K9" s="11">
        <f t="shared" si="6"/>
        <v>1472.5</v>
      </c>
      <c r="L9" s="11">
        <f t="shared" si="6"/>
        <v>1472.5</v>
      </c>
      <c r="M9" s="11">
        <f t="shared" si="6"/>
        <v>1472.5</v>
      </c>
      <c r="N9" s="11">
        <f t="shared" si="6"/>
        <v>1472.5</v>
      </c>
      <c r="O9" s="11">
        <f t="shared" si="6"/>
        <v>1472.5</v>
      </c>
    </row>
    <row r="10" spans="1:17" outlineLevel="1" x14ac:dyDescent="0.25">
      <c r="A10" s="8" t="s">
        <v>43</v>
      </c>
      <c r="E10" s="10">
        <v>2</v>
      </c>
      <c r="F10" s="17">
        <f>E10-$P$10</f>
        <v>1</v>
      </c>
      <c r="G10" s="17">
        <f>F10-$P$10</f>
        <v>0</v>
      </c>
      <c r="H10" s="17">
        <f t="shared" si="6"/>
        <v>0</v>
      </c>
      <c r="I10" s="17">
        <f t="shared" si="6"/>
        <v>0</v>
      </c>
      <c r="J10" s="17">
        <f t="shared" si="6"/>
        <v>0</v>
      </c>
      <c r="K10" s="17">
        <f t="shared" si="6"/>
        <v>0</v>
      </c>
      <c r="L10" s="17">
        <f t="shared" si="6"/>
        <v>0</v>
      </c>
      <c r="M10" s="17">
        <f t="shared" si="6"/>
        <v>0</v>
      </c>
      <c r="N10" s="17">
        <f t="shared" si="6"/>
        <v>0</v>
      </c>
      <c r="O10" s="17">
        <f t="shared" si="6"/>
        <v>0</v>
      </c>
      <c r="P10" s="8">
        <v>1</v>
      </c>
      <c r="Q10" s="8" t="s">
        <v>71</v>
      </c>
    </row>
    <row r="11" spans="1:17" outlineLevel="1" x14ac:dyDescent="0.25">
      <c r="A11" s="8" t="s">
        <v>40</v>
      </c>
      <c r="E11" s="6">
        <f>'Outside Info'!B4</f>
        <v>183.33333333333334</v>
      </c>
      <c r="F11" s="11">
        <f>E11</f>
        <v>183.33333333333334</v>
      </c>
      <c r="G11" s="11">
        <f t="shared" ref="G11:O11" si="7">F11</f>
        <v>183.33333333333334</v>
      </c>
      <c r="H11" s="11">
        <f t="shared" si="7"/>
        <v>183.33333333333334</v>
      </c>
      <c r="I11" s="11">
        <f t="shared" si="7"/>
        <v>183.33333333333334</v>
      </c>
      <c r="J11" s="11">
        <f t="shared" si="7"/>
        <v>183.33333333333334</v>
      </c>
      <c r="K11" s="11">
        <f t="shared" si="7"/>
        <v>183.33333333333334</v>
      </c>
      <c r="L11" s="11">
        <f t="shared" si="7"/>
        <v>183.33333333333334</v>
      </c>
      <c r="M11" s="11">
        <f t="shared" si="7"/>
        <v>183.33333333333334</v>
      </c>
      <c r="N11" s="11">
        <f t="shared" si="7"/>
        <v>183.33333333333334</v>
      </c>
      <c r="O11" s="11">
        <f t="shared" si="7"/>
        <v>183.33333333333334</v>
      </c>
    </row>
    <row r="12" spans="1:17" outlineLevel="1" x14ac:dyDescent="0.25">
      <c r="A12" s="8" t="s">
        <v>68</v>
      </c>
      <c r="E12" s="12">
        <v>0.95</v>
      </c>
      <c r="F12" s="51">
        <f>E12+(E12*$P$12)</f>
        <v>0.95189999999999997</v>
      </c>
      <c r="G12" s="51">
        <f t="shared" ref="G12:O12" si="8">F12+(F12*$P$12)</f>
        <v>0.95380379999999998</v>
      </c>
      <c r="H12" s="51">
        <f t="shared" si="8"/>
        <v>0.95571140759999995</v>
      </c>
      <c r="I12" s="51">
        <f t="shared" si="8"/>
        <v>0.95762283041519991</v>
      </c>
      <c r="J12" s="51">
        <f t="shared" si="8"/>
        <v>0.95953807607603026</v>
      </c>
      <c r="K12" s="51">
        <f t="shared" si="8"/>
        <v>0.96145715222818229</v>
      </c>
      <c r="L12" s="51">
        <f t="shared" si="8"/>
        <v>0.96338006653263863</v>
      </c>
      <c r="M12" s="51">
        <f t="shared" si="8"/>
        <v>0.96530682666570389</v>
      </c>
      <c r="N12" s="51">
        <f t="shared" si="8"/>
        <v>0.96723744031903525</v>
      </c>
      <c r="O12" s="51">
        <f t="shared" si="8"/>
        <v>0.96917191519967327</v>
      </c>
      <c r="P12" s="49">
        <v>2E-3</v>
      </c>
      <c r="Q12" s="8" t="s">
        <v>65</v>
      </c>
    </row>
    <row r="13" spans="1:17" outlineLevel="1" x14ac:dyDescent="0.25">
      <c r="A13" s="8" t="s">
        <v>49</v>
      </c>
      <c r="E13" s="9">
        <f>E11*E12</f>
        <v>174.16666666666666</v>
      </c>
      <c r="F13" s="11">
        <f>E13</f>
        <v>174.16666666666666</v>
      </c>
      <c r="G13" s="11">
        <f t="shared" ref="G13:O13" si="9">F13</f>
        <v>174.16666666666666</v>
      </c>
      <c r="H13" s="11">
        <f t="shared" si="9"/>
        <v>174.16666666666666</v>
      </c>
      <c r="I13" s="11">
        <f t="shared" si="9"/>
        <v>174.16666666666666</v>
      </c>
      <c r="J13" s="11">
        <f t="shared" si="9"/>
        <v>174.16666666666666</v>
      </c>
      <c r="K13" s="11">
        <f t="shared" si="9"/>
        <v>174.16666666666666</v>
      </c>
      <c r="L13" s="11">
        <f t="shared" si="9"/>
        <v>174.16666666666666</v>
      </c>
      <c r="M13" s="11">
        <f t="shared" si="9"/>
        <v>174.16666666666666</v>
      </c>
      <c r="N13" s="11">
        <f t="shared" si="9"/>
        <v>174.16666666666666</v>
      </c>
      <c r="O13" s="11">
        <f t="shared" si="9"/>
        <v>174.16666666666666</v>
      </c>
    </row>
    <row r="14" spans="1:17" outlineLevel="1" x14ac:dyDescent="0.25">
      <c r="A14" s="8" t="s">
        <v>44</v>
      </c>
      <c r="E14" s="10">
        <v>30</v>
      </c>
      <c r="F14" s="18">
        <f>E14-(E14*$P$14)</f>
        <v>21</v>
      </c>
      <c r="G14" s="18">
        <f t="shared" ref="G14:O14" si="10">F14-(F14*$P$14)</f>
        <v>14.7</v>
      </c>
      <c r="H14" s="18">
        <f t="shared" si="10"/>
        <v>10.29</v>
      </c>
      <c r="I14" s="18">
        <f t="shared" si="10"/>
        <v>7.2029999999999994</v>
      </c>
      <c r="J14" s="18">
        <f t="shared" si="10"/>
        <v>5.0420999999999996</v>
      </c>
      <c r="K14" s="18">
        <f t="shared" si="10"/>
        <v>3.5294699999999999</v>
      </c>
      <c r="L14" s="18">
        <f t="shared" si="10"/>
        <v>2.4706289999999997</v>
      </c>
      <c r="M14" s="18">
        <f t="shared" si="10"/>
        <v>1.7294402999999998</v>
      </c>
      <c r="N14" s="18">
        <f t="shared" si="10"/>
        <v>1.2106082099999997</v>
      </c>
      <c r="O14" s="18">
        <f t="shared" si="10"/>
        <v>0.84742574699999984</v>
      </c>
      <c r="P14" s="16">
        <v>0.3</v>
      </c>
      <c r="Q14" s="8" t="s">
        <v>71</v>
      </c>
    </row>
    <row r="15" spans="1:17" outlineLevel="1" x14ac:dyDescent="0.25">
      <c r="A15" s="8" t="s">
        <v>50</v>
      </c>
      <c r="E15" s="6">
        <f>'Outside Info'!B5</f>
        <v>26.065573770491802</v>
      </c>
      <c r="F15" s="11">
        <f>E15</f>
        <v>26.065573770491802</v>
      </c>
      <c r="G15" s="11">
        <f t="shared" ref="G15:O15" si="11">F15</f>
        <v>26.065573770491802</v>
      </c>
      <c r="H15" s="11">
        <f t="shared" si="11"/>
        <v>26.065573770491802</v>
      </c>
      <c r="I15" s="11">
        <f t="shared" si="11"/>
        <v>26.065573770491802</v>
      </c>
      <c r="J15" s="11">
        <f t="shared" si="11"/>
        <v>26.065573770491802</v>
      </c>
      <c r="K15" s="11">
        <f t="shared" si="11"/>
        <v>26.065573770491802</v>
      </c>
      <c r="L15" s="11">
        <f t="shared" si="11"/>
        <v>26.065573770491802</v>
      </c>
      <c r="M15" s="11">
        <f t="shared" si="11"/>
        <v>26.065573770491802</v>
      </c>
      <c r="N15" s="11">
        <f t="shared" si="11"/>
        <v>26.065573770491802</v>
      </c>
      <c r="O15" s="11">
        <f t="shared" si="11"/>
        <v>26.065573770491802</v>
      </c>
    </row>
    <row r="16" spans="1:17" outlineLevel="1" x14ac:dyDescent="0.25">
      <c r="A16" s="8" t="s">
        <v>69</v>
      </c>
      <c r="E16" s="12">
        <v>0.85</v>
      </c>
      <c r="F16" s="12">
        <f>E16-(E16*$P$16)</f>
        <v>0.84150000000000003</v>
      </c>
      <c r="G16" s="12">
        <f t="shared" ref="G16:O16" si="12">F16-(F16*$P$16)</f>
        <v>0.83308500000000008</v>
      </c>
      <c r="H16" s="12">
        <f t="shared" si="12"/>
        <v>0.82475415000000007</v>
      </c>
      <c r="I16" s="12">
        <f t="shared" si="12"/>
        <v>0.81650660850000012</v>
      </c>
      <c r="J16" s="12">
        <f t="shared" si="12"/>
        <v>0.80834154241500011</v>
      </c>
      <c r="K16" s="12">
        <f t="shared" si="12"/>
        <v>0.80025812699085008</v>
      </c>
      <c r="L16" s="12">
        <f t="shared" si="12"/>
        <v>0.79225554572094159</v>
      </c>
      <c r="M16" s="12">
        <f t="shared" si="12"/>
        <v>0.78433299026373215</v>
      </c>
      <c r="N16" s="12">
        <f t="shared" si="12"/>
        <v>0.77648966036109479</v>
      </c>
      <c r="O16" s="12">
        <f t="shared" si="12"/>
        <v>0.76872476375748389</v>
      </c>
      <c r="P16" s="16">
        <v>0.01</v>
      </c>
      <c r="Q16" s="8" t="s">
        <v>71</v>
      </c>
    </row>
    <row r="17" spans="1:17" outlineLevel="1" x14ac:dyDescent="0.25">
      <c r="A17" s="8" t="s">
        <v>46</v>
      </c>
      <c r="E17" s="9">
        <f>E15*E16</f>
        <v>22.155737704918032</v>
      </c>
      <c r="F17" s="11">
        <f>E17</f>
        <v>22.155737704918032</v>
      </c>
      <c r="G17" s="11">
        <f t="shared" ref="G17:O17" si="13">F17</f>
        <v>22.155737704918032</v>
      </c>
      <c r="H17" s="11">
        <f t="shared" si="13"/>
        <v>22.155737704918032</v>
      </c>
      <c r="I17" s="11">
        <f t="shared" si="13"/>
        <v>22.155737704918032</v>
      </c>
      <c r="J17" s="11">
        <f t="shared" si="13"/>
        <v>22.155737704918032</v>
      </c>
      <c r="K17" s="11">
        <f t="shared" si="13"/>
        <v>22.155737704918032</v>
      </c>
      <c r="L17" s="11">
        <f t="shared" si="13"/>
        <v>22.155737704918032</v>
      </c>
      <c r="M17" s="11">
        <f t="shared" si="13"/>
        <v>22.155737704918032</v>
      </c>
      <c r="N17" s="11">
        <f t="shared" si="13"/>
        <v>22.155737704918032</v>
      </c>
      <c r="O17" s="11">
        <f t="shared" si="13"/>
        <v>22.155737704918032</v>
      </c>
    </row>
    <row r="18" spans="1:17" outlineLevel="1" x14ac:dyDescent="0.25">
      <c r="A18" s="8" t="s">
        <v>51</v>
      </c>
      <c r="E18" s="10">
        <v>8000</v>
      </c>
      <c r="F18" s="17">
        <f>E18-(E18*$P$18)</f>
        <v>3200</v>
      </c>
      <c r="G18" s="17">
        <f t="shared" ref="G18:O18" si="14">F18-(F18*$P$18)</f>
        <v>1280</v>
      </c>
      <c r="H18" s="17">
        <f t="shared" si="14"/>
        <v>512</v>
      </c>
      <c r="I18" s="17">
        <f t="shared" si="14"/>
        <v>204.8</v>
      </c>
      <c r="J18" s="17">
        <f t="shared" si="14"/>
        <v>81.920000000000016</v>
      </c>
      <c r="K18" s="17">
        <f t="shared" si="14"/>
        <v>32.768000000000008</v>
      </c>
      <c r="L18" s="17">
        <f t="shared" si="14"/>
        <v>13.107200000000002</v>
      </c>
      <c r="M18" s="17">
        <f t="shared" si="14"/>
        <v>5.2428800000000013</v>
      </c>
      <c r="N18" s="17">
        <f t="shared" si="14"/>
        <v>2.0971520000000008</v>
      </c>
      <c r="O18" s="17">
        <f t="shared" si="14"/>
        <v>0.83886080000000041</v>
      </c>
      <c r="P18" s="16">
        <v>0.6</v>
      </c>
      <c r="Q18" s="8" t="s">
        <v>71</v>
      </c>
    </row>
    <row r="19" spans="1:17" outlineLevel="1" x14ac:dyDescent="0.25">
      <c r="A19" s="8" t="s">
        <v>41</v>
      </c>
      <c r="E19" s="6">
        <f>'Outside Info'!B6</f>
        <v>70.363095238095227</v>
      </c>
      <c r="F19" s="11">
        <f>E19</f>
        <v>70.363095238095227</v>
      </c>
      <c r="G19" s="11">
        <f t="shared" ref="G19:O19" si="15">F19</f>
        <v>70.363095238095227</v>
      </c>
      <c r="H19" s="11">
        <f t="shared" si="15"/>
        <v>70.363095238095227</v>
      </c>
      <c r="I19" s="11">
        <f t="shared" si="15"/>
        <v>70.363095238095227</v>
      </c>
      <c r="J19" s="11">
        <f t="shared" si="15"/>
        <v>70.363095238095227</v>
      </c>
      <c r="K19" s="11">
        <f t="shared" si="15"/>
        <v>70.363095238095227</v>
      </c>
      <c r="L19" s="11">
        <f t="shared" si="15"/>
        <v>70.363095238095227</v>
      </c>
      <c r="M19" s="11">
        <f t="shared" si="15"/>
        <v>70.363095238095227</v>
      </c>
      <c r="N19" s="11">
        <f t="shared" si="15"/>
        <v>70.363095238095227</v>
      </c>
      <c r="O19" s="11">
        <f t="shared" si="15"/>
        <v>70.363095238095227</v>
      </c>
    </row>
    <row r="20" spans="1:17" outlineLevel="1" x14ac:dyDescent="0.25">
      <c r="A20" s="8" t="s">
        <v>70</v>
      </c>
      <c r="E20" s="12">
        <v>0.8</v>
      </c>
      <c r="F20" s="12">
        <f>E20-(E20*$P$20)</f>
        <v>0.79200000000000004</v>
      </c>
      <c r="G20" s="12">
        <f t="shared" ref="G20:O20" si="16">F20-(F20*$P$20)</f>
        <v>0.78408</v>
      </c>
      <c r="H20" s="12">
        <f t="shared" si="16"/>
        <v>0.77623920000000002</v>
      </c>
      <c r="I20" s="12">
        <f t="shared" si="16"/>
        <v>0.76847680800000007</v>
      </c>
      <c r="J20" s="12">
        <f t="shared" si="16"/>
        <v>0.76079203992000011</v>
      </c>
      <c r="K20" s="12">
        <f t="shared" si="16"/>
        <v>0.75318411952080011</v>
      </c>
      <c r="L20" s="12">
        <f t="shared" si="16"/>
        <v>0.74565227832559211</v>
      </c>
      <c r="M20" s="12">
        <f t="shared" si="16"/>
        <v>0.73819575554233618</v>
      </c>
      <c r="N20" s="12">
        <f t="shared" si="16"/>
        <v>0.73081379798691282</v>
      </c>
      <c r="O20" s="12">
        <f t="shared" si="16"/>
        <v>0.72350566000704364</v>
      </c>
      <c r="P20" s="16">
        <v>0.01</v>
      </c>
      <c r="Q20" s="8" t="s">
        <v>71</v>
      </c>
    </row>
    <row r="21" spans="1:17" outlineLevel="1" x14ac:dyDescent="0.25">
      <c r="A21" s="8" t="s">
        <v>52</v>
      </c>
      <c r="E21" s="9">
        <f>E19*E20</f>
        <v>56.290476190476184</v>
      </c>
      <c r="F21" s="11">
        <f>E21</f>
        <v>56.290476190476184</v>
      </c>
      <c r="G21" s="11">
        <f t="shared" ref="G21:O21" si="17">F21</f>
        <v>56.290476190476184</v>
      </c>
      <c r="H21" s="11">
        <f t="shared" si="17"/>
        <v>56.290476190476184</v>
      </c>
      <c r="I21" s="11">
        <f t="shared" si="17"/>
        <v>56.290476190476184</v>
      </c>
      <c r="J21" s="11">
        <f t="shared" si="17"/>
        <v>56.290476190476184</v>
      </c>
      <c r="K21" s="11">
        <f t="shared" si="17"/>
        <v>56.290476190476184</v>
      </c>
      <c r="L21" s="11">
        <f t="shared" si="17"/>
        <v>56.290476190476184</v>
      </c>
      <c r="M21" s="11">
        <f t="shared" si="17"/>
        <v>56.290476190476184</v>
      </c>
      <c r="N21" s="11">
        <f t="shared" si="17"/>
        <v>56.290476190476184</v>
      </c>
      <c r="O21" s="11">
        <f t="shared" si="17"/>
        <v>56.290476190476184</v>
      </c>
    </row>
    <row r="22" spans="1:17" outlineLevel="1" x14ac:dyDescent="0.25">
      <c r="A22" s="8" t="s">
        <v>45</v>
      </c>
      <c r="E22" s="10">
        <v>6000</v>
      </c>
      <c r="F22" s="17">
        <f>E22-(E22*$P$22)</f>
        <v>3600</v>
      </c>
      <c r="G22" s="17">
        <f t="shared" ref="G22:O22" si="18">F22-(F22*$P$22)</f>
        <v>2160</v>
      </c>
      <c r="H22" s="17">
        <f t="shared" si="18"/>
        <v>1296</v>
      </c>
      <c r="I22" s="17">
        <f t="shared" si="18"/>
        <v>777.6</v>
      </c>
      <c r="J22" s="17">
        <f t="shared" si="18"/>
        <v>466.56</v>
      </c>
      <c r="K22" s="17">
        <f t="shared" si="18"/>
        <v>279.93599999999998</v>
      </c>
      <c r="L22" s="17">
        <f t="shared" si="18"/>
        <v>167.96159999999998</v>
      </c>
      <c r="M22" s="17">
        <f t="shared" si="18"/>
        <v>100.77695999999999</v>
      </c>
      <c r="N22" s="17">
        <f t="shared" si="18"/>
        <v>60.46617599999999</v>
      </c>
      <c r="O22" s="17">
        <f t="shared" si="18"/>
        <v>36.279705599999993</v>
      </c>
      <c r="P22" s="16">
        <v>0.4</v>
      </c>
      <c r="Q22" s="8" t="s">
        <v>71</v>
      </c>
    </row>
    <row r="23" spans="1:17" outlineLevel="1" x14ac:dyDescent="0.25">
      <c r="E23" s="10"/>
    </row>
    <row r="24" spans="1:17" outlineLevel="1" x14ac:dyDescent="0.25">
      <c r="A24" s="8" t="s">
        <v>54</v>
      </c>
      <c r="E24" s="5">
        <v>9</v>
      </c>
      <c r="F24" s="5">
        <v>9</v>
      </c>
      <c r="G24" s="5">
        <v>9</v>
      </c>
      <c r="H24" s="5">
        <v>9</v>
      </c>
      <c r="I24" s="5">
        <v>9.5</v>
      </c>
      <c r="J24" s="5">
        <v>9.5</v>
      </c>
      <c r="K24" s="5">
        <v>9.6999999999999993</v>
      </c>
      <c r="L24" s="5">
        <v>9.6999999999999993</v>
      </c>
      <c r="M24" s="5">
        <v>9.6999999999999993</v>
      </c>
      <c r="N24" s="5">
        <v>10</v>
      </c>
      <c r="O24" s="5">
        <v>10</v>
      </c>
    </row>
    <row r="25" spans="1:17" outlineLevel="1" x14ac:dyDescent="0.25">
      <c r="A25" s="8" t="s">
        <v>55</v>
      </c>
      <c r="E25" s="10">
        <v>4</v>
      </c>
      <c r="F25" s="10">
        <v>4</v>
      </c>
      <c r="G25" s="10">
        <v>4</v>
      </c>
      <c r="H25" s="10">
        <v>4</v>
      </c>
      <c r="I25" s="10">
        <v>4</v>
      </c>
      <c r="J25" s="10">
        <v>4</v>
      </c>
      <c r="K25" s="10">
        <v>4</v>
      </c>
      <c r="L25" s="10">
        <v>4</v>
      </c>
      <c r="M25" s="10">
        <v>4</v>
      </c>
      <c r="N25" s="10">
        <v>4</v>
      </c>
      <c r="O25" s="10">
        <v>4</v>
      </c>
    </row>
    <row r="26" spans="1:17" outlineLevel="1" x14ac:dyDescent="0.25">
      <c r="A26" s="8" t="s">
        <v>57</v>
      </c>
      <c r="E26" s="10">
        <v>52</v>
      </c>
      <c r="F26" s="10">
        <v>52</v>
      </c>
      <c r="G26" s="10">
        <v>52</v>
      </c>
      <c r="H26" s="10">
        <v>60</v>
      </c>
      <c r="I26" s="10">
        <v>60</v>
      </c>
      <c r="J26" s="10">
        <v>60</v>
      </c>
      <c r="K26" s="10">
        <v>60</v>
      </c>
      <c r="L26" s="10">
        <v>60</v>
      </c>
      <c r="M26" s="10">
        <v>72</v>
      </c>
      <c r="N26" s="10">
        <v>72</v>
      </c>
      <c r="O26" s="10">
        <v>72</v>
      </c>
    </row>
    <row r="27" spans="1:17" outlineLevel="1" x14ac:dyDescent="0.25">
      <c r="A27" s="8" t="s">
        <v>56</v>
      </c>
      <c r="E27" s="10">
        <f>E26+(E26*0.5)</f>
        <v>78</v>
      </c>
      <c r="F27" s="10">
        <f t="shared" ref="F27:O27" si="19">F26+(F26*0.5)</f>
        <v>78</v>
      </c>
      <c r="G27" s="10">
        <f t="shared" si="19"/>
        <v>78</v>
      </c>
      <c r="H27" s="10">
        <f t="shared" si="19"/>
        <v>90</v>
      </c>
      <c r="I27" s="10">
        <f t="shared" si="19"/>
        <v>90</v>
      </c>
      <c r="J27" s="10">
        <f t="shared" si="19"/>
        <v>90</v>
      </c>
      <c r="K27" s="10">
        <f t="shared" si="19"/>
        <v>90</v>
      </c>
      <c r="L27" s="10">
        <f t="shared" si="19"/>
        <v>90</v>
      </c>
      <c r="M27" s="10">
        <f t="shared" si="19"/>
        <v>108</v>
      </c>
      <c r="N27" s="10">
        <f t="shared" si="19"/>
        <v>108</v>
      </c>
      <c r="O27" s="10">
        <f t="shared" si="19"/>
        <v>108</v>
      </c>
    </row>
    <row r="28" spans="1:17" outlineLevel="1" x14ac:dyDescent="0.25">
      <c r="A28" s="8" t="s">
        <v>64</v>
      </c>
      <c r="E28" s="6">
        <v>1200</v>
      </c>
      <c r="F28" s="11">
        <f>E28+(E28*$P$28)</f>
        <v>1224</v>
      </c>
      <c r="G28" s="11">
        <f t="shared" ref="G28:O28" si="20">F28+(F28*$P$28)</f>
        <v>1248.48</v>
      </c>
      <c r="H28" s="11">
        <f t="shared" si="20"/>
        <v>1273.4495999999999</v>
      </c>
      <c r="I28" s="11">
        <f t="shared" si="20"/>
        <v>1298.918592</v>
      </c>
      <c r="J28" s="11">
        <f t="shared" si="20"/>
        <v>1324.8969638399999</v>
      </c>
      <c r="K28" s="11">
        <f t="shared" si="20"/>
        <v>1351.3949031167999</v>
      </c>
      <c r="L28" s="11">
        <f t="shared" si="20"/>
        <v>1378.4228011791358</v>
      </c>
      <c r="M28" s="11">
        <f t="shared" si="20"/>
        <v>1405.9912572027185</v>
      </c>
      <c r="N28" s="11">
        <f t="shared" si="20"/>
        <v>1434.1110823467729</v>
      </c>
      <c r="O28" s="11">
        <f t="shared" si="20"/>
        <v>1462.7933039937084</v>
      </c>
      <c r="P28" s="16">
        <v>0.02</v>
      </c>
      <c r="Q28" s="8" t="s">
        <v>65</v>
      </c>
    </row>
    <row r="29" spans="1:17" outlineLevel="1" x14ac:dyDescent="0.25">
      <c r="A29" s="2" t="s">
        <v>112</v>
      </c>
      <c r="E29" s="14">
        <f t="shared" ref="E29:O29" si="21">$E$58/$E$48</f>
        <v>2.2760787587215265E-3</v>
      </c>
      <c r="F29" s="14">
        <f t="shared" si="21"/>
        <v>2.2760787587215265E-3</v>
      </c>
      <c r="G29" s="14">
        <f t="shared" si="21"/>
        <v>2.2760787587215265E-3</v>
      </c>
      <c r="H29" s="14">
        <f t="shared" si="21"/>
        <v>2.2760787587215265E-3</v>
      </c>
      <c r="I29" s="14">
        <f t="shared" si="21"/>
        <v>2.2760787587215265E-3</v>
      </c>
      <c r="J29" s="14">
        <f t="shared" si="21"/>
        <v>2.2760787587215265E-3</v>
      </c>
      <c r="K29" s="14">
        <f t="shared" si="21"/>
        <v>2.2760787587215265E-3</v>
      </c>
      <c r="L29" s="14">
        <f t="shared" si="21"/>
        <v>2.2760787587215265E-3</v>
      </c>
      <c r="M29" s="14">
        <f t="shared" si="21"/>
        <v>2.2760787587215265E-3</v>
      </c>
      <c r="N29" s="14">
        <f t="shared" si="21"/>
        <v>2.2760787587215265E-3</v>
      </c>
      <c r="O29" s="14">
        <f t="shared" si="21"/>
        <v>2.2760787587215265E-3</v>
      </c>
      <c r="P29" s="16"/>
    </row>
    <row r="30" spans="1:17" outlineLevel="1" x14ac:dyDescent="0.25">
      <c r="A30" s="8" t="s">
        <v>61</v>
      </c>
      <c r="E30" s="14">
        <v>0.10290000000000001</v>
      </c>
      <c r="F30" s="14">
        <v>0.10290000000000001</v>
      </c>
      <c r="G30" s="14">
        <v>0.10290000000000001</v>
      </c>
      <c r="H30" s="14">
        <v>0.10290000000000001</v>
      </c>
      <c r="I30" s="14">
        <v>0.10290000000000001</v>
      </c>
      <c r="J30" s="14">
        <v>0.10290000000000001</v>
      </c>
      <c r="K30" s="14">
        <v>0.10290000000000001</v>
      </c>
      <c r="L30" s="14">
        <v>0.10290000000000001</v>
      </c>
      <c r="M30" s="14">
        <v>0.10290000000000001</v>
      </c>
      <c r="N30" s="14">
        <v>0.10290000000000001</v>
      </c>
      <c r="O30" s="14">
        <v>0.10290000000000001</v>
      </c>
      <c r="P30" s="16"/>
    </row>
    <row r="31" spans="1:17" outlineLevel="1" x14ac:dyDescent="0.25">
      <c r="A31" s="8" t="s">
        <v>74</v>
      </c>
      <c r="E31" s="13">
        <v>3.5000000000000003E-2</v>
      </c>
      <c r="F31" s="13">
        <v>3.5000000000000003E-2</v>
      </c>
      <c r="G31" s="13">
        <v>3.5000000000000003E-2</v>
      </c>
      <c r="H31" s="13">
        <f>G31</f>
        <v>3.5000000000000003E-2</v>
      </c>
      <c r="I31" s="13">
        <f t="shared" ref="I31:O31" si="22">H31</f>
        <v>3.5000000000000003E-2</v>
      </c>
      <c r="J31" s="13">
        <f t="shared" si="22"/>
        <v>3.5000000000000003E-2</v>
      </c>
      <c r="K31" s="13">
        <f t="shared" si="22"/>
        <v>3.5000000000000003E-2</v>
      </c>
      <c r="L31" s="13">
        <f t="shared" si="22"/>
        <v>3.5000000000000003E-2</v>
      </c>
      <c r="M31" s="13">
        <f t="shared" si="22"/>
        <v>3.5000000000000003E-2</v>
      </c>
      <c r="N31" s="13">
        <f t="shared" si="22"/>
        <v>3.5000000000000003E-2</v>
      </c>
      <c r="O31" s="13">
        <f t="shared" si="22"/>
        <v>3.5000000000000003E-2</v>
      </c>
    </row>
    <row r="32" spans="1:17" outlineLevel="1" x14ac:dyDescent="0.25">
      <c r="E32" s="10"/>
    </row>
    <row r="33" spans="1:17" outlineLevel="1" x14ac:dyDescent="0.25">
      <c r="A33" s="8" t="s">
        <v>10</v>
      </c>
      <c r="E33" s="14">
        <f>$E$73/$E$76</f>
        <v>2.0106241884272645E-2</v>
      </c>
      <c r="F33" s="14">
        <f t="shared" ref="F33:O33" si="23">$E$73/$E$76</f>
        <v>2.0106241884272645E-2</v>
      </c>
      <c r="G33" s="14">
        <f t="shared" si="23"/>
        <v>2.0106241884272645E-2</v>
      </c>
      <c r="H33" s="14">
        <f t="shared" si="23"/>
        <v>2.0106241884272645E-2</v>
      </c>
      <c r="I33" s="14">
        <f t="shared" si="23"/>
        <v>2.0106241884272645E-2</v>
      </c>
      <c r="J33" s="14">
        <f t="shared" si="23"/>
        <v>2.0106241884272645E-2</v>
      </c>
      <c r="K33" s="14">
        <f t="shared" si="23"/>
        <v>2.0106241884272645E-2</v>
      </c>
      <c r="L33" s="14">
        <f t="shared" si="23"/>
        <v>2.0106241884272645E-2</v>
      </c>
      <c r="M33" s="14">
        <f t="shared" si="23"/>
        <v>2.0106241884272645E-2</v>
      </c>
      <c r="N33" s="14">
        <f t="shared" si="23"/>
        <v>2.0106241884272645E-2</v>
      </c>
      <c r="O33" s="14">
        <f t="shared" si="23"/>
        <v>2.0106241884272645E-2</v>
      </c>
    </row>
    <row r="34" spans="1:17" outlineLevel="1" x14ac:dyDescent="0.25">
      <c r="A34" s="8" t="s">
        <v>62</v>
      </c>
      <c r="E34" s="12">
        <v>7.0000000000000007E-2</v>
      </c>
      <c r="F34" s="12">
        <v>7.0000000000000007E-2</v>
      </c>
      <c r="G34" s="12">
        <v>7.0000000000000007E-2</v>
      </c>
      <c r="H34" s="12">
        <v>7.0000000000000007E-2</v>
      </c>
      <c r="I34" s="12">
        <v>7.0000000000000007E-2</v>
      </c>
      <c r="J34" s="12">
        <v>7.0000000000000007E-2</v>
      </c>
      <c r="K34" s="12">
        <v>7.0000000000000007E-2</v>
      </c>
      <c r="L34" s="12">
        <v>7.0000000000000007E-2</v>
      </c>
      <c r="M34" s="12">
        <v>7.0000000000000007E-2</v>
      </c>
      <c r="N34" s="12">
        <v>7.0000000000000007E-2</v>
      </c>
      <c r="O34" s="12">
        <v>7.0000000000000007E-2</v>
      </c>
    </row>
    <row r="35" spans="1:17" outlineLevel="1" x14ac:dyDescent="0.25">
      <c r="A35" s="8" t="s">
        <v>58</v>
      </c>
      <c r="E35" s="10">
        <v>67</v>
      </c>
      <c r="F35" s="18">
        <f>E35-(E35*$P$35)</f>
        <v>65.995000000000005</v>
      </c>
      <c r="G35" s="18">
        <f t="shared" ref="G35:O35" si="24">F35-(F35*$P$35)</f>
        <v>65.005075000000005</v>
      </c>
      <c r="H35" s="18">
        <f t="shared" si="24"/>
        <v>64.029998875000004</v>
      </c>
      <c r="I35" s="18">
        <f t="shared" si="24"/>
        <v>63.069548891875002</v>
      </c>
      <c r="J35" s="18">
        <f t="shared" si="24"/>
        <v>62.123505658496875</v>
      </c>
      <c r="K35" s="18">
        <f t="shared" si="24"/>
        <v>61.19165307361942</v>
      </c>
      <c r="L35" s="18">
        <f t="shared" si="24"/>
        <v>60.273778277515127</v>
      </c>
      <c r="M35" s="18">
        <f t="shared" si="24"/>
        <v>59.369671603352401</v>
      </c>
      <c r="N35" s="18">
        <f t="shared" si="24"/>
        <v>58.479126529302114</v>
      </c>
      <c r="O35" s="18">
        <f t="shared" si="24"/>
        <v>57.601939631362583</v>
      </c>
      <c r="P35" s="19">
        <v>1.4999999999999999E-2</v>
      </c>
      <c r="Q35" s="8" t="s">
        <v>71</v>
      </c>
    </row>
    <row r="36" spans="1:17" outlineLevel="1" x14ac:dyDescent="0.25">
      <c r="A36" s="8" t="s">
        <v>59</v>
      </c>
      <c r="E36" s="10">
        <v>30</v>
      </c>
      <c r="F36" s="18">
        <f>E36-(E36*$P$36)</f>
        <v>29.55</v>
      </c>
      <c r="G36" s="18">
        <f t="shared" ref="G36:O36" si="25">F36-(F36*$P$36)</f>
        <v>29.106750000000002</v>
      </c>
      <c r="H36" s="18">
        <f t="shared" si="25"/>
        <v>28.670148750000003</v>
      </c>
      <c r="I36" s="18">
        <f t="shared" si="25"/>
        <v>28.240096518750004</v>
      </c>
      <c r="J36" s="18">
        <f t="shared" si="25"/>
        <v>27.816495070968752</v>
      </c>
      <c r="K36" s="18">
        <f t="shared" si="25"/>
        <v>27.399247644904221</v>
      </c>
      <c r="L36" s="18">
        <f t="shared" si="25"/>
        <v>26.988258930230657</v>
      </c>
      <c r="M36" s="18">
        <f t="shared" si="25"/>
        <v>26.583435046277199</v>
      </c>
      <c r="N36" s="18">
        <f t="shared" si="25"/>
        <v>26.184683520583039</v>
      </c>
      <c r="O36" s="18">
        <f t="shared" si="25"/>
        <v>25.791913267774294</v>
      </c>
      <c r="P36" s="19">
        <v>1.4999999999999999E-2</v>
      </c>
      <c r="Q36" s="8" t="s">
        <v>71</v>
      </c>
    </row>
    <row r="37" spans="1:17" outlineLevel="1" x14ac:dyDescent="0.25">
      <c r="A37" s="8" t="s">
        <v>113</v>
      </c>
      <c r="E37" s="12">
        <v>0.03</v>
      </c>
      <c r="F37" s="12">
        <v>0.03</v>
      </c>
      <c r="G37" s="12">
        <v>0.03</v>
      </c>
      <c r="H37" s="12">
        <v>0.03</v>
      </c>
      <c r="I37" s="12">
        <v>0.03</v>
      </c>
      <c r="J37" s="12">
        <v>0.03</v>
      </c>
      <c r="K37" s="12">
        <v>0.03</v>
      </c>
      <c r="L37" s="12">
        <v>0.03</v>
      </c>
      <c r="M37" s="12">
        <v>0.03</v>
      </c>
      <c r="N37" s="12">
        <v>0.03</v>
      </c>
      <c r="O37" s="12">
        <v>0.03</v>
      </c>
      <c r="P37" s="19"/>
    </row>
    <row r="38" spans="1:17" outlineLevel="1" x14ac:dyDescent="0.25">
      <c r="A38" s="8" t="s">
        <v>60</v>
      </c>
      <c r="E38" s="10">
        <v>60</v>
      </c>
      <c r="F38" s="18">
        <f>E38+(E38*$P$38)</f>
        <v>60.9</v>
      </c>
      <c r="G38" s="18">
        <f t="shared" ref="G38:O38" si="26">F38+(F38*$P$38)</f>
        <v>61.813499999999998</v>
      </c>
      <c r="H38" s="18">
        <f t="shared" si="26"/>
        <v>62.740702499999998</v>
      </c>
      <c r="I38" s="18">
        <f t="shared" si="26"/>
        <v>63.6818130375</v>
      </c>
      <c r="J38" s="18">
        <f t="shared" si="26"/>
        <v>64.637040233062493</v>
      </c>
      <c r="K38" s="18">
        <f t="shared" si="26"/>
        <v>65.606595836558427</v>
      </c>
      <c r="L38" s="18">
        <f t="shared" si="26"/>
        <v>66.590694774106808</v>
      </c>
      <c r="M38" s="18">
        <f t="shared" si="26"/>
        <v>67.589555195718404</v>
      </c>
      <c r="N38" s="18">
        <f t="shared" si="26"/>
        <v>68.603398523654178</v>
      </c>
      <c r="O38" s="18">
        <f t="shared" si="26"/>
        <v>69.632449501508987</v>
      </c>
      <c r="P38" s="19">
        <v>1.4999999999999999E-2</v>
      </c>
      <c r="Q38" s="8" t="s">
        <v>65</v>
      </c>
    </row>
    <row r="39" spans="1:17" outlineLevel="1" x14ac:dyDescent="0.25">
      <c r="E39" s="10"/>
    </row>
    <row r="40" spans="1:17" outlineLevel="1" x14ac:dyDescent="0.25">
      <c r="A40" s="8" t="s">
        <v>131</v>
      </c>
      <c r="E40" s="10">
        <v>30</v>
      </c>
    </row>
    <row r="41" spans="1:17" outlineLevel="1" x14ac:dyDescent="0.25">
      <c r="A41" s="8" t="s">
        <v>124</v>
      </c>
      <c r="E41" s="10">
        <v>15</v>
      </c>
    </row>
    <row r="42" spans="1:17" outlineLevel="1" x14ac:dyDescent="0.25">
      <c r="A42" s="8" t="s">
        <v>88</v>
      </c>
      <c r="E42" s="21">
        <v>1.1499999999999999</v>
      </c>
    </row>
    <row r="43" spans="1:17" outlineLevel="1" x14ac:dyDescent="0.25">
      <c r="A43" s="8" t="s">
        <v>79</v>
      </c>
      <c r="E43" s="23">
        <v>3.6249999999999998E-2</v>
      </c>
    </row>
    <row r="44" spans="1:17" outlineLevel="1" x14ac:dyDescent="0.25">
      <c r="A44" s="8" t="s">
        <v>80</v>
      </c>
      <c r="E44" s="22">
        <v>9.5000000000000001E-2</v>
      </c>
    </row>
    <row r="45" spans="1:17" outlineLevel="1" x14ac:dyDescent="0.25"/>
    <row r="46" spans="1:17" x14ac:dyDescent="0.25">
      <c r="A46" s="1" t="s">
        <v>1</v>
      </c>
      <c r="B46" s="1"/>
      <c r="C46" s="1"/>
      <c r="D46" s="1"/>
      <c r="E46" s="4">
        <v>2015</v>
      </c>
      <c r="F46" s="4">
        <v>2016</v>
      </c>
      <c r="G46" s="4">
        <v>2017</v>
      </c>
      <c r="H46" s="4">
        <v>2018</v>
      </c>
      <c r="I46" s="4">
        <v>2019</v>
      </c>
      <c r="J46" s="4">
        <v>2020</v>
      </c>
      <c r="K46" s="4">
        <v>2021</v>
      </c>
      <c r="L46" s="4">
        <v>2022</v>
      </c>
      <c r="M46" s="4">
        <v>2023</v>
      </c>
      <c r="N46" s="4">
        <v>2024</v>
      </c>
      <c r="O46" s="4">
        <v>2025</v>
      </c>
    </row>
    <row r="47" spans="1:17" outlineLevel="1" x14ac:dyDescent="0.25">
      <c r="A47" s="1"/>
      <c r="B47" s="1"/>
      <c r="C47" s="1"/>
      <c r="D47" s="1"/>
      <c r="E47" s="4"/>
      <c r="F47" s="4"/>
      <c r="G47" s="4"/>
      <c r="H47" s="4"/>
      <c r="I47" s="4"/>
      <c r="J47" s="4"/>
      <c r="K47" s="4"/>
      <c r="L47" s="4"/>
      <c r="M47" s="4"/>
      <c r="N47" s="4"/>
      <c r="O47" s="4"/>
    </row>
    <row r="48" spans="1:17" outlineLevel="1" x14ac:dyDescent="0.25">
      <c r="A48" s="1" t="s">
        <v>2</v>
      </c>
      <c r="B48" s="2"/>
      <c r="C48" s="2"/>
      <c r="D48" s="2"/>
      <c r="E48" s="11">
        <f>(E3*E6)+(E7*E10)+(E11*E14)+(E15*E18)+(E19*E22)</f>
        <v>659028.16159250576</v>
      </c>
      <c r="F48" s="11">
        <f t="shared" ref="F48:O48" si="27">(F3*F6)+(F7*F10)+(F11*F14)+(F15*F18)+(F19*F22)</f>
        <v>356581.97892271657</v>
      </c>
      <c r="G48" s="11">
        <f t="shared" si="27"/>
        <v>197248.22014051519</v>
      </c>
      <c r="H48" s="11">
        <f t="shared" si="27"/>
        <v>110367.64519906322</v>
      </c>
      <c r="I48" s="11">
        <f t="shared" si="27"/>
        <v>61373.122365339572</v>
      </c>
      <c r="J48" s="11">
        <f t="shared" si="27"/>
        <v>35888.282517564396</v>
      </c>
      <c r="K48" s="11">
        <f t="shared" si="27"/>
        <v>21198.349649882901</v>
      </c>
      <c r="L48" s="11">
        <f t="shared" si="27"/>
        <v>12612.893395667445</v>
      </c>
      <c r="M48" s="11">
        <f t="shared" si="27"/>
        <v>7544.7015646955479</v>
      </c>
      <c r="N48" s="11">
        <f t="shared" si="27"/>
        <v>4531.1956092353621</v>
      </c>
      <c r="O48" s="11">
        <f t="shared" si="27"/>
        <v>2729.97915535843</v>
      </c>
    </row>
    <row r="49" spans="1:15" outlineLevel="1" x14ac:dyDescent="0.25">
      <c r="A49" s="2"/>
      <c r="B49" s="2"/>
      <c r="C49" s="2"/>
      <c r="D49" s="2"/>
      <c r="E49" s="11"/>
      <c r="F49" s="11"/>
      <c r="G49" s="11"/>
      <c r="H49" s="11"/>
      <c r="I49" s="11"/>
      <c r="J49" s="11"/>
      <c r="K49" s="11"/>
      <c r="L49" s="11"/>
      <c r="M49" s="11"/>
      <c r="N49" s="11"/>
      <c r="O49" s="11"/>
    </row>
    <row r="50" spans="1:15" outlineLevel="1" x14ac:dyDescent="0.25">
      <c r="B50" s="2" t="s">
        <v>53</v>
      </c>
      <c r="C50" s="2"/>
      <c r="D50" s="2"/>
      <c r="E50" s="6">
        <f t="shared" ref="E50:O50" si="28">(E5*E6)+(E9*E10)+(E13*E14)+(E17*E18)+(E21*E22)</f>
        <v>541897.50878220133</v>
      </c>
      <c r="F50" s="6">
        <f t="shared" si="28"/>
        <v>292415.82494145195</v>
      </c>
      <c r="G50" s="6">
        <f t="shared" si="28"/>
        <v>161251.77283372363</v>
      </c>
      <c r="H50" s="6">
        <f t="shared" si="28"/>
        <v>89836.119847775175</v>
      </c>
      <c r="I50" s="6">
        <f t="shared" si="28"/>
        <v>49563.4918676815</v>
      </c>
      <c r="J50" s="6">
        <f t="shared" si="28"/>
        <v>28956.048354215454</v>
      </c>
      <c r="K50" s="6">
        <f t="shared" si="28"/>
        <v>17098.445980971894</v>
      </c>
      <c r="L50" s="6">
        <f t="shared" si="28"/>
        <v>10175.339348460184</v>
      </c>
      <c r="M50" s="6">
        <f t="shared" si="28"/>
        <v>6090.1537937769308</v>
      </c>
      <c r="N50" s="6">
        <f t="shared" si="28"/>
        <v>3660.9813866714862</v>
      </c>
      <c r="O50" s="6">
        <f t="shared" si="28"/>
        <v>2208.3808017325227</v>
      </c>
    </row>
    <row r="51" spans="1:15" outlineLevel="1" x14ac:dyDescent="0.25">
      <c r="B51" s="2"/>
      <c r="C51" s="2"/>
      <c r="D51" s="2"/>
      <c r="E51" s="6"/>
      <c r="F51" s="6"/>
      <c r="G51" s="6"/>
      <c r="H51" s="6"/>
      <c r="I51" s="6"/>
      <c r="J51" s="6"/>
      <c r="K51" s="6"/>
      <c r="L51" s="6"/>
      <c r="M51" s="6"/>
      <c r="N51" s="6"/>
      <c r="O51" s="6"/>
    </row>
    <row r="52" spans="1:15" outlineLevel="1" x14ac:dyDescent="0.25">
      <c r="A52" s="1" t="s">
        <v>3</v>
      </c>
      <c r="C52" s="2"/>
      <c r="D52" s="2"/>
      <c r="E52" s="11">
        <f>E48-E50</f>
        <v>117130.65281030443</v>
      </c>
      <c r="F52" s="11">
        <f t="shared" ref="F52:O52" si="29">F48-F50</f>
        <v>64166.153981264622</v>
      </c>
      <c r="G52" s="11">
        <f t="shared" si="29"/>
        <v>35996.447306791553</v>
      </c>
      <c r="H52" s="11">
        <f t="shared" si="29"/>
        <v>20531.525351288044</v>
      </c>
      <c r="I52" s="11">
        <f t="shared" si="29"/>
        <v>11809.630497658072</v>
      </c>
      <c r="J52" s="11">
        <f t="shared" si="29"/>
        <v>6932.2341633489414</v>
      </c>
      <c r="K52" s="11">
        <f t="shared" si="29"/>
        <v>4099.9036689110071</v>
      </c>
      <c r="L52" s="11">
        <f t="shared" si="29"/>
        <v>2437.5540472072607</v>
      </c>
      <c r="M52" s="11">
        <f t="shared" si="29"/>
        <v>1454.5477709186171</v>
      </c>
      <c r="N52" s="11">
        <f t="shared" si="29"/>
        <v>870.21422256387586</v>
      </c>
      <c r="O52" s="11">
        <f t="shared" si="29"/>
        <v>521.59835362590729</v>
      </c>
    </row>
    <row r="53" spans="1:15" outlineLevel="1" x14ac:dyDescent="0.25">
      <c r="A53" s="2"/>
      <c r="B53" s="2"/>
      <c r="C53" s="2"/>
      <c r="D53" s="2"/>
    </row>
    <row r="54" spans="1:15" outlineLevel="1" x14ac:dyDescent="0.25">
      <c r="A54" s="1" t="s">
        <v>122</v>
      </c>
      <c r="B54" s="2"/>
      <c r="C54" s="2"/>
      <c r="D54" s="2"/>
    </row>
    <row r="55" spans="1:15" outlineLevel="1" x14ac:dyDescent="0.25">
      <c r="B55" s="2" t="s">
        <v>4</v>
      </c>
      <c r="C55" s="2"/>
      <c r="D55" s="2"/>
      <c r="E55" s="6">
        <f>(E27*E24)*52</f>
        <v>36504</v>
      </c>
      <c r="F55" s="6">
        <f t="shared" ref="F55:O55" si="30">(F27*F24)*52</f>
        <v>36504</v>
      </c>
      <c r="G55" s="6">
        <f t="shared" si="30"/>
        <v>36504</v>
      </c>
      <c r="H55" s="6">
        <f t="shared" si="30"/>
        <v>42120</v>
      </c>
      <c r="I55" s="6">
        <f t="shared" si="30"/>
        <v>44460</v>
      </c>
      <c r="J55" s="6">
        <f t="shared" si="30"/>
        <v>44460</v>
      </c>
      <c r="K55" s="6">
        <f t="shared" si="30"/>
        <v>45395.999999999993</v>
      </c>
      <c r="L55" s="6">
        <f t="shared" si="30"/>
        <v>45395.999999999993</v>
      </c>
      <c r="M55" s="6">
        <f t="shared" si="30"/>
        <v>54475.199999999997</v>
      </c>
      <c r="N55" s="6">
        <f t="shared" si="30"/>
        <v>56160</v>
      </c>
      <c r="O55" s="6">
        <f t="shared" si="30"/>
        <v>56160</v>
      </c>
    </row>
    <row r="56" spans="1:15" outlineLevel="1" x14ac:dyDescent="0.25">
      <c r="B56" s="2" t="s">
        <v>73</v>
      </c>
      <c r="C56" s="2"/>
      <c r="D56" s="2"/>
      <c r="E56" s="6">
        <f t="shared" ref="E56:F56" si="31">E48*E31</f>
        <v>23065.985655737702</v>
      </c>
      <c r="F56" s="6">
        <f t="shared" si="31"/>
        <v>12480.369262295082</v>
      </c>
      <c r="G56" s="6">
        <f>G48*G31</f>
        <v>6903.6877049180321</v>
      </c>
      <c r="H56" s="6">
        <f t="shared" ref="H56:O56" si="32">H48*H31</f>
        <v>3862.867581967213</v>
      </c>
      <c r="I56" s="6">
        <f t="shared" si="32"/>
        <v>2148.0592827868854</v>
      </c>
      <c r="J56" s="6">
        <f t="shared" si="32"/>
        <v>1256.0898881147539</v>
      </c>
      <c r="K56" s="6">
        <f t="shared" si="32"/>
        <v>741.94223774590159</v>
      </c>
      <c r="L56" s="6">
        <f t="shared" si="32"/>
        <v>441.4512688483606</v>
      </c>
      <c r="M56" s="6">
        <f t="shared" si="32"/>
        <v>264.06455476434422</v>
      </c>
      <c r="N56" s="6">
        <f t="shared" si="32"/>
        <v>158.59184632323769</v>
      </c>
      <c r="O56" s="6">
        <f t="shared" si="32"/>
        <v>95.549270437545061</v>
      </c>
    </row>
    <row r="57" spans="1:15" outlineLevel="1" x14ac:dyDescent="0.25">
      <c r="B57" s="2" t="s">
        <v>63</v>
      </c>
      <c r="C57" s="2"/>
      <c r="D57" s="2"/>
      <c r="E57" s="6">
        <f t="shared" ref="E57:O57" si="33">E28</f>
        <v>1200</v>
      </c>
      <c r="F57" s="6">
        <f t="shared" si="33"/>
        <v>1224</v>
      </c>
      <c r="G57" s="6">
        <f t="shared" si="33"/>
        <v>1248.48</v>
      </c>
      <c r="H57" s="6">
        <f t="shared" si="33"/>
        <v>1273.4495999999999</v>
      </c>
      <c r="I57" s="6">
        <f t="shared" si="33"/>
        <v>1298.918592</v>
      </c>
      <c r="J57" s="6">
        <f t="shared" si="33"/>
        <v>1324.8969638399999</v>
      </c>
      <c r="K57" s="6">
        <f t="shared" si="33"/>
        <v>1351.3949031167999</v>
      </c>
      <c r="L57" s="6">
        <f t="shared" si="33"/>
        <v>1378.4228011791358</v>
      </c>
      <c r="M57" s="6">
        <f t="shared" si="33"/>
        <v>1405.9912572027185</v>
      </c>
      <c r="N57" s="6">
        <f t="shared" si="33"/>
        <v>1434.1110823467729</v>
      </c>
      <c r="O57" s="6">
        <f t="shared" si="33"/>
        <v>1462.7933039937084</v>
      </c>
    </row>
    <row r="58" spans="1:15" outlineLevel="1" x14ac:dyDescent="0.25">
      <c r="B58" s="2" t="s">
        <v>112</v>
      </c>
      <c r="C58" s="2"/>
      <c r="D58" s="2"/>
      <c r="E58" s="6">
        <v>1500</v>
      </c>
      <c r="F58" s="6">
        <f t="shared" ref="F58:O58" si="34">F48*F29</f>
        <v>811.60866796888229</v>
      </c>
      <c r="G58" s="6">
        <f t="shared" si="34"/>
        <v>448.95248405745423</v>
      </c>
      <c r="H58" s="6">
        <f t="shared" si="34"/>
        <v>251.20545288770165</v>
      </c>
      <c r="I58" s="6">
        <f t="shared" si="34"/>
        <v>139.69006017216645</v>
      </c>
      <c r="J58" s="6">
        <f t="shared" si="34"/>
        <v>81.684557525225429</v>
      </c>
      <c r="K58" s="6">
        <f t="shared" si="34"/>
        <v>48.24911335805038</v>
      </c>
      <c r="L58" s="6">
        <f t="shared" si="34"/>
        <v>28.707938743897696</v>
      </c>
      <c r="M58" s="6">
        <f t="shared" si="34"/>
        <v>17.1723349722966</v>
      </c>
      <c r="N58" s="6">
        <f t="shared" si="34"/>
        <v>10.313358077792854</v>
      </c>
      <c r="O58" s="6">
        <f t="shared" si="34"/>
        <v>6.2136475672638571</v>
      </c>
    </row>
    <row r="59" spans="1:15" outlineLevel="1" x14ac:dyDescent="0.25">
      <c r="B59" s="2" t="s">
        <v>72</v>
      </c>
      <c r="C59" s="2"/>
      <c r="D59" s="2"/>
      <c r="E59" s="6">
        <v>0</v>
      </c>
      <c r="F59" s="6">
        <v>0</v>
      </c>
      <c r="G59" s="6">
        <v>0</v>
      </c>
      <c r="H59" s="6">
        <v>5000</v>
      </c>
      <c r="I59" s="6">
        <v>5000</v>
      </c>
      <c r="J59" s="6">
        <v>10000</v>
      </c>
      <c r="K59" s="6">
        <v>6000</v>
      </c>
      <c r="L59" s="6">
        <v>6000</v>
      </c>
      <c r="M59" s="6">
        <v>6000</v>
      </c>
      <c r="N59" s="6">
        <v>6000</v>
      </c>
      <c r="O59" s="6">
        <v>6000</v>
      </c>
    </row>
    <row r="60" spans="1:15" outlineLevel="1" x14ac:dyDescent="0.25">
      <c r="B60" s="2" t="s">
        <v>133</v>
      </c>
      <c r="C60" s="2"/>
      <c r="D60" s="2"/>
      <c r="E60" s="6">
        <f t="shared" ref="E60:O60" si="35">E91*E34</f>
        <v>10618.359258761593</v>
      </c>
      <c r="F60" s="6">
        <f t="shared" si="35"/>
        <v>10709.242211224509</v>
      </c>
      <c r="G60" s="6">
        <f t="shared" si="35"/>
        <v>13352.803297844548</v>
      </c>
      <c r="H60" s="6">
        <f t="shared" si="35"/>
        <v>18305.720472124547</v>
      </c>
      <c r="I60" s="6">
        <f t="shared" si="35"/>
        <v>24407.270191553005</v>
      </c>
      <c r="J60" s="6">
        <f t="shared" si="35"/>
        <v>31693.999507573983</v>
      </c>
      <c r="K60" s="6">
        <f t="shared" si="35"/>
        <v>39426.666794574085</v>
      </c>
      <c r="L60" s="6">
        <f t="shared" si="35"/>
        <v>47836.24569064696</v>
      </c>
      <c r="M60" s="6">
        <f t="shared" si="35"/>
        <v>57576.383629097552</v>
      </c>
      <c r="N60" s="6">
        <f t="shared" si="35"/>
        <v>68080.656290979096</v>
      </c>
      <c r="O60" s="6">
        <f t="shared" si="35"/>
        <v>79314.305090747512</v>
      </c>
    </row>
    <row r="61" spans="1:15" outlineLevel="1" x14ac:dyDescent="0.25">
      <c r="B61" s="2" t="s">
        <v>134</v>
      </c>
      <c r="C61" s="2"/>
      <c r="D61" s="2"/>
      <c r="E61" s="6">
        <f>Mortgage!E23</f>
        <v>23807.682674000738</v>
      </c>
      <c r="F61" s="6">
        <f>Mortgage!E37</f>
        <v>23377.198625428835</v>
      </c>
      <c r="G61" s="6">
        <f>Mortgage!E51</f>
        <v>22929.175992515746</v>
      </c>
      <c r="H61" s="6">
        <f>Mortgage!E65</f>
        <v>22462.900226274793</v>
      </c>
      <c r="I61" s="6">
        <f>Mortgage!E79</f>
        <v>21977.627665891072</v>
      </c>
      <c r="J61" s="6">
        <f>Mortgage!E93</f>
        <v>21472.584352660691</v>
      </c>
      <c r="K61" s="6">
        <f>Mortgage!E107</f>
        <v>20946.964795607975</v>
      </c>
      <c r="L61" s="6">
        <f>Mortgage!E121</f>
        <v>20399.930686812124</v>
      </c>
      <c r="M61" s="6">
        <f>Mortgage!E135</f>
        <v>19830.60956439417</v>
      </c>
      <c r="N61" s="6">
        <f>Mortgage!E149</f>
        <v>19238.093421032081</v>
      </c>
      <c r="O61" s="6">
        <f>Mortgage!E163</f>
        <v>18621.437255784542</v>
      </c>
    </row>
    <row r="62" spans="1:15" outlineLevel="1" x14ac:dyDescent="0.25"/>
    <row r="63" spans="1:15" outlineLevel="1" x14ac:dyDescent="0.25">
      <c r="B63" s="2" t="s">
        <v>123</v>
      </c>
      <c r="E63" s="11">
        <f>E79/$E$40</f>
        <v>20000</v>
      </c>
      <c r="F63" s="11">
        <f t="shared" ref="F63:O63" si="36">F79/$E$40</f>
        <v>20000</v>
      </c>
      <c r="G63" s="11">
        <f t="shared" si="36"/>
        <v>20000</v>
      </c>
      <c r="H63" s="11">
        <f t="shared" si="36"/>
        <v>20000</v>
      </c>
      <c r="I63" s="11">
        <f t="shared" si="36"/>
        <v>20000</v>
      </c>
      <c r="J63" s="11">
        <f t="shared" si="36"/>
        <v>20000</v>
      </c>
      <c r="K63" s="11">
        <f t="shared" si="36"/>
        <v>20000</v>
      </c>
      <c r="L63" s="11">
        <f t="shared" si="36"/>
        <v>20000</v>
      </c>
      <c r="M63" s="11">
        <f t="shared" si="36"/>
        <v>20000</v>
      </c>
      <c r="N63" s="11">
        <f t="shared" si="36"/>
        <v>20000</v>
      </c>
      <c r="O63" s="11">
        <f t="shared" si="36"/>
        <v>20000</v>
      </c>
    </row>
    <row r="64" spans="1:15" outlineLevel="1" x14ac:dyDescent="0.25">
      <c r="B64" s="2" t="s">
        <v>124</v>
      </c>
      <c r="E64" s="11">
        <f>E80/$E$41</f>
        <v>2666.6666666666665</v>
      </c>
      <c r="F64" s="11">
        <f t="shared" ref="F64:O64" si="37">F80/$E$41</f>
        <v>2746.6666666666665</v>
      </c>
      <c r="G64" s="11">
        <f t="shared" si="37"/>
        <v>2829.0666666666666</v>
      </c>
      <c r="H64" s="11">
        <f t="shared" si="37"/>
        <v>2913.9386666666669</v>
      </c>
      <c r="I64" s="11">
        <f t="shared" si="37"/>
        <v>3001.3568266666671</v>
      </c>
      <c r="J64" s="11">
        <f t="shared" si="37"/>
        <v>3091.3975314666668</v>
      </c>
      <c r="K64" s="11">
        <f t="shared" si="37"/>
        <v>3184.1394574106666</v>
      </c>
      <c r="L64" s="11">
        <f t="shared" si="37"/>
        <v>3279.6636411329869</v>
      </c>
      <c r="M64" s="11">
        <f t="shared" si="37"/>
        <v>3378.0535503669762</v>
      </c>
      <c r="N64" s="11">
        <f t="shared" si="37"/>
        <v>3479.3951568779858</v>
      </c>
      <c r="O64" s="11">
        <f t="shared" si="37"/>
        <v>3583.777011584325</v>
      </c>
    </row>
    <row r="65" spans="1:30" outlineLevel="1" x14ac:dyDescent="0.25"/>
    <row r="66" spans="1:30" outlineLevel="1" x14ac:dyDescent="0.25">
      <c r="A66" s="2" t="s">
        <v>5</v>
      </c>
      <c r="B66" s="2"/>
      <c r="C66" s="2"/>
      <c r="D66" s="2"/>
      <c r="E66" s="11">
        <f>E52-SUM(E55:E64)</f>
        <v>-2232.041444862276</v>
      </c>
      <c r="F66" s="11">
        <f>F52-SUM(F55:F64)</f>
        <v>-43686.931452319361</v>
      </c>
      <c r="G66" s="11">
        <f t="shared" ref="G66:O66" si="38">G52-SUM(G55:G64)</f>
        <v>-68219.718839210895</v>
      </c>
      <c r="H66" s="11">
        <f t="shared" si="38"/>
        <v>-95658.55664863289</v>
      </c>
      <c r="I66" s="11">
        <f t="shared" si="38"/>
        <v>-110623.29212141172</v>
      </c>
      <c r="J66" s="11">
        <f t="shared" si="38"/>
        <v>-126448.41863783236</v>
      </c>
      <c r="K66" s="11">
        <f t="shared" si="38"/>
        <v>-132995.45363290247</v>
      </c>
      <c r="L66" s="11">
        <f t="shared" si="38"/>
        <v>-142322.86798015621</v>
      </c>
      <c r="M66" s="11">
        <f t="shared" si="38"/>
        <v>-161492.92711987946</v>
      </c>
      <c r="N66" s="11">
        <f t="shared" si="38"/>
        <v>-173690.94693307308</v>
      </c>
      <c r="O66" s="11">
        <f t="shared" si="38"/>
        <v>-184722.47722648896</v>
      </c>
    </row>
    <row r="67" spans="1:30" outlineLevel="1" x14ac:dyDescent="0.25">
      <c r="A67" s="2" t="s">
        <v>6</v>
      </c>
      <c r="B67" s="2"/>
      <c r="C67" s="2"/>
      <c r="D67" s="2"/>
      <c r="E67" s="11">
        <f t="shared" ref="E67:O67" si="39">E66*E30</f>
        <v>-229.6770646763282</v>
      </c>
      <c r="F67" s="11">
        <f t="shared" si="39"/>
        <v>-4495.3852464436623</v>
      </c>
      <c r="G67" s="11">
        <f t="shared" si="39"/>
        <v>-7019.8090685548013</v>
      </c>
      <c r="H67" s="11">
        <f t="shared" si="39"/>
        <v>-9843.2654791443256</v>
      </c>
      <c r="I67" s="11">
        <f t="shared" si="39"/>
        <v>-11383.136759293267</v>
      </c>
      <c r="J67" s="11">
        <f t="shared" si="39"/>
        <v>-13011.54227783295</v>
      </c>
      <c r="K67" s="11">
        <f t="shared" si="39"/>
        <v>-13685.232178825665</v>
      </c>
      <c r="L67" s="11">
        <f t="shared" si="39"/>
        <v>-14645.023115158076</v>
      </c>
      <c r="M67" s="11">
        <f t="shared" si="39"/>
        <v>-16617.622200635597</v>
      </c>
      <c r="N67" s="11">
        <f t="shared" si="39"/>
        <v>-17872.798439413222</v>
      </c>
      <c r="O67" s="11">
        <f t="shared" si="39"/>
        <v>-19007.942906605716</v>
      </c>
    </row>
    <row r="68" spans="1:30" outlineLevel="1" x14ac:dyDescent="0.25">
      <c r="A68" s="2" t="s">
        <v>7</v>
      </c>
      <c r="B68" s="2"/>
      <c r="C68" s="2"/>
      <c r="D68" s="2"/>
      <c r="E68" s="6">
        <f>E66-E67</f>
        <v>-2002.3643801859478</v>
      </c>
      <c r="F68" s="6">
        <f t="shared" ref="F68:O68" si="40">F66-F67</f>
        <v>-39191.546205875697</v>
      </c>
      <c r="G68" s="6">
        <f t="shared" si="40"/>
        <v>-61199.909770656093</v>
      </c>
      <c r="H68" s="6">
        <f t="shared" si="40"/>
        <v>-85815.29116948857</v>
      </c>
      <c r="I68" s="6">
        <f t="shared" si="40"/>
        <v>-99240.155362118458</v>
      </c>
      <c r="J68" s="6">
        <f t="shared" si="40"/>
        <v>-113436.87635999941</v>
      </c>
      <c r="K68" s="6">
        <f t="shared" si="40"/>
        <v>-119310.2214540768</v>
      </c>
      <c r="L68" s="6">
        <f t="shared" si="40"/>
        <v>-127677.84486499813</v>
      </c>
      <c r="M68" s="6">
        <f t="shared" si="40"/>
        <v>-144875.30491924385</v>
      </c>
      <c r="N68" s="6">
        <f t="shared" si="40"/>
        <v>-155818.14849365986</v>
      </c>
      <c r="O68" s="6">
        <f t="shared" si="40"/>
        <v>-165714.53431988324</v>
      </c>
    </row>
    <row r="69" spans="1:30" outlineLevel="1" x14ac:dyDescent="0.25">
      <c r="A69" s="2"/>
      <c r="B69" s="2"/>
      <c r="C69" s="2"/>
      <c r="D69" s="2"/>
    </row>
    <row r="70" spans="1:30" outlineLevel="1" x14ac:dyDescent="0.25">
      <c r="A70" s="2"/>
      <c r="B70" s="2"/>
      <c r="C70" s="2"/>
      <c r="D70" s="2"/>
      <c r="X70" s="8" t="s">
        <v>142</v>
      </c>
    </row>
    <row r="71" spans="1:30" x14ac:dyDescent="0.25">
      <c r="A71" s="1" t="s">
        <v>8</v>
      </c>
      <c r="B71" s="1"/>
      <c r="C71" s="1"/>
      <c r="D71" s="1"/>
      <c r="E71" s="4">
        <v>2015</v>
      </c>
      <c r="F71" s="4">
        <v>2016</v>
      </c>
      <c r="G71" s="4">
        <v>2017</v>
      </c>
      <c r="H71" s="4">
        <v>2018</v>
      </c>
      <c r="I71" s="4">
        <v>2019</v>
      </c>
      <c r="J71" s="4">
        <v>2020</v>
      </c>
      <c r="K71" s="4">
        <v>2021</v>
      </c>
      <c r="L71" s="4">
        <v>2022</v>
      </c>
      <c r="M71" s="4">
        <v>2023</v>
      </c>
      <c r="N71" s="4">
        <v>2024</v>
      </c>
      <c r="O71" s="4">
        <v>2025</v>
      </c>
    </row>
    <row r="72" spans="1:30" outlineLevel="1" x14ac:dyDescent="0.25">
      <c r="A72" s="1" t="s">
        <v>9</v>
      </c>
      <c r="B72" s="1"/>
      <c r="C72" s="1"/>
      <c r="D72" s="1"/>
      <c r="X72" s="52" t="s">
        <v>135</v>
      </c>
      <c r="Y72" s="52" t="s">
        <v>136</v>
      </c>
      <c r="Z72" s="53" t="s">
        <v>137</v>
      </c>
      <c r="AA72" s="53"/>
      <c r="AB72" s="54"/>
      <c r="AC72" s="54"/>
      <c r="AD72" s="54"/>
    </row>
    <row r="73" spans="1:30" outlineLevel="1" x14ac:dyDescent="0.25">
      <c r="A73" s="2"/>
      <c r="B73" s="2" t="s">
        <v>10</v>
      </c>
      <c r="C73" s="2"/>
      <c r="D73" s="2"/>
      <c r="E73" s="6">
        <v>2000</v>
      </c>
      <c r="F73" s="6">
        <f>E73</f>
        <v>2000</v>
      </c>
      <c r="G73" s="6">
        <f t="shared" ref="G73:O73" si="41">F73</f>
        <v>2000</v>
      </c>
      <c r="H73" s="6">
        <f t="shared" si="41"/>
        <v>2000</v>
      </c>
      <c r="I73" s="6">
        <f t="shared" si="41"/>
        <v>2000</v>
      </c>
      <c r="J73" s="6">
        <f t="shared" si="41"/>
        <v>2000</v>
      </c>
      <c r="K73" s="6">
        <f t="shared" si="41"/>
        <v>2000</v>
      </c>
      <c r="L73" s="6">
        <f t="shared" si="41"/>
        <v>2000</v>
      </c>
      <c r="M73" s="6">
        <f t="shared" si="41"/>
        <v>2000</v>
      </c>
      <c r="N73" s="6">
        <f t="shared" si="41"/>
        <v>2000</v>
      </c>
      <c r="O73" s="6">
        <f t="shared" si="41"/>
        <v>2000</v>
      </c>
      <c r="X73" s="55">
        <v>1</v>
      </c>
      <c r="Y73" s="52"/>
      <c r="Z73" s="56">
        <f>O73*X73</f>
        <v>2000</v>
      </c>
      <c r="AA73" s="53"/>
      <c r="AB73" s="54"/>
      <c r="AC73" s="54"/>
      <c r="AD73" s="54"/>
    </row>
    <row r="74" spans="1:30" outlineLevel="1" x14ac:dyDescent="0.25">
      <c r="B74" s="2" t="s">
        <v>11</v>
      </c>
      <c r="C74" s="2"/>
      <c r="D74" s="2"/>
      <c r="E74" s="6">
        <v>0</v>
      </c>
      <c r="F74" s="6">
        <v>0</v>
      </c>
      <c r="G74" s="6">
        <v>0</v>
      </c>
      <c r="H74" s="6">
        <v>0</v>
      </c>
      <c r="I74" s="6">
        <v>0</v>
      </c>
      <c r="J74" s="6">
        <v>0</v>
      </c>
      <c r="K74" s="6">
        <v>0</v>
      </c>
      <c r="L74" s="6">
        <v>0</v>
      </c>
      <c r="M74" s="6">
        <v>0</v>
      </c>
      <c r="N74" s="6">
        <v>0</v>
      </c>
      <c r="O74" s="6">
        <v>0</v>
      </c>
      <c r="X74" s="57"/>
      <c r="Y74" s="52"/>
      <c r="Z74" s="53"/>
      <c r="AA74" s="53"/>
      <c r="AB74" s="54"/>
      <c r="AC74" s="54"/>
      <c r="AD74" s="54"/>
    </row>
    <row r="75" spans="1:30" outlineLevel="1" x14ac:dyDescent="0.25">
      <c r="B75" s="2" t="s">
        <v>12</v>
      </c>
      <c r="C75" s="2"/>
      <c r="D75" s="2"/>
      <c r="E75" s="6">
        <f t="shared" ref="E75:O75" si="42">(E48/365)*E36</f>
        <v>54166.698213082665</v>
      </c>
      <c r="F75" s="6">
        <f t="shared" si="42"/>
        <v>28868.486238811714</v>
      </c>
      <c r="G75" s="6">
        <f t="shared" si="42"/>
        <v>15729.464744040935</v>
      </c>
      <c r="H75" s="6">
        <f t="shared" si="42"/>
        <v>8669.1967261489481</v>
      </c>
      <c r="I75" s="6">
        <f t="shared" si="42"/>
        <v>4748.4462993266961</v>
      </c>
      <c r="J75" s="6">
        <f t="shared" si="42"/>
        <v>2735.0307774119565</v>
      </c>
      <c r="K75" s="6">
        <f t="shared" si="42"/>
        <v>1591.2844704668776</v>
      </c>
      <c r="L75" s="6">
        <f t="shared" si="42"/>
        <v>932.60282964840872</v>
      </c>
      <c r="M75" s="6">
        <f t="shared" si="42"/>
        <v>549.49064106473986</v>
      </c>
      <c r="N75" s="6">
        <f t="shared" si="42"/>
        <v>325.06280273337921</v>
      </c>
      <c r="O75" s="6">
        <f t="shared" si="42"/>
        <v>192.90790574749687</v>
      </c>
      <c r="Q75" s="29" t="s">
        <v>75</v>
      </c>
      <c r="R75" s="30">
        <f>E42</f>
        <v>1.1499999999999999</v>
      </c>
      <c r="S75" s="31"/>
      <c r="T75" s="31"/>
      <c r="U75" s="31"/>
      <c r="V75" s="32"/>
      <c r="X75" s="55">
        <v>0.6</v>
      </c>
      <c r="Y75" s="52"/>
      <c r="Z75" s="56">
        <f>O75*X75</f>
        <v>115.74474344849811</v>
      </c>
      <c r="AA75" s="53"/>
      <c r="AB75" s="54"/>
      <c r="AC75" s="54"/>
      <c r="AD75" s="54"/>
    </row>
    <row r="76" spans="1:30" outlineLevel="1" x14ac:dyDescent="0.25">
      <c r="B76" s="2" t="s">
        <v>13</v>
      </c>
      <c r="C76" s="2"/>
      <c r="D76" s="2"/>
      <c r="E76" s="6">
        <f t="shared" ref="E76:O76" si="43">(E50/365)*E35</f>
        <v>99471.597502486286</v>
      </c>
      <c r="F76" s="6">
        <f t="shared" si="43"/>
        <v>52871.184567153767</v>
      </c>
      <c r="G76" s="6">
        <f t="shared" si="43"/>
        <v>28718.311197093612</v>
      </c>
      <c r="H76" s="6">
        <f t="shared" si="43"/>
        <v>15759.470281609343</v>
      </c>
      <c r="I76" s="6">
        <f t="shared" si="43"/>
        <v>8564.2385578103767</v>
      </c>
      <c r="J76" s="6">
        <f t="shared" si="43"/>
        <v>4928.3595446049667</v>
      </c>
      <c r="K76" s="6">
        <f t="shared" si="43"/>
        <v>2866.5265056593271</v>
      </c>
      <c r="L76" s="6">
        <f t="shared" si="43"/>
        <v>1680.2908158563407</v>
      </c>
      <c r="M76" s="6">
        <f t="shared" si="43"/>
        <v>990.60391986423872</v>
      </c>
      <c r="N76" s="6">
        <f t="shared" si="43"/>
        <v>586.55066776049784</v>
      </c>
      <c r="O76" s="6">
        <f t="shared" si="43"/>
        <v>348.51237705330652</v>
      </c>
      <c r="Q76" s="33" t="s">
        <v>76</v>
      </c>
      <c r="R76" s="34">
        <f>R90</f>
        <v>0.87184473495474291</v>
      </c>
      <c r="S76" s="35"/>
      <c r="T76" s="35"/>
      <c r="U76" s="35"/>
      <c r="V76" s="36"/>
      <c r="X76" s="55">
        <v>0.6</v>
      </c>
      <c r="Y76" s="52"/>
      <c r="Z76" s="56">
        <f>O76*X76</f>
        <v>209.10742623198391</v>
      </c>
      <c r="AA76" s="53"/>
      <c r="AB76" s="54"/>
      <c r="AC76" s="54"/>
      <c r="AD76" s="54"/>
    </row>
    <row r="77" spans="1:30" outlineLevel="1" x14ac:dyDescent="0.25">
      <c r="A77" s="2"/>
      <c r="B77" s="2"/>
      <c r="C77" s="2"/>
      <c r="D77" s="2"/>
      <c r="E77" s="6"/>
      <c r="F77" s="6"/>
      <c r="G77" s="6"/>
      <c r="H77" s="6"/>
      <c r="I77" s="6"/>
      <c r="J77" s="6"/>
      <c r="K77" s="6"/>
      <c r="L77" s="6"/>
      <c r="M77" s="6"/>
      <c r="N77" s="6"/>
      <c r="O77" s="6"/>
      <c r="Q77" s="33" t="s">
        <v>77</v>
      </c>
      <c r="R77" s="34">
        <f>R93</f>
        <v>-0.73384416261162611</v>
      </c>
      <c r="S77" s="35"/>
      <c r="T77" s="35"/>
      <c r="U77" s="35"/>
      <c r="V77" s="36"/>
      <c r="X77" s="57"/>
      <c r="Y77" s="52"/>
      <c r="Z77" s="53"/>
      <c r="AA77" s="53"/>
      <c r="AB77" s="54"/>
      <c r="AC77" s="54"/>
      <c r="AD77" s="54"/>
    </row>
    <row r="78" spans="1:30" outlineLevel="1" x14ac:dyDescent="0.25">
      <c r="B78" s="2" t="s">
        <v>128</v>
      </c>
      <c r="C78" s="2"/>
      <c r="D78" s="2"/>
      <c r="E78" s="6">
        <v>50000</v>
      </c>
      <c r="F78" s="6">
        <v>50000</v>
      </c>
      <c r="G78" s="6">
        <v>50000</v>
      </c>
      <c r="H78" s="6">
        <v>50000</v>
      </c>
      <c r="I78" s="6">
        <v>50000</v>
      </c>
      <c r="J78" s="6">
        <v>50000</v>
      </c>
      <c r="K78" s="6">
        <v>50000</v>
      </c>
      <c r="L78" s="6">
        <v>50000</v>
      </c>
      <c r="M78" s="6">
        <v>50000</v>
      </c>
      <c r="N78" s="6">
        <v>50000</v>
      </c>
      <c r="O78" s="6">
        <v>50000</v>
      </c>
      <c r="Q78" s="33" t="s">
        <v>78</v>
      </c>
      <c r="R78" s="20">
        <f>R75*(1+(1-O4)*(R76/R77))</f>
        <v>1.1078808410423417</v>
      </c>
      <c r="S78" s="35"/>
      <c r="T78" s="35"/>
      <c r="U78" s="35"/>
      <c r="V78" s="36"/>
      <c r="X78" s="55">
        <v>0.6</v>
      </c>
      <c r="Y78" s="52">
        <f>O78*X78</f>
        <v>30000</v>
      </c>
      <c r="Z78" s="53"/>
      <c r="AA78" s="53"/>
      <c r="AB78" s="54"/>
      <c r="AC78" s="54"/>
      <c r="AD78" s="54"/>
    </row>
    <row r="79" spans="1:30" outlineLevel="1" x14ac:dyDescent="0.25">
      <c r="B79" s="2" t="s">
        <v>125</v>
      </c>
      <c r="C79" s="2"/>
      <c r="D79" s="2"/>
      <c r="E79" s="6">
        <f>Mortgage!D4</f>
        <v>600000</v>
      </c>
      <c r="F79" s="6">
        <f>E79</f>
        <v>600000</v>
      </c>
      <c r="G79" s="6">
        <f t="shared" ref="G79:O79" si="44">F79</f>
        <v>600000</v>
      </c>
      <c r="H79" s="6">
        <f t="shared" si="44"/>
        <v>600000</v>
      </c>
      <c r="I79" s="6">
        <f t="shared" si="44"/>
        <v>600000</v>
      </c>
      <c r="J79" s="6">
        <f t="shared" si="44"/>
        <v>600000</v>
      </c>
      <c r="K79" s="6">
        <f t="shared" si="44"/>
        <v>600000</v>
      </c>
      <c r="L79" s="6">
        <f t="shared" si="44"/>
        <v>600000</v>
      </c>
      <c r="M79" s="6">
        <f t="shared" si="44"/>
        <v>600000</v>
      </c>
      <c r="N79" s="6">
        <f t="shared" si="44"/>
        <v>600000</v>
      </c>
      <c r="O79" s="6">
        <f t="shared" si="44"/>
        <v>600000</v>
      </c>
      <c r="Q79" s="33"/>
      <c r="R79" s="35"/>
      <c r="S79" s="35"/>
      <c r="T79" s="35"/>
      <c r="U79" s="35"/>
      <c r="V79" s="36"/>
      <c r="X79" s="55">
        <v>0.6</v>
      </c>
      <c r="Y79" s="52">
        <f>O79*X79</f>
        <v>360000</v>
      </c>
      <c r="Z79" s="53"/>
      <c r="AA79" s="53"/>
      <c r="AB79" s="54"/>
      <c r="AC79" s="54"/>
      <c r="AD79" s="54"/>
    </row>
    <row r="80" spans="1:30" outlineLevel="1" x14ac:dyDescent="0.25">
      <c r="B80" s="2" t="s">
        <v>22</v>
      </c>
      <c r="C80" s="2"/>
      <c r="D80" s="2"/>
      <c r="E80" s="6">
        <v>40000</v>
      </c>
      <c r="F80" s="6">
        <f t="shared" ref="F80:O80" si="45">E80+(E80*F37)</f>
        <v>41200</v>
      </c>
      <c r="G80" s="6">
        <f t="shared" si="45"/>
        <v>42436</v>
      </c>
      <c r="H80" s="6">
        <f t="shared" si="45"/>
        <v>43709.08</v>
      </c>
      <c r="I80" s="6">
        <f t="shared" si="45"/>
        <v>45020.352400000003</v>
      </c>
      <c r="J80" s="6">
        <f t="shared" si="45"/>
        <v>46370.962972000001</v>
      </c>
      <c r="K80" s="6">
        <f t="shared" si="45"/>
        <v>47762.091861159999</v>
      </c>
      <c r="L80" s="6">
        <f t="shared" si="45"/>
        <v>49194.954616994801</v>
      </c>
      <c r="M80" s="6">
        <f t="shared" si="45"/>
        <v>50670.803255504645</v>
      </c>
      <c r="N80" s="6">
        <f t="shared" si="45"/>
        <v>52190.927353169784</v>
      </c>
      <c r="O80" s="6">
        <f t="shared" si="45"/>
        <v>53756.655173764877</v>
      </c>
      <c r="Q80" s="33"/>
      <c r="R80" s="35"/>
      <c r="S80" s="35"/>
      <c r="T80" s="35"/>
      <c r="U80" s="35"/>
      <c r="V80" s="36"/>
      <c r="X80" s="55">
        <v>0.4</v>
      </c>
      <c r="Y80" s="52"/>
      <c r="Z80" s="56">
        <f>O80*X80</f>
        <v>21502.662069505954</v>
      </c>
      <c r="AA80" s="53"/>
      <c r="AB80" s="54"/>
      <c r="AC80" s="54"/>
      <c r="AD80" s="54"/>
    </row>
    <row r="81" spans="1:30" outlineLevel="1" x14ac:dyDescent="0.25">
      <c r="B81" s="2" t="s">
        <v>129</v>
      </c>
      <c r="C81" s="2"/>
      <c r="D81" s="2"/>
      <c r="E81" s="6">
        <f>D81+E63</f>
        <v>20000</v>
      </c>
      <c r="F81" s="6">
        <f>E82+F63+F64</f>
        <v>25413.333333333336</v>
      </c>
      <c r="G81" s="6">
        <f t="shared" ref="G81:O81" si="46">F81+G63+G64</f>
        <v>48242.400000000001</v>
      </c>
      <c r="H81" s="6">
        <f t="shared" si="46"/>
        <v>71156.338666666663</v>
      </c>
      <c r="I81" s="6">
        <f t="shared" si="46"/>
        <v>94157.695493333333</v>
      </c>
      <c r="J81" s="6">
        <f t="shared" si="46"/>
        <v>117249.09302479999</v>
      </c>
      <c r="K81" s="6">
        <f t="shared" si="46"/>
        <v>140433.23248221067</v>
      </c>
      <c r="L81" s="6">
        <f t="shared" si="46"/>
        <v>163712.89612334367</v>
      </c>
      <c r="M81" s="6">
        <f t="shared" si="46"/>
        <v>187090.94967371065</v>
      </c>
      <c r="N81" s="6">
        <f t="shared" si="46"/>
        <v>210570.34483058864</v>
      </c>
      <c r="O81" s="6">
        <f t="shared" si="46"/>
        <v>234154.12184217296</v>
      </c>
      <c r="Q81" s="33"/>
      <c r="R81" s="35"/>
      <c r="S81" s="35"/>
      <c r="T81" s="35"/>
      <c r="U81" s="35"/>
      <c r="V81" s="36"/>
      <c r="X81" s="57"/>
      <c r="Y81" s="52"/>
      <c r="Z81" s="53"/>
      <c r="AA81" s="53"/>
      <c r="AB81" s="54"/>
      <c r="AC81" s="54"/>
      <c r="AD81" s="54"/>
    </row>
    <row r="82" spans="1:30" outlineLevel="1" x14ac:dyDescent="0.25">
      <c r="B82" s="2" t="s">
        <v>130</v>
      </c>
      <c r="C82" s="2"/>
      <c r="D82" s="2"/>
      <c r="E82" s="6">
        <f>D82+E64</f>
        <v>2666.6666666666665</v>
      </c>
      <c r="F82" s="6">
        <f t="shared" ref="F82:O82" si="47">E82+F64</f>
        <v>5413.333333333333</v>
      </c>
      <c r="G82" s="6">
        <f t="shared" si="47"/>
        <v>8242.4</v>
      </c>
      <c r="H82" s="6">
        <f t="shared" si="47"/>
        <v>11156.338666666667</v>
      </c>
      <c r="I82" s="6">
        <f t="shared" si="47"/>
        <v>14157.695493333333</v>
      </c>
      <c r="J82" s="6">
        <f t="shared" si="47"/>
        <v>17249.0930248</v>
      </c>
      <c r="K82" s="6">
        <f t="shared" si="47"/>
        <v>20433.232482210668</v>
      </c>
      <c r="L82" s="6">
        <f t="shared" si="47"/>
        <v>23712.896123343653</v>
      </c>
      <c r="M82" s="6">
        <f t="shared" si="47"/>
        <v>27090.949673710631</v>
      </c>
      <c r="N82" s="6">
        <f t="shared" si="47"/>
        <v>30570.344830588616</v>
      </c>
      <c r="O82" s="6">
        <f t="shared" si="47"/>
        <v>34154.121842172943</v>
      </c>
      <c r="Q82" s="33"/>
      <c r="R82" s="35"/>
      <c r="S82" s="35"/>
      <c r="T82" s="35"/>
      <c r="U82" s="35"/>
      <c r="V82" s="36"/>
      <c r="X82" s="57"/>
      <c r="Y82" s="52"/>
      <c r="Z82" s="53"/>
      <c r="AA82" s="53"/>
      <c r="AB82" s="54"/>
      <c r="AC82" s="54"/>
      <c r="AD82" s="54"/>
    </row>
    <row r="83" spans="1:30" outlineLevel="1" x14ac:dyDescent="0.25">
      <c r="A83" s="2"/>
      <c r="B83" s="2"/>
      <c r="C83" s="2"/>
      <c r="D83" s="2"/>
      <c r="E83" s="6"/>
      <c r="Q83" s="33" t="s">
        <v>79</v>
      </c>
      <c r="R83" s="34">
        <f>E43</f>
        <v>3.6249999999999998E-2</v>
      </c>
      <c r="S83" s="35"/>
      <c r="T83" s="35"/>
      <c r="U83" s="35"/>
      <c r="V83" s="36"/>
      <c r="X83" s="57"/>
      <c r="Y83" s="52"/>
      <c r="Z83" s="53"/>
      <c r="AA83" s="53"/>
      <c r="AB83" s="54"/>
      <c r="AC83" s="54"/>
      <c r="AD83" s="54"/>
    </row>
    <row r="84" spans="1:30" outlineLevel="1" x14ac:dyDescent="0.25">
      <c r="A84" s="1" t="s">
        <v>14</v>
      </c>
      <c r="B84" s="1"/>
      <c r="C84" s="1"/>
      <c r="D84" s="1"/>
      <c r="E84" s="11">
        <f>SUM(E73:E80)-E82</f>
        <v>842971.62904890231</v>
      </c>
      <c r="F84" s="11">
        <f t="shared" ref="F84:O84" si="48">SUM(F73:F80)-F81</f>
        <v>749526.33747263218</v>
      </c>
      <c r="G84" s="11">
        <f t="shared" si="48"/>
        <v>690641.37594113452</v>
      </c>
      <c r="H84" s="11">
        <f t="shared" si="48"/>
        <v>648981.40834109159</v>
      </c>
      <c r="I84" s="11">
        <f t="shared" si="48"/>
        <v>616175.34176380374</v>
      </c>
      <c r="J84" s="11">
        <f t="shared" si="48"/>
        <v>588785.26026921696</v>
      </c>
      <c r="K84" s="11">
        <f t="shared" si="48"/>
        <v>563786.6703550755</v>
      </c>
      <c r="L84" s="11">
        <f t="shared" si="48"/>
        <v>540094.95213915594</v>
      </c>
      <c r="M84" s="11">
        <f t="shared" si="48"/>
        <v>517119.94814272306</v>
      </c>
      <c r="N84" s="11">
        <f t="shared" si="48"/>
        <v>494532.19599307491</v>
      </c>
      <c r="O84" s="11">
        <f t="shared" si="48"/>
        <v>472143.95361439278</v>
      </c>
      <c r="Q84" s="33" t="s">
        <v>80</v>
      </c>
      <c r="R84" s="37">
        <f>E44</f>
        <v>9.5000000000000001E-2</v>
      </c>
      <c r="S84" s="35"/>
      <c r="T84" s="35"/>
      <c r="U84" s="35"/>
      <c r="V84" s="36"/>
      <c r="X84" s="57"/>
      <c r="Y84" s="52"/>
      <c r="Z84" s="53"/>
      <c r="AA84" s="53"/>
      <c r="AB84" s="54"/>
      <c r="AC84" s="54"/>
      <c r="AD84" s="54"/>
    </row>
    <row r="85" spans="1:30" outlineLevel="1" x14ac:dyDescent="0.25">
      <c r="A85" s="2"/>
      <c r="B85" s="2"/>
      <c r="C85" s="2"/>
      <c r="D85" s="2"/>
      <c r="Q85" s="33"/>
      <c r="R85" s="37"/>
      <c r="S85" s="35"/>
      <c r="T85" s="35"/>
      <c r="U85" s="35"/>
      <c r="V85" s="36"/>
      <c r="X85" s="57"/>
      <c r="Y85" s="52"/>
      <c r="Z85" s="53"/>
      <c r="AA85" s="53"/>
      <c r="AB85" s="54"/>
      <c r="AC85" s="54"/>
      <c r="AD85" s="54"/>
    </row>
    <row r="86" spans="1:30" outlineLevel="1" x14ac:dyDescent="0.25">
      <c r="A86" s="1" t="s">
        <v>15</v>
      </c>
      <c r="B86" s="1"/>
      <c r="C86" s="1"/>
      <c r="D86" s="1"/>
      <c r="Q86" s="33"/>
      <c r="R86" s="35"/>
      <c r="S86" s="35"/>
      <c r="T86" s="35"/>
      <c r="U86" s="35"/>
      <c r="V86" s="36"/>
      <c r="X86" s="57"/>
      <c r="Y86" s="52"/>
      <c r="Z86" s="53"/>
      <c r="AA86" s="53"/>
      <c r="AB86" s="54"/>
      <c r="AC86" s="54"/>
      <c r="AD86" s="54"/>
    </row>
    <row r="87" spans="1:30" outlineLevel="1" x14ac:dyDescent="0.25">
      <c r="B87" s="2" t="s">
        <v>16</v>
      </c>
      <c r="C87" s="2"/>
      <c r="D87" s="2"/>
      <c r="E87" s="6">
        <f t="shared" ref="E87:O87" si="49">(E50/365)*E38</f>
        <v>89079.042539539951</v>
      </c>
      <c r="F87" s="6">
        <f t="shared" si="49"/>
        <v>48789.380106669654</v>
      </c>
      <c r="G87" s="6">
        <f t="shared" si="49"/>
        <v>27308.319068650344</v>
      </c>
      <c r="H87" s="6">
        <f t="shared" si="49"/>
        <v>15442.140463352349</v>
      </c>
      <c r="I87" s="6">
        <f t="shared" si="49"/>
        <v>8647.378144118753</v>
      </c>
      <c r="J87" s="6">
        <f t="shared" si="49"/>
        <v>5127.7623629093896</v>
      </c>
      <c r="K87" s="6">
        <f t="shared" si="49"/>
        <v>3073.3447531694515</v>
      </c>
      <c r="L87" s="6">
        <f t="shared" si="49"/>
        <v>1856.3915528117013</v>
      </c>
      <c r="M87" s="6">
        <f t="shared" si="49"/>
        <v>1127.7555780682185</v>
      </c>
      <c r="N87" s="6">
        <f t="shared" si="49"/>
        <v>688.09798645891522</v>
      </c>
      <c r="O87" s="6">
        <f t="shared" si="49"/>
        <v>421.30127303216938</v>
      </c>
      <c r="Q87" s="33" t="s">
        <v>81</v>
      </c>
      <c r="R87" s="38">
        <f>R83+R78*(R84-R83)</f>
        <v>0.10133799941123758</v>
      </c>
      <c r="S87" s="35"/>
      <c r="T87" s="35"/>
      <c r="U87" s="35"/>
      <c r="V87" s="36"/>
      <c r="X87" s="57">
        <v>-1</v>
      </c>
      <c r="Y87" s="52"/>
      <c r="Z87" s="56">
        <f>O87*X87</f>
        <v>-421.30127303216938</v>
      </c>
      <c r="AA87" s="53"/>
      <c r="AB87" s="54"/>
      <c r="AC87" s="54"/>
      <c r="AD87" s="54"/>
    </row>
    <row r="88" spans="1:30" outlineLevel="1" x14ac:dyDescent="0.25">
      <c r="B88" s="2" t="s">
        <v>126</v>
      </c>
      <c r="C88" s="2"/>
      <c r="D88" s="2"/>
      <c r="E88" s="6">
        <f>E67</f>
        <v>-229.6770646763282</v>
      </c>
      <c r="F88" s="6">
        <f t="shared" ref="F88:O88" si="50">F67</f>
        <v>-4495.3852464436623</v>
      </c>
      <c r="G88" s="6">
        <f t="shared" si="50"/>
        <v>-7019.8090685548013</v>
      </c>
      <c r="H88" s="6">
        <f t="shared" si="50"/>
        <v>-9843.2654791443256</v>
      </c>
      <c r="I88" s="6">
        <f t="shared" si="50"/>
        <v>-11383.136759293267</v>
      </c>
      <c r="J88" s="6">
        <f t="shared" si="50"/>
        <v>-13011.54227783295</v>
      </c>
      <c r="K88" s="6">
        <f t="shared" si="50"/>
        <v>-13685.232178825665</v>
      </c>
      <c r="L88" s="6">
        <f t="shared" si="50"/>
        <v>-14645.023115158076</v>
      </c>
      <c r="M88" s="6">
        <f t="shared" si="50"/>
        <v>-16617.622200635597</v>
      </c>
      <c r="N88" s="6">
        <f t="shared" si="50"/>
        <v>-17872.798439413222</v>
      </c>
      <c r="O88" s="6">
        <f t="shared" si="50"/>
        <v>-19007.942906605716</v>
      </c>
      <c r="Q88" s="33"/>
      <c r="R88" s="35"/>
      <c r="S88" s="35"/>
      <c r="T88" s="35"/>
      <c r="U88" s="35"/>
      <c r="V88" s="36"/>
      <c r="X88" s="57"/>
      <c r="Y88" s="58"/>
      <c r="Z88" s="59"/>
      <c r="AA88" s="60"/>
      <c r="AB88" s="60"/>
      <c r="AC88" s="60"/>
      <c r="AD88" s="60"/>
    </row>
    <row r="89" spans="1:30" outlineLevel="1" x14ac:dyDescent="0.25">
      <c r="A89" s="2"/>
      <c r="B89" s="2"/>
      <c r="C89" s="2"/>
      <c r="D89" s="2"/>
      <c r="E89" s="6"/>
      <c r="F89" s="6"/>
      <c r="G89" s="6"/>
      <c r="H89" s="6"/>
      <c r="I89" s="6"/>
      <c r="J89" s="6"/>
      <c r="K89" s="6"/>
      <c r="L89" s="6"/>
      <c r="M89" s="6"/>
      <c r="N89" s="6"/>
      <c r="O89" s="6"/>
      <c r="Q89" s="33" t="s">
        <v>82</v>
      </c>
      <c r="R89" s="35" t="s">
        <v>83</v>
      </c>
      <c r="S89" s="35" t="s">
        <v>84</v>
      </c>
      <c r="T89" s="35" t="s">
        <v>85</v>
      </c>
      <c r="U89" s="35" t="s">
        <v>86</v>
      </c>
      <c r="V89" s="36"/>
      <c r="X89" s="57"/>
      <c r="Y89" s="61">
        <f>SUM(Y73:Y88)</f>
        <v>390000</v>
      </c>
      <c r="Z89" s="61">
        <f>SUM(Z73:Z88)</f>
        <v>23406.212966154268</v>
      </c>
      <c r="AA89" s="60"/>
      <c r="AB89" s="60"/>
      <c r="AC89" s="60"/>
      <c r="AD89" s="60"/>
    </row>
    <row r="90" spans="1:30" outlineLevel="1" x14ac:dyDescent="0.25">
      <c r="B90" s="2" t="s">
        <v>127</v>
      </c>
      <c r="C90" s="2"/>
      <c r="D90" s="2"/>
      <c r="E90" s="6">
        <f>Mortgage!G22</f>
        <v>589433.78140048764</v>
      </c>
      <c r="F90" s="6">
        <f>Mortgage!G36</f>
        <v>578437.0787524035</v>
      </c>
      <c r="G90" s="6">
        <f>Mortgage!G50</f>
        <v>566992.35347140615</v>
      </c>
      <c r="H90" s="6">
        <f>Mortgage!G64</f>
        <v>555081.3524241678</v>
      </c>
      <c r="I90" s="6">
        <f>Mortgage!G78</f>
        <v>542685.07881654589</v>
      </c>
      <c r="J90" s="6">
        <f>Mortgage!G92</f>
        <v>529783.76189569372</v>
      </c>
      <c r="K90" s="6">
        <f>Mortgage!G106</f>
        <v>516356.82541778864</v>
      </c>
      <c r="L90" s="6">
        <f>Mortgage!G120</f>
        <v>502382.85483108769</v>
      </c>
      <c r="M90" s="6">
        <f>Mortgage!G134</f>
        <v>487839.56312196876</v>
      </c>
      <c r="N90" s="6">
        <f>Mortgage!G148</f>
        <v>472703.75526948791</v>
      </c>
      <c r="O90" s="6">
        <f>Mortgage!G162</f>
        <v>456951.29125175934</v>
      </c>
      <c r="Q90" s="39">
        <f>AVERAGE(E90:O90)</f>
        <v>527149.79060479975</v>
      </c>
      <c r="R90" s="38">
        <f>Q90/$Q$95</f>
        <v>0.87184473495474291</v>
      </c>
      <c r="S90" s="38">
        <f>E34</f>
        <v>7.0000000000000007E-2</v>
      </c>
      <c r="T90" s="38">
        <f>S90*(1-AVERAGE(E30:O30))</f>
        <v>6.2797000000000006E-2</v>
      </c>
      <c r="U90" s="38">
        <f>R90*T90</f>
        <v>5.4749233820952994E-2</v>
      </c>
      <c r="V90" s="36"/>
      <c r="X90" s="57"/>
      <c r="Y90" s="61"/>
      <c r="Z90" s="62">
        <f>Y89-Y95</f>
        <v>0</v>
      </c>
      <c r="AA90" s="60"/>
      <c r="AB90" s="60"/>
      <c r="AC90" s="60"/>
      <c r="AD90" s="60"/>
    </row>
    <row r="91" spans="1:30" outlineLevel="1" x14ac:dyDescent="0.25">
      <c r="B91" s="2" t="s">
        <v>17</v>
      </c>
      <c r="C91" s="2"/>
      <c r="D91" s="2"/>
      <c r="E91" s="6">
        <v>151690.84655373704</v>
      </c>
      <c r="F91" s="6">
        <v>152989.1744460644</v>
      </c>
      <c r="G91" s="6">
        <v>190754.33282635067</v>
      </c>
      <c r="H91" s="6">
        <v>261510.29245892208</v>
      </c>
      <c r="I91" s="6">
        <v>348675.28845075716</v>
      </c>
      <c r="J91" s="6">
        <v>452771.42153677111</v>
      </c>
      <c r="K91" s="6">
        <v>563238.09706534399</v>
      </c>
      <c r="L91" s="6">
        <v>683374.93843781366</v>
      </c>
      <c r="M91" s="6">
        <v>822519.76612996496</v>
      </c>
      <c r="N91" s="6">
        <v>972580.80415684415</v>
      </c>
      <c r="O91" s="6">
        <v>1133061.5012963929</v>
      </c>
      <c r="Q91" s="39">
        <f>AVERAGE(E91:O91)</f>
        <v>521196.95121445111</v>
      </c>
      <c r="R91" s="38">
        <f>Q91/$Q$95</f>
        <v>0.8619994276568832</v>
      </c>
      <c r="S91" s="38"/>
      <c r="T91" s="38"/>
      <c r="U91" s="38"/>
      <c r="V91" s="36"/>
      <c r="X91" s="85" t="s">
        <v>156</v>
      </c>
      <c r="Y91" s="61"/>
      <c r="Z91" s="63">
        <v>15000</v>
      </c>
      <c r="AA91" s="60"/>
      <c r="AB91" s="60"/>
      <c r="AC91" s="60"/>
      <c r="AD91" s="60"/>
    </row>
    <row r="92" spans="1:30" outlineLevel="1" x14ac:dyDescent="0.25">
      <c r="A92" s="2"/>
      <c r="B92" s="2"/>
      <c r="C92" s="2"/>
      <c r="D92" s="2"/>
      <c r="E92" s="6"/>
      <c r="F92" s="6"/>
      <c r="G92" s="6"/>
      <c r="H92" s="6"/>
      <c r="I92" s="6"/>
      <c r="J92" s="6"/>
      <c r="K92" s="6"/>
      <c r="L92" s="6"/>
      <c r="M92" s="6"/>
      <c r="N92" s="6"/>
      <c r="O92" s="6"/>
      <c r="Q92" s="39"/>
      <c r="R92" s="38"/>
      <c r="S92" s="38"/>
      <c r="T92" s="38"/>
      <c r="U92" s="38"/>
      <c r="V92" s="36"/>
      <c r="X92" s="85" t="s">
        <v>140</v>
      </c>
      <c r="Y92" s="61"/>
      <c r="Z92" s="62">
        <f>Z89+Z90-Z91</f>
        <v>8406.2129661542676</v>
      </c>
      <c r="AA92" s="60"/>
      <c r="AB92" s="60"/>
      <c r="AC92" s="60"/>
      <c r="AD92" s="60"/>
    </row>
    <row r="93" spans="1:30" outlineLevel="1" x14ac:dyDescent="0.25">
      <c r="B93" s="2" t="s">
        <v>18</v>
      </c>
      <c r="C93" s="2"/>
      <c r="D93" s="2"/>
      <c r="E93" s="6">
        <v>15000</v>
      </c>
      <c r="F93" s="6">
        <v>15000</v>
      </c>
      <c r="G93" s="6">
        <v>15000</v>
      </c>
      <c r="H93" s="6">
        <v>15000</v>
      </c>
      <c r="I93" s="6">
        <v>15000</v>
      </c>
      <c r="J93" s="6">
        <v>15000</v>
      </c>
      <c r="K93" s="6">
        <v>15000</v>
      </c>
      <c r="L93" s="6">
        <v>15000</v>
      </c>
      <c r="M93" s="6">
        <v>15000</v>
      </c>
      <c r="N93" s="6">
        <v>15000</v>
      </c>
      <c r="O93" s="6">
        <v>15000</v>
      </c>
      <c r="Q93" s="39">
        <f>AVERAGE(E93:O93)</f>
        <v>15000</v>
      </c>
      <c r="R93" s="38">
        <f>SUM(Q93:Q94)/$Q$95</f>
        <v>-0.73384416261162611</v>
      </c>
      <c r="S93" s="38"/>
      <c r="T93" s="38"/>
      <c r="U93" s="38"/>
      <c r="V93" s="36"/>
      <c r="X93" s="57"/>
      <c r="Y93" s="61"/>
      <c r="Z93" s="60"/>
      <c r="AA93" s="60"/>
      <c r="AB93" s="60"/>
      <c r="AC93" s="60"/>
      <c r="AD93" s="60"/>
    </row>
    <row r="94" spans="1:30" outlineLevel="1" x14ac:dyDescent="0.25">
      <c r="B94" s="2" t="s">
        <v>19</v>
      </c>
      <c r="C94" s="2"/>
      <c r="D94" s="2"/>
      <c r="E94" s="6">
        <f>D94+E68</f>
        <v>-2002.3643801859478</v>
      </c>
      <c r="F94" s="6">
        <f t="shared" ref="F94:O94" si="51">E94+F68</f>
        <v>-41193.910586061647</v>
      </c>
      <c r="G94" s="6">
        <f t="shared" si="51"/>
        <v>-102393.82035671774</v>
      </c>
      <c r="H94" s="6">
        <f t="shared" si="51"/>
        <v>-188209.11152620631</v>
      </c>
      <c r="I94" s="6">
        <f t="shared" si="51"/>
        <v>-287449.26688832475</v>
      </c>
      <c r="J94" s="6">
        <f t="shared" si="51"/>
        <v>-400886.14324832417</v>
      </c>
      <c r="K94" s="6">
        <f t="shared" si="51"/>
        <v>-520196.36470240098</v>
      </c>
      <c r="L94" s="6">
        <f t="shared" si="51"/>
        <v>-647874.20956739911</v>
      </c>
      <c r="M94" s="6">
        <f t="shared" si="51"/>
        <v>-792749.51448664302</v>
      </c>
      <c r="N94" s="6">
        <f t="shared" si="51"/>
        <v>-948567.66298030294</v>
      </c>
      <c r="O94" s="6">
        <f t="shared" si="51"/>
        <v>-1114282.1973001861</v>
      </c>
      <c r="Q94" s="39">
        <f>AVERAGE(E94:O94)</f>
        <v>-458709.50600206846</v>
      </c>
      <c r="R94" s="38"/>
      <c r="S94" s="38"/>
      <c r="T94" s="38"/>
      <c r="U94" s="38"/>
      <c r="V94" s="36"/>
      <c r="X94" s="57"/>
      <c r="Y94" s="61" t="s">
        <v>136</v>
      </c>
      <c r="Z94" s="61" t="s">
        <v>138</v>
      </c>
      <c r="AA94" s="60" t="s">
        <v>139</v>
      </c>
      <c r="AB94" s="60" t="s">
        <v>137</v>
      </c>
      <c r="AC94" s="60" t="s">
        <v>140</v>
      </c>
      <c r="AD94" s="60" t="s">
        <v>141</v>
      </c>
    </row>
    <row r="95" spans="1:30" outlineLevel="1" x14ac:dyDescent="0.25">
      <c r="A95" s="2"/>
      <c r="B95" s="2"/>
      <c r="C95" s="2"/>
      <c r="D95" s="2"/>
      <c r="Q95" s="39">
        <f>SUM(Q90:Q94)</f>
        <v>604637.23581718234</v>
      </c>
      <c r="R95" s="38">
        <f>SUM(R90:R93)</f>
        <v>1</v>
      </c>
      <c r="S95" s="38">
        <f>R87</f>
        <v>0.10133799941123758</v>
      </c>
      <c r="T95" s="38">
        <f>S95</f>
        <v>0.10133799941123758</v>
      </c>
      <c r="U95" s="38">
        <f>$R$93*T95</f>
        <v>-7.4366299318677109E-2</v>
      </c>
      <c r="V95" s="36"/>
      <c r="X95" s="61"/>
      <c r="Y95" s="61">
        <f>IF(Y89&gt;O90,J90,Y89)</f>
        <v>390000</v>
      </c>
      <c r="Z95" s="64">
        <f>O90-Y95</f>
        <v>66951.291251759336</v>
      </c>
      <c r="AA95" s="65">
        <f>Z95/Z97</f>
        <v>5.5792147940016919E-2</v>
      </c>
      <c r="AB95" s="62">
        <f>Z92*AA95</f>
        <v>469.00067742296733</v>
      </c>
      <c r="AC95" s="61">
        <f>Y95+AB95</f>
        <v>390469.00067742297</v>
      </c>
      <c r="AD95" s="66">
        <f>AC95/O90</f>
        <v>0.85450902131774997</v>
      </c>
    </row>
    <row r="96" spans="1:30" outlineLevel="1" x14ac:dyDescent="0.25">
      <c r="A96" s="1" t="s">
        <v>20</v>
      </c>
      <c r="B96" s="1"/>
      <c r="C96" s="1"/>
      <c r="D96" s="1"/>
      <c r="E96" s="11">
        <f>SUM(E87:E94)</f>
        <v>842971.62904890231</v>
      </c>
      <c r="F96" s="11">
        <f t="shared" ref="F96:O96" si="52">SUM(F87:F94)</f>
        <v>749526.33747263218</v>
      </c>
      <c r="G96" s="11">
        <f t="shared" si="52"/>
        <v>690641.37594113476</v>
      </c>
      <c r="H96" s="11">
        <f t="shared" si="52"/>
        <v>648981.40834109159</v>
      </c>
      <c r="I96" s="11">
        <f t="shared" si="52"/>
        <v>616175.34176380374</v>
      </c>
      <c r="J96" s="11">
        <f t="shared" si="52"/>
        <v>588785.26026921708</v>
      </c>
      <c r="K96" s="11">
        <f t="shared" si="52"/>
        <v>563786.6703550755</v>
      </c>
      <c r="L96" s="11">
        <f t="shared" si="52"/>
        <v>540094.95213915582</v>
      </c>
      <c r="M96" s="11">
        <f t="shared" si="52"/>
        <v>517119.94814272341</v>
      </c>
      <c r="N96" s="11">
        <f t="shared" si="52"/>
        <v>494532.19599307491</v>
      </c>
      <c r="O96" s="11">
        <f t="shared" si="52"/>
        <v>472143.95361439255</v>
      </c>
      <c r="Q96" s="40"/>
      <c r="R96" s="41"/>
      <c r="S96" s="41"/>
      <c r="T96" s="41"/>
      <c r="U96" s="42">
        <f>SUM(U90:U95)</f>
        <v>-1.9617065497724115E-2</v>
      </c>
      <c r="V96" s="43" t="s">
        <v>87</v>
      </c>
      <c r="X96" s="61"/>
      <c r="Y96" s="61"/>
      <c r="Z96" s="67">
        <f>O91-Y96</f>
        <v>1133061.5012963929</v>
      </c>
      <c r="AA96" s="68">
        <f>Z96/Z97</f>
        <v>0.94420785205998314</v>
      </c>
      <c r="AB96" s="62">
        <f>Z92*AA96</f>
        <v>7937.2122887313008</v>
      </c>
      <c r="AC96" s="61">
        <f>Y96+AB96</f>
        <v>7937.2122887313008</v>
      </c>
      <c r="AD96" s="66">
        <f>AC96/O91</f>
        <v>7.0051027941995516E-3</v>
      </c>
    </row>
    <row r="97" spans="1:30" outlineLevel="1" x14ac:dyDescent="0.25">
      <c r="A97" s="3"/>
      <c r="B97" s="3"/>
      <c r="C97" s="3"/>
      <c r="D97" s="3"/>
      <c r="Q97" s="35"/>
      <c r="R97" s="35"/>
      <c r="S97" s="38"/>
      <c r="T97" s="38"/>
      <c r="U97" s="35"/>
      <c r="V97" s="35"/>
      <c r="X97" s="69"/>
      <c r="Y97" s="69"/>
      <c r="Z97" s="70">
        <f>SUM(Z95:Z96)</f>
        <v>1200012.7925481522</v>
      </c>
      <c r="AA97" s="71"/>
      <c r="AB97" s="71"/>
      <c r="AC97" s="54"/>
      <c r="AD97" s="54"/>
    </row>
    <row r="98" spans="1:30" outlineLevel="1" x14ac:dyDescent="0.25">
      <c r="A98" s="3" t="s">
        <v>21</v>
      </c>
      <c r="B98" s="3"/>
      <c r="C98" s="3"/>
      <c r="D98" s="3"/>
      <c r="E98" s="11">
        <f t="shared" ref="E98:O98" si="53">E84-E96</f>
        <v>0</v>
      </c>
      <c r="F98" s="11">
        <f t="shared" si="53"/>
        <v>0</v>
      </c>
      <c r="G98" s="11">
        <f t="shared" si="53"/>
        <v>0</v>
      </c>
      <c r="H98" s="11">
        <f t="shared" si="53"/>
        <v>0</v>
      </c>
      <c r="I98" s="11">
        <f t="shared" si="53"/>
        <v>0</v>
      </c>
      <c r="J98" s="11">
        <f t="shared" si="53"/>
        <v>0</v>
      </c>
      <c r="K98" s="11">
        <f t="shared" si="53"/>
        <v>0</v>
      </c>
      <c r="L98" s="11">
        <f t="shared" si="53"/>
        <v>0</v>
      </c>
      <c r="M98" s="11">
        <f t="shared" si="53"/>
        <v>0</v>
      </c>
      <c r="N98" s="11">
        <f t="shared" si="53"/>
        <v>0</v>
      </c>
      <c r="O98" s="11">
        <f t="shared" si="53"/>
        <v>0</v>
      </c>
      <c r="Q98" s="35"/>
      <c r="R98" s="38"/>
      <c r="S98" s="38"/>
      <c r="T98" s="38"/>
      <c r="U98" s="38"/>
      <c r="V98" s="35"/>
    </row>
    <row r="99" spans="1:30" outlineLevel="1" x14ac:dyDescent="0.25">
      <c r="Q99" s="35"/>
      <c r="R99" s="35"/>
      <c r="S99" s="38"/>
      <c r="T99" s="38"/>
      <c r="U99" s="44"/>
      <c r="V99" s="35"/>
    </row>
    <row r="100" spans="1:30" outlineLevel="1" x14ac:dyDescent="0.25">
      <c r="Q100" s="35"/>
      <c r="R100" s="35"/>
      <c r="S100" s="35"/>
      <c r="T100" s="35"/>
      <c r="U100" s="35"/>
      <c r="V100" s="35"/>
    </row>
    <row r="101" spans="1:30" s="45" customFormat="1" outlineLevel="1" x14ac:dyDescent="0.25"/>
    <row r="102" spans="1:30" x14ac:dyDescent="0.25">
      <c r="A102" s="28" t="s">
        <v>89</v>
      </c>
      <c r="E102" s="4">
        <v>2015</v>
      </c>
      <c r="F102" s="4">
        <v>2016</v>
      </c>
      <c r="G102" s="4">
        <v>2017</v>
      </c>
      <c r="H102" s="4">
        <v>2018</v>
      </c>
      <c r="I102" s="4">
        <v>2019</v>
      </c>
      <c r="J102" s="4">
        <v>2020</v>
      </c>
      <c r="K102" s="4">
        <v>2021</v>
      </c>
      <c r="L102" s="4">
        <v>2022</v>
      </c>
      <c r="M102" s="4">
        <v>2023</v>
      </c>
      <c r="N102" s="4">
        <v>2024</v>
      </c>
      <c r="O102" s="4">
        <v>2025</v>
      </c>
    </row>
    <row r="103" spans="1:30" outlineLevel="1" x14ac:dyDescent="0.25">
      <c r="A103" s="4" t="s">
        <v>90</v>
      </c>
    </row>
    <row r="104" spans="1:30" outlineLevel="1" x14ac:dyDescent="0.25">
      <c r="B104" s="8" t="s">
        <v>132</v>
      </c>
      <c r="E104" s="11">
        <f>E52-SUM(E55:E60)</f>
        <v>44242.307895805134</v>
      </c>
      <c r="F104" s="11">
        <f t="shared" ref="F104:O104" si="54">F52-SUM(F55:F60)</f>
        <v>2436.9338397761458</v>
      </c>
      <c r="G104" s="11">
        <f t="shared" si="54"/>
        <v>-22461.476180028483</v>
      </c>
      <c r="H104" s="11">
        <f t="shared" si="54"/>
        <v>-50281.717755691425</v>
      </c>
      <c r="I104" s="11">
        <f t="shared" si="54"/>
        <v>-65644.307628853974</v>
      </c>
      <c r="J104" s="11">
        <f t="shared" si="54"/>
        <v>-81884.436753705013</v>
      </c>
      <c r="K104" s="11">
        <f t="shared" si="54"/>
        <v>-88864.349379883832</v>
      </c>
      <c r="L104" s="11">
        <f t="shared" si="54"/>
        <v>-98643.273652211094</v>
      </c>
      <c r="M104" s="11">
        <f t="shared" si="54"/>
        <v>-118284.26400511828</v>
      </c>
      <c r="N104" s="11">
        <f t="shared" si="54"/>
        <v>-130973.45835516301</v>
      </c>
      <c r="O104" s="11">
        <f t="shared" si="54"/>
        <v>-142517.2629591201</v>
      </c>
    </row>
    <row r="105" spans="1:30" outlineLevel="1" x14ac:dyDescent="0.25">
      <c r="B105" s="8" t="s">
        <v>91</v>
      </c>
      <c r="E105" s="11">
        <f>E63+E64</f>
        <v>22666.666666666668</v>
      </c>
      <c r="F105" s="11">
        <f t="shared" ref="F105:O105" si="55">F63+F64</f>
        <v>22746.666666666668</v>
      </c>
      <c r="G105" s="11">
        <f t="shared" si="55"/>
        <v>22829.066666666666</v>
      </c>
      <c r="H105" s="11">
        <f t="shared" si="55"/>
        <v>22913.938666666669</v>
      </c>
      <c r="I105" s="11">
        <f t="shared" si="55"/>
        <v>23001.356826666666</v>
      </c>
      <c r="J105" s="11">
        <f t="shared" si="55"/>
        <v>23091.397531466668</v>
      </c>
      <c r="K105" s="11">
        <f t="shared" si="55"/>
        <v>23184.139457410667</v>
      </c>
      <c r="L105" s="11">
        <f t="shared" si="55"/>
        <v>23279.663641132986</v>
      </c>
      <c r="M105" s="11">
        <f t="shared" si="55"/>
        <v>23378.053550366974</v>
      </c>
      <c r="N105" s="11">
        <f t="shared" si="55"/>
        <v>23479.395156877985</v>
      </c>
      <c r="O105" s="11">
        <f t="shared" si="55"/>
        <v>23583.777011584323</v>
      </c>
    </row>
    <row r="106" spans="1:30" outlineLevel="1" x14ac:dyDescent="0.25">
      <c r="B106" s="8" t="s">
        <v>92</v>
      </c>
      <c r="E106" s="11">
        <f>E104-E105</f>
        <v>21575.641229138466</v>
      </c>
      <c r="F106" s="11">
        <f t="shared" ref="F106:O106" si="56">F104-F105</f>
        <v>-20309.732826890522</v>
      </c>
      <c r="G106" s="11">
        <f t="shared" si="56"/>
        <v>-45290.542846695149</v>
      </c>
      <c r="H106" s="11">
        <f t="shared" si="56"/>
        <v>-73195.656422358094</v>
      </c>
      <c r="I106" s="11">
        <f t="shared" si="56"/>
        <v>-88645.664455520644</v>
      </c>
      <c r="J106" s="11">
        <f t="shared" si="56"/>
        <v>-104975.83428517167</v>
      </c>
      <c r="K106" s="11">
        <f t="shared" si="56"/>
        <v>-112048.4888372945</v>
      </c>
      <c r="L106" s="11">
        <f t="shared" si="56"/>
        <v>-121922.93729334408</v>
      </c>
      <c r="M106" s="11">
        <f t="shared" si="56"/>
        <v>-141662.31755548526</v>
      </c>
      <c r="N106" s="11">
        <f t="shared" si="56"/>
        <v>-154452.85351204098</v>
      </c>
      <c r="O106" s="11">
        <f t="shared" si="56"/>
        <v>-166101.03997070441</v>
      </c>
    </row>
    <row r="107" spans="1:30" outlineLevel="1" x14ac:dyDescent="0.25">
      <c r="B107" s="8" t="s">
        <v>93</v>
      </c>
      <c r="E107" s="11">
        <f>IF(E106&lt;0,0,E106*E30)</f>
        <v>2220.1334824783485</v>
      </c>
      <c r="F107" s="11">
        <f t="shared" ref="F107:O107" si="57">IF(F106&lt;0,0,F106*F30)</f>
        <v>0</v>
      </c>
      <c r="G107" s="11">
        <f t="shared" si="57"/>
        <v>0</v>
      </c>
      <c r="H107" s="11">
        <f t="shared" si="57"/>
        <v>0</v>
      </c>
      <c r="I107" s="11">
        <f t="shared" si="57"/>
        <v>0</v>
      </c>
      <c r="J107" s="11">
        <f t="shared" si="57"/>
        <v>0</v>
      </c>
      <c r="K107" s="11">
        <f t="shared" si="57"/>
        <v>0</v>
      </c>
      <c r="L107" s="11">
        <f t="shared" si="57"/>
        <v>0</v>
      </c>
      <c r="M107" s="11">
        <f t="shared" si="57"/>
        <v>0</v>
      </c>
      <c r="N107" s="11">
        <f t="shared" si="57"/>
        <v>0</v>
      </c>
      <c r="O107" s="11">
        <f t="shared" si="57"/>
        <v>0</v>
      </c>
    </row>
    <row r="108" spans="1:30" outlineLevel="1" x14ac:dyDescent="0.25">
      <c r="B108" s="4" t="s">
        <v>94</v>
      </c>
      <c r="E108" s="11">
        <f>E106-E107</f>
        <v>19355.507746660118</v>
      </c>
      <c r="F108" s="11">
        <f t="shared" ref="F108:O108" si="58">F106-F107</f>
        <v>-20309.732826890522</v>
      </c>
      <c r="G108" s="11">
        <f t="shared" si="58"/>
        <v>-45290.542846695149</v>
      </c>
      <c r="H108" s="11">
        <f t="shared" si="58"/>
        <v>-73195.656422358094</v>
      </c>
      <c r="I108" s="11">
        <f t="shared" si="58"/>
        <v>-88645.664455520644</v>
      </c>
      <c r="J108" s="11">
        <f t="shared" si="58"/>
        <v>-104975.83428517167</v>
      </c>
      <c r="K108" s="11">
        <f t="shared" si="58"/>
        <v>-112048.4888372945</v>
      </c>
      <c r="L108" s="11">
        <f t="shared" si="58"/>
        <v>-121922.93729334408</v>
      </c>
      <c r="M108" s="11">
        <f t="shared" si="58"/>
        <v>-141662.31755548526</v>
      </c>
      <c r="N108" s="11">
        <f t="shared" si="58"/>
        <v>-154452.85351204098</v>
      </c>
      <c r="O108" s="11">
        <f t="shared" si="58"/>
        <v>-166101.03997070441</v>
      </c>
    </row>
    <row r="109" spans="1:30" outlineLevel="1" x14ac:dyDescent="0.25"/>
    <row r="110" spans="1:30" outlineLevel="1" x14ac:dyDescent="0.25">
      <c r="A110" s="4" t="s">
        <v>95</v>
      </c>
    </row>
    <row r="111" spans="1:30" outlineLevel="1" x14ac:dyDescent="0.25">
      <c r="A111" s="8" t="s">
        <v>96</v>
      </c>
      <c r="B111" s="8" t="s">
        <v>97</v>
      </c>
      <c r="D111" s="11">
        <f>-(E73-D73)</f>
        <v>-2000</v>
      </c>
      <c r="E111" s="11">
        <f t="shared" ref="E111:O111" si="59">-(F73-E73)</f>
        <v>0</v>
      </c>
      <c r="F111" s="11">
        <f t="shared" si="59"/>
        <v>0</v>
      </c>
      <c r="G111" s="11">
        <f t="shared" si="59"/>
        <v>0</v>
      </c>
      <c r="H111" s="11">
        <f t="shared" si="59"/>
        <v>0</v>
      </c>
      <c r="I111" s="11">
        <f t="shared" si="59"/>
        <v>0</v>
      </c>
      <c r="J111" s="11">
        <f t="shared" si="59"/>
        <v>0</v>
      </c>
      <c r="K111" s="11">
        <f t="shared" si="59"/>
        <v>0</v>
      </c>
      <c r="L111" s="11">
        <f t="shared" si="59"/>
        <v>0</v>
      </c>
      <c r="M111" s="11">
        <f t="shared" si="59"/>
        <v>0</v>
      </c>
      <c r="N111" s="11">
        <f t="shared" si="59"/>
        <v>0</v>
      </c>
      <c r="O111" s="11">
        <f t="shared" si="59"/>
        <v>2000</v>
      </c>
    </row>
    <row r="112" spans="1:30" outlineLevel="1" x14ac:dyDescent="0.25">
      <c r="A112" s="8" t="s">
        <v>96</v>
      </c>
      <c r="B112" s="8" t="s">
        <v>98</v>
      </c>
      <c r="D112" s="11">
        <f>-(E75-D75)</f>
        <v>-54166.698213082665</v>
      </c>
      <c r="E112" s="11">
        <f t="shared" ref="E112:O112" si="60">-(F75-E75)</f>
        <v>25298.211974270951</v>
      </c>
      <c r="F112" s="11">
        <f t="shared" si="60"/>
        <v>13139.021494770779</v>
      </c>
      <c r="G112" s="11">
        <f t="shared" si="60"/>
        <v>7060.2680178919873</v>
      </c>
      <c r="H112" s="11">
        <f t="shared" si="60"/>
        <v>3920.7504268222519</v>
      </c>
      <c r="I112" s="11">
        <f t="shared" si="60"/>
        <v>2013.4155219147397</v>
      </c>
      <c r="J112" s="11">
        <f t="shared" si="60"/>
        <v>1143.7463069450789</v>
      </c>
      <c r="K112" s="11">
        <f t="shared" si="60"/>
        <v>658.68164081846885</v>
      </c>
      <c r="L112" s="11">
        <f t="shared" si="60"/>
        <v>383.11218858366885</v>
      </c>
      <c r="M112" s="11">
        <f t="shared" si="60"/>
        <v>224.42783833136065</v>
      </c>
      <c r="N112" s="11">
        <f t="shared" si="60"/>
        <v>132.15489698588235</v>
      </c>
      <c r="O112" s="11">
        <f t="shared" si="60"/>
        <v>192.90790574749687</v>
      </c>
    </row>
    <row r="113" spans="1:17" outlineLevel="1" x14ac:dyDescent="0.25">
      <c r="A113" s="8" t="s">
        <v>96</v>
      </c>
      <c r="B113" s="8" t="s">
        <v>99</v>
      </c>
      <c r="D113" s="11">
        <f>-(E76-D76)</f>
        <v>-99471.597502486286</v>
      </c>
      <c r="E113" s="11">
        <f t="shared" ref="E113:O113" si="61">-(F76-E76)</f>
        <v>46600.412935332519</v>
      </c>
      <c r="F113" s="11">
        <f t="shared" si="61"/>
        <v>24152.873370060155</v>
      </c>
      <c r="G113" s="11">
        <f t="shared" si="61"/>
        <v>12958.840915484268</v>
      </c>
      <c r="H113" s="11">
        <f t="shared" si="61"/>
        <v>7195.2317237989664</v>
      </c>
      <c r="I113" s="11">
        <f t="shared" si="61"/>
        <v>3635.87901320541</v>
      </c>
      <c r="J113" s="11">
        <f t="shared" si="61"/>
        <v>2061.8330389456396</v>
      </c>
      <c r="K113" s="11">
        <f t="shared" si="61"/>
        <v>1186.2356898029864</v>
      </c>
      <c r="L113" s="11">
        <f t="shared" si="61"/>
        <v>689.686895992102</v>
      </c>
      <c r="M113" s="11">
        <f t="shared" si="61"/>
        <v>404.05325210374087</v>
      </c>
      <c r="N113" s="11">
        <f t="shared" si="61"/>
        <v>238.03829070719132</v>
      </c>
      <c r="O113" s="11">
        <f t="shared" si="61"/>
        <v>348.51237705330652</v>
      </c>
    </row>
    <row r="114" spans="1:17" outlineLevel="1" x14ac:dyDescent="0.25">
      <c r="D114" s="11"/>
      <c r="E114" s="11"/>
      <c r="F114" s="11"/>
      <c r="G114" s="11"/>
      <c r="H114" s="11"/>
      <c r="I114" s="11"/>
      <c r="J114" s="11"/>
      <c r="K114" s="11"/>
      <c r="L114" s="11"/>
      <c r="M114" s="11"/>
      <c r="N114" s="11"/>
      <c r="O114" s="11"/>
    </row>
    <row r="115" spans="1:17" outlineLevel="1" x14ac:dyDescent="0.25">
      <c r="A115" s="8" t="s">
        <v>96</v>
      </c>
      <c r="B115" s="8" t="s">
        <v>128</v>
      </c>
      <c r="D115" s="11">
        <f>-(E78-D78)</f>
        <v>-50000</v>
      </c>
      <c r="E115" s="11">
        <f t="shared" ref="E115:O115" si="62">-(F78-E78)</f>
        <v>0</v>
      </c>
      <c r="F115" s="11">
        <f t="shared" si="62"/>
        <v>0</v>
      </c>
      <c r="G115" s="11">
        <f t="shared" si="62"/>
        <v>0</v>
      </c>
      <c r="H115" s="11">
        <f t="shared" si="62"/>
        <v>0</v>
      </c>
      <c r="I115" s="11">
        <f t="shared" si="62"/>
        <v>0</v>
      </c>
      <c r="J115" s="11">
        <f t="shared" si="62"/>
        <v>0</v>
      </c>
      <c r="K115" s="11">
        <f t="shared" si="62"/>
        <v>0</v>
      </c>
      <c r="L115" s="11">
        <f t="shared" si="62"/>
        <v>0</v>
      </c>
      <c r="M115" s="11">
        <f t="shared" si="62"/>
        <v>0</v>
      </c>
      <c r="N115" s="11">
        <f t="shared" si="62"/>
        <v>0</v>
      </c>
      <c r="O115" s="11">
        <f t="shared" si="62"/>
        <v>50000</v>
      </c>
      <c r="Q115" s="16">
        <v>0</v>
      </c>
    </row>
    <row r="116" spans="1:17" outlineLevel="1" x14ac:dyDescent="0.25">
      <c r="B116" s="8" t="s">
        <v>107</v>
      </c>
      <c r="D116" s="11"/>
      <c r="E116" s="11"/>
      <c r="F116" s="11"/>
      <c r="G116" s="11"/>
      <c r="H116" s="11"/>
      <c r="I116" s="11"/>
      <c r="J116" s="11"/>
      <c r="K116" s="11"/>
      <c r="L116" s="11"/>
      <c r="M116" s="11"/>
      <c r="N116" s="11"/>
      <c r="O116" s="46">
        <f>O115*Q115</f>
        <v>0</v>
      </c>
      <c r="Q116" s="11">
        <f>O115</f>
        <v>50000</v>
      </c>
    </row>
    <row r="117" spans="1:17" outlineLevel="1" x14ac:dyDescent="0.25">
      <c r="B117" s="8" t="s">
        <v>108</v>
      </c>
      <c r="D117" s="11"/>
      <c r="E117" s="11"/>
      <c r="F117" s="11"/>
      <c r="G117" s="11"/>
      <c r="H117" s="11"/>
      <c r="I117" s="11"/>
      <c r="J117" s="11"/>
      <c r="K117" s="11"/>
      <c r="L117" s="11"/>
      <c r="M117" s="11"/>
      <c r="N117" s="11"/>
      <c r="O117" s="11">
        <f>-$O$30*Q117</f>
        <v>0</v>
      </c>
      <c r="Q117" s="11">
        <f>SUM(O115:O116)-Q116</f>
        <v>0</v>
      </c>
    </row>
    <row r="118" spans="1:17" outlineLevel="1" x14ac:dyDescent="0.25">
      <c r="D118" s="11"/>
      <c r="E118" s="11"/>
      <c r="F118" s="11"/>
      <c r="G118" s="11"/>
      <c r="H118" s="11"/>
      <c r="I118" s="11"/>
      <c r="J118" s="11"/>
      <c r="K118" s="11"/>
      <c r="L118" s="11"/>
      <c r="M118" s="11"/>
      <c r="N118" s="11"/>
      <c r="O118" s="11"/>
    </row>
    <row r="119" spans="1:17" outlineLevel="1" x14ac:dyDescent="0.25">
      <c r="A119" s="8" t="s">
        <v>96</v>
      </c>
      <c r="B119" s="8" t="s">
        <v>125</v>
      </c>
      <c r="D119" s="11">
        <f>-(E79-D79)</f>
        <v>-600000</v>
      </c>
      <c r="E119" s="11">
        <f t="shared" ref="E119:O119" si="63">-(F79-E79)</f>
        <v>0</v>
      </c>
      <c r="F119" s="11">
        <f t="shared" si="63"/>
        <v>0</v>
      </c>
      <c r="G119" s="11">
        <f t="shared" si="63"/>
        <v>0</v>
      </c>
      <c r="H119" s="11">
        <f t="shared" si="63"/>
        <v>0</v>
      </c>
      <c r="I119" s="11">
        <f t="shared" si="63"/>
        <v>0</v>
      </c>
      <c r="J119" s="11">
        <f t="shared" si="63"/>
        <v>0</v>
      </c>
      <c r="K119" s="11">
        <f t="shared" si="63"/>
        <v>0</v>
      </c>
      <c r="L119" s="11">
        <f t="shared" si="63"/>
        <v>0</v>
      </c>
      <c r="M119" s="11">
        <f t="shared" si="63"/>
        <v>0</v>
      </c>
      <c r="N119" s="11">
        <f t="shared" si="63"/>
        <v>0</v>
      </c>
      <c r="O119" s="11">
        <f t="shared" si="63"/>
        <v>600000</v>
      </c>
      <c r="Q119" s="16">
        <v>-0.2</v>
      </c>
    </row>
    <row r="120" spans="1:17" outlineLevel="1" x14ac:dyDescent="0.25">
      <c r="B120" s="8" t="s">
        <v>107</v>
      </c>
      <c r="D120" s="11"/>
      <c r="E120" s="11"/>
      <c r="F120" s="11"/>
      <c r="G120" s="11"/>
      <c r="H120" s="11"/>
      <c r="I120" s="11"/>
      <c r="J120" s="11"/>
      <c r="K120" s="11"/>
      <c r="L120" s="11"/>
      <c r="M120" s="11"/>
      <c r="N120" s="11"/>
      <c r="O120" s="11">
        <f>O119*Q119</f>
        <v>-120000</v>
      </c>
      <c r="Q120" s="47">
        <f>O79-O81</f>
        <v>365845.87815782707</v>
      </c>
    </row>
    <row r="121" spans="1:17" outlineLevel="1" x14ac:dyDescent="0.25">
      <c r="B121" s="8" t="s">
        <v>108</v>
      </c>
      <c r="D121" s="11"/>
      <c r="E121" s="11"/>
      <c r="F121" s="11"/>
      <c r="G121" s="11"/>
      <c r="H121" s="11"/>
      <c r="I121" s="11"/>
      <c r="J121" s="11"/>
      <c r="K121" s="11"/>
      <c r="L121" s="11"/>
      <c r="M121" s="11"/>
      <c r="N121" s="11"/>
      <c r="O121" s="11">
        <f>-$O$30*Q121</f>
        <v>-11746.459137559596</v>
      </c>
      <c r="Q121" s="11">
        <f>SUM(O119:O120)-Q120</f>
        <v>114154.12184217293</v>
      </c>
    </row>
    <row r="122" spans="1:17" outlineLevel="1" x14ac:dyDescent="0.25">
      <c r="D122" s="11"/>
      <c r="E122" s="11"/>
      <c r="F122" s="5"/>
      <c r="G122" s="5"/>
      <c r="H122" s="5"/>
      <c r="I122" s="5"/>
      <c r="J122" s="5"/>
      <c r="K122" s="5"/>
      <c r="L122" s="5"/>
      <c r="M122" s="5"/>
      <c r="N122" s="5"/>
      <c r="O122" s="11"/>
    </row>
    <row r="123" spans="1:17" outlineLevel="1" x14ac:dyDescent="0.25">
      <c r="A123" s="8" t="s">
        <v>96</v>
      </c>
      <c r="B123" s="8" t="s">
        <v>22</v>
      </c>
      <c r="D123" s="11">
        <f>-(E80-D80)</f>
        <v>-40000</v>
      </c>
      <c r="E123" s="11">
        <f t="shared" ref="E123:O123" si="64">-(F80-E80)</f>
        <v>-1200</v>
      </c>
      <c r="F123" s="11">
        <f t="shared" si="64"/>
        <v>-1236</v>
      </c>
      <c r="G123" s="11">
        <f t="shared" si="64"/>
        <v>-1273.0800000000017</v>
      </c>
      <c r="H123" s="11">
        <f t="shared" si="64"/>
        <v>-1311.2724000000017</v>
      </c>
      <c r="I123" s="11">
        <f t="shared" si="64"/>
        <v>-1350.6105719999978</v>
      </c>
      <c r="J123" s="11">
        <f t="shared" si="64"/>
        <v>-1391.1288891599979</v>
      </c>
      <c r="K123" s="11">
        <f t="shared" si="64"/>
        <v>-1432.8627558348016</v>
      </c>
      <c r="L123" s="11">
        <f t="shared" si="64"/>
        <v>-1475.848638509844</v>
      </c>
      <c r="M123" s="11">
        <f t="shared" si="64"/>
        <v>-1520.1240976651388</v>
      </c>
      <c r="N123" s="11">
        <f t="shared" si="64"/>
        <v>-1565.7278205950934</v>
      </c>
      <c r="O123" s="11">
        <f t="shared" si="64"/>
        <v>53756.655173764877</v>
      </c>
      <c r="P123" s="8" t="s">
        <v>111</v>
      </c>
      <c r="Q123" s="16">
        <v>-0.3</v>
      </c>
    </row>
    <row r="124" spans="1:17" outlineLevel="1" x14ac:dyDescent="0.25">
      <c r="B124" s="8" t="s">
        <v>107</v>
      </c>
      <c r="E124" s="11"/>
      <c r="F124" s="5"/>
      <c r="G124" s="5"/>
      <c r="H124" s="5"/>
      <c r="I124" s="5"/>
      <c r="J124" s="5"/>
      <c r="K124" s="5"/>
      <c r="L124" s="5"/>
      <c r="M124" s="5"/>
      <c r="N124" s="5"/>
      <c r="O124" s="46">
        <f>O123*Q123</f>
        <v>-16126.996552129462</v>
      </c>
      <c r="P124" s="48" t="s">
        <v>109</v>
      </c>
      <c r="Q124" s="47">
        <f>O80-O82</f>
        <v>19602.533331591934</v>
      </c>
    </row>
    <row r="125" spans="1:17" outlineLevel="1" x14ac:dyDescent="0.25">
      <c r="B125" s="8" t="s">
        <v>108</v>
      </c>
      <c r="E125" s="11"/>
      <c r="F125" s="5"/>
      <c r="G125" s="5"/>
      <c r="H125" s="5"/>
      <c r="I125" s="5"/>
      <c r="J125" s="5"/>
      <c r="K125" s="5"/>
      <c r="L125" s="5"/>
      <c r="M125" s="5"/>
      <c r="N125" s="5"/>
      <c r="O125" s="11">
        <f>-$O$30*Q125</f>
        <v>-1854.9911923454747</v>
      </c>
      <c r="P125" s="48" t="s">
        <v>110</v>
      </c>
      <c r="Q125" s="47">
        <f>SUM(O123:O124)-Q124</f>
        <v>18027.125290043485</v>
      </c>
    </row>
    <row r="126" spans="1:17" outlineLevel="1" x14ac:dyDescent="0.25"/>
    <row r="127" spans="1:17" outlineLevel="1" x14ac:dyDescent="0.25">
      <c r="A127" s="8" t="s">
        <v>100</v>
      </c>
      <c r="B127" s="8" t="s">
        <v>101</v>
      </c>
      <c r="D127" s="11">
        <f>E87-D87</f>
        <v>89079.042539539951</v>
      </c>
      <c r="E127" s="11">
        <f t="shared" ref="E127:O127" si="65">F87-E87</f>
        <v>-40289.662432870296</v>
      </c>
      <c r="F127" s="11">
        <f t="shared" si="65"/>
        <v>-21481.06103801931</v>
      </c>
      <c r="G127" s="11">
        <f t="shared" si="65"/>
        <v>-11866.178605297995</v>
      </c>
      <c r="H127" s="11">
        <f t="shared" si="65"/>
        <v>-6794.7623192335959</v>
      </c>
      <c r="I127" s="11">
        <f t="shared" si="65"/>
        <v>-3519.6157812093634</v>
      </c>
      <c r="J127" s="11">
        <f t="shared" si="65"/>
        <v>-2054.4176097399381</v>
      </c>
      <c r="K127" s="11">
        <f t="shared" si="65"/>
        <v>-1216.9532003577501</v>
      </c>
      <c r="L127" s="11">
        <f t="shared" si="65"/>
        <v>-728.63597474348285</v>
      </c>
      <c r="M127" s="11">
        <f t="shared" si="65"/>
        <v>-439.65759160930327</v>
      </c>
      <c r="N127" s="11">
        <f t="shared" si="65"/>
        <v>-266.79671342674584</v>
      </c>
      <c r="O127" s="11">
        <f t="shared" si="65"/>
        <v>-421.30127303216938</v>
      </c>
    </row>
    <row r="128" spans="1:17" outlineLevel="1" x14ac:dyDescent="0.25">
      <c r="A128" s="8" t="s">
        <v>100</v>
      </c>
      <c r="B128" s="8" t="s">
        <v>102</v>
      </c>
      <c r="D128" s="11">
        <f>E107-D107</f>
        <v>2220.1334824783485</v>
      </c>
      <c r="E128" s="11">
        <f t="shared" ref="E128:O128" si="66">F107-E107</f>
        <v>-2220.1334824783485</v>
      </c>
      <c r="F128" s="11">
        <f t="shared" si="66"/>
        <v>0</v>
      </c>
      <c r="G128" s="11">
        <f t="shared" si="66"/>
        <v>0</v>
      </c>
      <c r="H128" s="11">
        <f t="shared" si="66"/>
        <v>0</v>
      </c>
      <c r="I128" s="11">
        <f t="shared" si="66"/>
        <v>0</v>
      </c>
      <c r="J128" s="11">
        <f t="shared" si="66"/>
        <v>0</v>
      </c>
      <c r="K128" s="11">
        <f t="shared" si="66"/>
        <v>0</v>
      </c>
      <c r="L128" s="11">
        <f t="shared" si="66"/>
        <v>0</v>
      </c>
      <c r="M128" s="11">
        <f t="shared" si="66"/>
        <v>0</v>
      </c>
      <c r="N128" s="11">
        <f t="shared" si="66"/>
        <v>0</v>
      </c>
      <c r="O128" s="11">
        <f t="shared" si="66"/>
        <v>0</v>
      </c>
    </row>
    <row r="129" spans="1:15" outlineLevel="1" x14ac:dyDescent="0.25"/>
    <row r="130" spans="1:15" outlineLevel="1" x14ac:dyDescent="0.25">
      <c r="A130" s="28" t="s">
        <v>103</v>
      </c>
      <c r="D130" s="11">
        <f t="shared" ref="D130:M130" si="67">SUM(D108:D128)</f>
        <v>-754339.11969355063</v>
      </c>
      <c r="E130" s="11">
        <f>SUM(E108:E128)</f>
        <v>47544.33674091495</v>
      </c>
      <c r="F130" s="11">
        <f t="shared" si="67"/>
        <v>-5734.8990000788981</v>
      </c>
      <c r="G130" s="11">
        <f t="shared" si="67"/>
        <v>-38410.692518616888</v>
      </c>
      <c r="H130" s="11">
        <f t="shared" si="67"/>
        <v>-70185.708990970481</v>
      </c>
      <c r="I130" s="11">
        <f t="shared" si="67"/>
        <v>-87866.596273609859</v>
      </c>
      <c r="J130" s="11">
        <f t="shared" si="67"/>
        <v>-105215.80143818089</v>
      </c>
      <c r="K130" s="11">
        <f t="shared" si="67"/>
        <v>-112853.3874628656</v>
      </c>
      <c r="L130" s="11">
        <f t="shared" si="67"/>
        <v>-123054.62282202164</v>
      </c>
      <c r="M130" s="11">
        <f t="shared" si="67"/>
        <v>-142993.61815432462</v>
      </c>
      <c r="N130" s="11">
        <f>SUM(N108:N128)</f>
        <v>-155915.18485836973</v>
      </c>
      <c r="O130" s="11">
        <f>SUM(O108:O128)</f>
        <v>390047.28733079461</v>
      </c>
    </row>
    <row r="131" spans="1:15" outlineLevel="1" x14ac:dyDescent="0.25">
      <c r="A131" s="28" t="s">
        <v>104</v>
      </c>
      <c r="D131" s="49">
        <f>IRR(D130:O130,-0.8)</f>
        <v>-0.23723055083483557</v>
      </c>
      <c r="E131" s="16"/>
    </row>
    <row r="132" spans="1:15" outlineLevel="1" x14ac:dyDescent="0.25">
      <c r="A132" s="28"/>
    </row>
    <row r="133" spans="1:15" outlineLevel="1" x14ac:dyDescent="0.25">
      <c r="A133" s="28" t="s">
        <v>105</v>
      </c>
      <c r="D133" s="49">
        <f>U96</f>
        <v>-1.9617065497724115E-2</v>
      </c>
      <c r="E133" s="49"/>
      <c r="G133" s="48"/>
    </row>
    <row r="134" spans="1:15" outlineLevel="1" x14ac:dyDescent="0.25">
      <c r="A134" s="28" t="s">
        <v>106</v>
      </c>
      <c r="D134" s="50">
        <f>NPV(D133,E130:O130)</f>
        <v>-439509.48368661717</v>
      </c>
      <c r="E134" s="50"/>
      <c r="G134" s="48"/>
    </row>
    <row r="135" spans="1:15" outlineLevel="1" x14ac:dyDescent="0.25">
      <c r="G135" s="48"/>
    </row>
    <row r="136" spans="1:15" s="45" customFormat="1" outlineLevel="1" x14ac:dyDescent="0.25"/>
    <row r="137" spans="1:15" x14ac:dyDescent="0.25">
      <c r="A137" s="4" t="s">
        <v>143</v>
      </c>
    </row>
    <row r="138" spans="1:15" outlineLevel="1" x14ac:dyDescent="0.25">
      <c r="A138" s="4"/>
    </row>
    <row r="139" spans="1:15" outlineLevel="1" x14ac:dyDescent="0.25">
      <c r="A139" s="54" t="s">
        <v>144</v>
      </c>
      <c r="B139" s="54"/>
      <c r="C139" s="54"/>
      <c r="D139" s="54"/>
      <c r="E139" s="54"/>
      <c r="F139" s="54"/>
      <c r="G139" s="54"/>
      <c r="H139" s="54"/>
    </row>
    <row r="140" spans="1:15" outlineLevel="1" x14ac:dyDescent="0.25">
      <c r="A140" s="54" t="s">
        <v>96</v>
      </c>
      <c r="B140" s="54" t="s">
        <v>115</v>
      </c>
      <c r="C140" s="69" t="e">
        <f>-(#REF!-C125)</f>
        <v>#REF!</v>
      </c>
      <c r="D140" s="69">
        <f>-(E90-D90)</f>
        <v>-589433.78140048764</v>
      </c>
      <c r="E140" s="69">
        <f>-(F90-E90)</f>
        <v>10996.702648084145</v>
      </c>
      <c r="F140" s="69">
        <f t="shared" ref="F140:H140" si="68">-(G90-F90)</f>
        <v>11444.725280997343</v>
      </c>
      <c r="G140" s="69">
        <f t="shared" si="68"/>
        <v>11911.001047238358</v>
      </c>
      <c r="H140" s="69">
        <f t="shared" si="68"/>
        <v>12396.273607621901</v>
      </c>
      <c r="I140" s="69">
        <f>-(J90-I90)</f>
        <v>12901.316920852172</v>
      </c>
      <c r="J140" s="69"/>
    </row>
    <row r="141" spans="1:15" outlineLevel="1" x14ac:dyDescent="0.25">
      <c r="A141" s="54" t="s">
        <v>100</v>
      </c>
      <c r="B141" s="54" t="s">
        <v>145</v>
      </c>
      <c r="C141" s="72"/>
      <c r="D141" s="54"/>
      <c r="E141" s="54"/>
      <c r="F141" s="54"/>
      <c r="G141" s="73"/>
      <c r="H141" s="54"/>
      <c r="J141" s="77">
        <f>AC95</f>
        <v>390469.00067742297</v>
      </c>
    </row>
    <row r="142" spans="1:15" outlineLevel="1" x14ac:dyDescent="0.25">
      <c r="A142" s="54" t="s">
        <v>100</v>
      </c>
      <c r="B142" s="54" t="s">
        <v>146</v>
      </c>
      <c r="C142" s="72"/>
      <c r="D142" s="73"/>
      <c r="E142" s="73">
        <f>E61</f>
        <v>23807.682674000738</v>
      </c>
      <c r="F142" s="73">
        <f t="shared" ref="F142:I142" si="69">F61</f>
        <v>23377.198625428835</v>
      </c>
      <c r="G142" s="73">
        <f t="shared" si="69"/>
        <v>22929.175992515746</v>
      </c>
      <c r="H142" s="73">
        <f t="shared" si="69"/>
        <v>22462.900226274793</v>
      </c>
      <c r="I142" s="73">
        <f t="shared" si="69"/>
        <v>21977.627665891072</v>
      </c>
      <c r="J142" s="73">
        <f>J61</f>
        <v>21472.584352660691</v>
      </c>
      <c r="K142" s="73"/>
    </row>
    <row r="143" spans="1:15" outlineLevel="1" x14ac:dyDescent="0.25">
      <c r="A143" s="54" t="s">
        <v>147</v>
      </c>
      <c r="B143" s="54"/>
      <c r="C143" s="73" t="e">
        <f>SUM(C140:C142)</f>
        <v>#REF!</v>
      </c>
      <c r="D143" s="73">
        <f t="shared" ref="D143:I143" si="70">SUM(D140:D142)</f>
        <v>-589433.78140048764</v>
      </c>
      <c r="E143" s="73">
        <f t="shared" si="70"/>
        <v>34804.385322084883</v>
      </c>
      <c r="F143" s="73">
        <f>SUM(F140:F142)</f>
        <v>34821.923906426178</v>
      </c>
      <c r="G143" s="73">
        <f t="shared" si="70"/>
        <v>34840.177039754104</v>
      </c>
      <c r="H143" s="73">
        <f t="shared" si="70"/>
        <v>34859.173833896697</v>
      </c>
      <c r="I143" s="73">
        <f t="shared" si="70"/>
        <v>34878.944586743244</v>
      </c>
      <c r="J143" s="73">
        <f>SUM(J140:J142)</f>
        <v>411941.58503008366</v>
      </c>
      <c r="K143" s="73"/>
    </row>
    <row r="144" spans="1:15" outlineLevel="1" x14ac:dyDescent="0.25">
      <c r="A144" s="54" t="s">
        <v>104</v>
      </c>
      <c r="B144" s="54"/>
      <c r="C144" s="74" t="e">
        <f>IRR(C143:G143)</f>
        <v>#VALUE!</v>
      </c>
      <c r="D144" s="74">
        <f>IRR(D143:J143)</f>
        <v>-1.0939391392547071E-3</v>
      </c>
      <c r="E144" s="54"/>
      <c r="F144" s="54"/>
      <c r="G144" s="54"/>
      <c r="K144" s="75">
        <v>0.05</v>
      </c>
    </row>
    <row r="145" spans="1:11" outlineLevel="1" x14ac:dyDescent="0.25">
      <c r="A145" s="54" t="s">
        <v>148</v>
      </c>
      <c r="B145" s="54"/>
      <c r="C145" s="74" t="e">
        <f>#REF!</f>
        <v>#REF!</v>
      </c>
      <c r="D145" s="74">
        <f>Mortgage!D1</f>
        <v>0.04</v>
      </c>
      <c r="E145" s="54"/>
      <c r="F145" s="54"/>
      <c r="G145" s="54"/>
      <c r="K145" s="75">
        <v>0.95</v>
      </c>
    </row>
    <row r="146" spans="1:11" outlineLevel="1" x14ac:dyDescent="0.25">
      <c r="A146" s="54" t="s">
        <v>149</v>
      </c>
      <c r="B146" s="54"/>
      <c r="C146" s="72" t="e">
        <f>K144*C144+K145*C145</f>
        <v>#VALUE!</v>
      </c>
      <c r="D146" s="74">
        <f>D144*K144+D145*K145</f>
        <v>3.7945303043037261E-2</v>
      </c>
      <c r="E146" s="54"/>
      <c r="F146" s="54"/>
      <c r="G146" s="54"/>
      <c r="H146" s="76"/>
    </row>
    <row r="147" spans="1:11" outlineLevel="1" x14ac:dyDescent="0.25">
      <c r="A147" s="54"/>
      <c r="B147" s="54"/>
      <c r="C147" s="72"/>
      <c r="D147" s="54"/>
      <c r="E147" s="54"/>
      <c r="F147" s="54"/>
      <c r="G147" s="54"/>
      <c r="H147" s="54"/>
    </row>
    <row r="148" spans="1:11" outlineLevel="1" x14ac:dyDescent="0.25">
      <c r="A148" s="54" t="s">
        <v>150</v>
      </c>
      <c r="B148" s="54"/>
      <c r="C148" s="72"/>
      <c r="D148" s="54"/>
      <c r="E148" s="54"/>
      <c r="F148" s="54"/>
      <c r="G148" s="54"/>
      <c r="H148" s="54"/>
    </row>
    <row r="149" spans="1:11" outlineLevel="1" x14ac:dyDescent="0.25">
      <c r="A149" s="54" t="s">
        <v>96</v>
      </c>
      <c r="B149" s="54" t="s">
        <v>115</v>
      </c>
      <c r="C149" s="73">
        <f>-(D126-C126)</f>
        <v>0</v>
      </c>
      <c r="D149" s="73">
        <f>-(E91-D91)</f>
        <v>-151690.84655373704</v>
      </c>
      <c r="E149" s="73">
        <f t="shared" ref="E149:I149" si="71">-(F91-E91)</f>
        <v>-1298.327892327361</v>
      </c>
      <c r="F149" s="73">
        <f t="shared" si="71"/>
        <v>-37765.158380286273</v>
      </c>
      <c r="G149" s="73">
        <f t="shared" si="71"/>
        <v>-70755.959632571408</v>
      </c>
      <c r="H149" s="73">
        <f t="shared" si="71"/>
        <v>-87164.99599183508</v>
      </c>
      <c r="I149" s="73">
        <f t="shared" si="71"/>
        <v>-104096.13308601396</v>
      </c>
      <c r="J149" s="73"/>
      <c r="K149" s="73"/>
    </row>
    <row r="150" spans="1:11" outlineLevel="1" x14ac:dyDescent="0.25">
      <c r="A150" s="54" t="s">
        <v>100</v>
      </c>
      <c r="B150" s="54" t="s">
        <v>145</v>
      </c>
      <c r="C150" s="73"/>
      <c r="D150" s="73"/>
      <c r="E150" s="73"/>
      <c r="F150" s="73"/>
      <c r="G150" s="73"/>
      <c r="H150" s="54"/>
      <c r="J150" s="77">
        <f>AC96</f>
        <v>7937.2122887313008</v>
      </c>
    </row>
    <row r="151" spans="1:11" outlineLevel="1" x14ac:dyDescent="0.25">
      <c r="A151" s="54" t="s">
        <v>100</v>
      </c>
      <c r="B151" s="54" t="s">
        <v>146</v>
      </c>
      <c r="C151" s="54"/>
      <c r="D151" s="73"/>
      <c r="E151" s="73">
        <f>E60</f>
        <v>10618.359258761593</v>
      </c>
      <c r="F151" s="73">
        <f t="shared" ref="F151:J151" si="72">F60</f>
        <v>10709.242211224509</v>
      </c>
      <c r="G151" s="73">
        <f t="shared" si="72"/>
        <v>13352.803297844548</v>
      </c>
      <c r="H151" s="73">
        <f t="shared" si="72"/>
        <v>18305.720472124547</v>
      </c>
      <c r="I151" s="73">
        <f t="shared" si="72"/>
        <v>24407.270191553005</v>
      </c>
      <c r="J151" s="73">
        <f t="shared" si="72"/>
        <v>31693.999507573983</v>
      </c>
      <c r="K151" s="73"/>
    </row>
    <row r="152" spans="1:11" outlineLevel="1" x14ac:dyDescent="0.25">
      <c r="A152" s="54" t="s">
        <v>147</v>
      </c>
      <c r="B152" s="54"/>
      <c r="C152" s="73">
        <f>SUM(C149:C151)</f>
        <v>0</v>
      </c>
      <c r="D152" s="73">
        <f t="shared" ref="D152:J152" si="73">SUM(D149:D151)</f>
        <v>-151690.84655373704</v>
      </c>
      <c r="E152" s="73">
        <f t="shared" si="73"/>
        <v>9320.031366434232</v>
      </c>
      <c r="F152" s="73">
        <f t="shared" si="73"/>
        <v>-27055.916169061762</v>
      </c>
      <c r="G152" s="73">
        <f t="shared" si="73"/>
        <v>-57403.15633472686</v>
      </c>
      <c r="H152" s="73">
        <f t="shared" si="73"/>
        <v>-68859.275519710529</v>
      </c>
      <c r="I152" s="73">
        <f t="shared" si="73"/>
        <v>-79688.862894460952</v>
      </c>
      <c r="J152" s="73">
        <f t="shared" si="73"/>
        <v>39631.211796305281</v>
      </c>
    </row>
    <row r="153" spans="1:11" outlineLevel="1" x14ac:dyDescent="0.25">
      <c r="A153" s="54" t="s">
        <v>104</v>
      </c>
      <c r="B153" s="54"/>
      <c r="C153" s="72" t="e">
        <f>IRR(C152:G152)</f>
        <v>#NUM!</v>
      </c>
      <c r="D153" s="84">
        <f>IRR(D152:J152,-0.65)</f>
        <v>-0.64868444526352131</v>
      </c>
      <c r="E153" s="73"/>
      <c r="F153" s="73"/>
      <c r="G153" s="73"/>
      <c r="K153" s="75">
        <v>0.05</v>
      </c>
    </row>
    <row r="154" spans="1:11" outlineLevel="1" x14ac:dyDescent="0.25">
      <c r="A154" s="54" t="s">
        <v>148</v>
      </c>
      <c r="B154" s="54"/>
      <c r="C154" s="74">
        <v>0.1</v>
      </c>
      <c r="D154" s="74">
        <f>E34</f>
        <v>7.0000000000000007E-2</v>
      </c>
      <c r="E154" s="54"/>
      <c r="F154" s="54"/>
      <c r="G154" s="54"/>
      <c r="K154" s="75">
        <v>0.95</v>
      </c>
    </row>
    <row r="155" spans="1:11" outlineLevel="1" x14ac:dyDescent="0.25">
      <c r="A155" s="54" t="s">
        <v>149</v>
      </c>
      <c r="B155" s="54"/>
      <c r="C155" s="74" t="e">
        <f>K153*C153+K154*C154</f>
        <v>#NUM!</v>
      </c>
      <c r="D155" s="74">
        <f>D153*K153+D154*K154</f>
        <v>3.4065777736823934E-2</v>
      </c>
      <c r="E155" s="54"/>
      <c r="F155" s="54"/>
      <c r="G155" s="54"/>
      <c r="H155" s="76"/>
    </row>
  </sheetData>
  <printOptions gridLines="1"/>
  <pageMargins left="0.7" right="0.7" top="0.75" bottom="0.75" header="0.3" footer="0.3"/>
  <pageSetup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0"/>
  <sheetViews>
    <sheetView zoomScale="80" zoomScaleNormal="80" workbookViewId="0">
      <selection activeCell="H2" sqref="H2"/>
    </sheetView>
  </sheetViews>
  <sheetFormatPr defaultRowHeight="15" x14ac:dyDescent="0.25"/>
  <cols>
    <col min="2" max="3" width="14.28515625" bestFit="1" customWidth="1"/>
    <col min="4" max="4" width="11.5703125" bestFit="1" customWidth="1"/>
    <col min="5" max="5" width="9.5703125" bestFit="1" customWidth="1"/>
    <col min="6" max="6" width="10.28515625" bestFit="1" customWidth="1"/>
    <col min="7" max="7" width="11.42578125" bestFit="1" customWidth="1"/>
    <col min="8" max="14" width="12.28515625" bestFit="1" customWidth="1"/>
  </cols>
  <sheetData>
    <row r="2" spans="1:14" x14ac:dyDescent="0.25">
      <c r="G2">
        <v>-150000</v>
      </c>
      <c r="H2" s="79">
        <f>H17*0.6</f>
        <v>15358.266161049265</v>
      </c>
      <c r="I2" s="79">
        <f t="shared" ref="I2:M2" si="0">I17*0.6</f>
        <v>14424.291811231074</v>
      </c>
      <c r="J2" s="79">
        <f t="shared" si="0"/>
        <v>17173.779273978682</v>
      </c>
      <c r="K2" s="79">
        <f t="shared" si="0"/>
        <v>18123.953649683925</v>
      </c>
      <c r="L2" s="79">
        <f t="shared" si="0"/>
        <v>14792.094443382819</v>
      </c>
      <c r="M2" s="79">
        <f t="shared" si="0"/>
        <v>15373.490664392386</v>
      </c>
      <c r="N2" s="79">
        <f>M2+(M2*0.3)</f>
        <v>19985.537863710102</v>
      </c>
    </row>
    <row r="9" spans="1:14" x14ac:dyDescent="0.25">
      <c r="A9" t="s">
        <v>87</v>
      </c>
      <c r="B9" s="80">
        <f>Main!U96</f>
        <v>8.6400574810945013E-2</v>
      </c>
      <c r="C9" s="78">
        <v>2014</v>
      </c>
      <c r="D9" s="78">
        <v>2015</v>
      </c>
      <c r="E9" s="78">
        <v>2016</v>
      </c>
      <c r="F9" s="78">
        <v>2017</v>
      </c>
      <c r="G9" s="78">
        <v>2018</v>
      </c>
      <c r="H9" s="78">
        <v>2019</v>
      </c>
      <c r="I9" s="78">
        <v>2020</v>
      </c>
      <c r="J9" s="78">
        <v>2021</v>
      </c>
      <c r="K9" s="78">
        <v>2022</v>
      </c>
      <c r="L9" s="78">
        <v>2023</v>
      </c>
      <c r="M9" s="78">
        <v>2024</v>
      </c>
      <c r="N9" s="78">
        <v>2025</v>
      </c>
    </row>
    <row r="10" spans="1:14" x14ac:dyDescent="0.25">
      <c r="B10" s="80" t="s">
        <v>153</v>
      </c>
      <c r="C10" s="78"/>
      <c r="D10" s="78"/>
      <c r="E10" s="78"/>
      <c r="F10" s="78"/>
      <c r="G10" s="78"/>
      <c r="H10" s="78"/>
      <c r="I10" s="78"/>
      <c r="J10" s="78"/>
      <c r="K10" s="78"/>
      <c r="L10" s="78"/>
      <c r="M10" s="78"/>
      <c r="N10" s="78"/>
    </row>
    <row r="11" spans="1:14" x14ac:dyDescent="0.25">
      <c r="C11" s="81">
        <f>C17</f>
        <v>-753246.49052582402</v>
      </c>
      <c r="D11" s="81">
        <f t="shared" ref="D11:F11" si="1">D17</f>
        <v>29929.473876782318</v>
      </c>
      <c r="E11" s="81">
        <f t="shared" si="1"/>
        <v>31841.05696510971</v>
      </c>
      <c r="F11" s="81">
        <f t="shared" si="1"/>
        <v>32705.295289927049</v>
      </c>
      <c r="G11" s="81">
        <f>G17+G2</f>
        <v>-123448.85246290076</v>
      </c>
      <c r="H11" s="81">
        <f t="shared" ref="H11:N11" si="2">H17+H2</f>
        <v>40955.376429464712</v>
      </c>
      <c r="I11" s="81">
        <f t="shared" si="2"/>
        <v>38464.778163282863</v>
      </c>
      <c r="J11" s="81">
        <f t="shared" si="2"/>
        <v>45796.744730609818</v>
      </c>
      <c r="K11" s="81">
        <f t="shared" si="2"/>
        <v>48330.543065823804</v>
      </c>
      <c r="L11" s="81">
        <f t="shared" si="2"/>
        <v>39445.585182354189</v>
      </c>
      <c r="M11" s="81">
        <f t="shared" si="2"/>
        <v>40995.975105046367</v>
      </c>
      <c r="N11" s="81">
        <f t="shared" si="2"/>
        <v>635207.75206602272</v>
      </c>
    </row>
    <row r="12" spans="1:14" x14ac:dyDescent="0.25">
      <c r="B12" s="80" t="s">
        <v>151</v>
      </c>
      <c r="C12" s="82">
        <f>NPV(B9,D11:N11)</f>
        <v>384312.04975978052</v>
      </c>
      <c r="D12" s="78"/>
      <c r="E12" s="78"/>
      <c r="F12" s="78"/>
      <c r="G12" s="78"/>
      <c r="H12" s="78"/>
      <c r="I12" s="78"/>
      <c r="J12" s="78"/>
      <c r="K12" s="78"/>
      <c r="L12" s="78"/>
      <c r="M12" s="78"/>
      <c r="N12" s="78"/>
    </row>
    <row r="13" spans="1:14" x14ac:dyDescent="0.25">
      <c r="B13" s="80">
        <v>0.45</v>
      </c>
      <c r="C13" s="81">
        <f>SUM(C11:C12)</f>
        <v>-368934.4407660435</v>
      </c>
      <c r="D13" s="78"/>
      <c r="E13" s="78"/>
      <c r="F13" s="78"/>
      <c r="G13" s="78"/>
      <c r="H13" s="78"/>
      <c r="I13" s="78"/>
      <c r="J13" s="78"/>
      <c r="K13" s="78"/>
      <c r="L13" s="78"/>
      <c r="M13" s="78"/>
      <c r="N13" s="78"/>
    </row>
    <row r="14" spans="1:14" x14ac:dyDescent="0.25">
      <c r="B14" s="80"/>
      <c r="C14" s="81"/>
      <c r="D14" s="78"/>
      <c r="E14" s="78"/>
      <c r="F14" s="78"/>
      <c r="G14" s="78"/>
      <c r="H14" s="78"/>
      <c r="I14" s="78"/>
      <c r="J14" s="78"/>
      <c r="K14" s="78"/>
      <c r="L14" s="78"/>
      <c r="M14" s="78"/>
      <c r="N14" s="78"/>
    </row>
    <row r="15" spans="1:14" x14ac:dyDescent="0.25">
      <c r="C15" s="7"/>
    </row>
    <row r="16" spans="1:14" x14ac:dyDescent="0.25">
      <c r="B16" t="s">
        <v>154</v>
      </c>
      <c r="C16" s="7"/>
    </row>
    <row r="17" spans="2:14" x14ac:dyDescent="0.25">
      <c r="C17" s="11">
        <v>-753246.49052582402</v>
      </c>
      <c r="D17" s="11">
        <v>29929.473876782318</v>
      </c>
      <c r="E17" s="11">
        <v>31841.05696510971</v>
      </c>
      <c r="F17" s="11">
        <v>32705.295289927049</v>
      </c>
      <c r="G17" s="11">
        <v>26551.147537099241</v>
      </c>
      <c r="H17" s="11">
        <v>25597.110268415443</v>
      </c>
      <c r="I17" s="11">
        <v>24040.48635205179</v>
      </c>
      <c r="J17" s="11">
        <v>28622.96545663114</v>
      </c>
      <c r="K17" s="11">
        <v>30206.589416139876</v>
      </c>
      <c r="L17" s="11">
        <v>24653.490738971366</v>
      </c>
      <c r="M17" s="11">
        <v>25622.484440653978</v>
      </c>
      <c r="N17" s="11">
        <v>615222.21420231264</v>
      </c>
    </row>
    <row r="18" spans="2:14" x14ac:dyDescent="0.25">
      <c r="B18" t="s">
        <v>151</v>
      </c>
      <c r="C18" s="6">
        <f>NPV($B$9,D17:N17)</f>
        <v>432354.46015819284</v>
      </c>
    </row>
    <row r="19" spans="2:14" x14ac:dyDescent="0.25">
      <c r="B19" s="15">
        <v>0.35</v>
      </c>
      <c r="C19" s="7">
        <f>SUM(C17:C18)</f>
        <v>-320892.03036763117</v>
      </c>
    </row>
    <row r="21" spans="2:14" x14ac:dyDescent="0.25">
      <c r="B21" t="s">
        <v>155</v>
      </c>
    </row>
    <row r="22" spans="2:14" x14ac:dyDescent="0.25">
      <c r="C22" s="6">
        <v>-754339.11969355063</v>
      </c>
      <c r="D22" s="6">
        <v>47544.33674091495</v>
      </c>
      <c r="E22" s="6">
        <v>-5734.8990000788981</v>
      </c>
      <c r="F22" s="6">
        <v>-38410.692518616888</v>
      </c>
      <c r="G22" s="6">
        <v>-70185.708990970481</v>
      </c>
      <c r="H22" s="6">
        <v>-87866.596273609859</v>
      </c>
      <c r="I22" s="6">
        <v>-105215.80143818089</v>
      </c>
      <c r="J22" s="6">
        <v>-112853.3874628656</v>
      </c>
      <c r="K22" s="6">
        <v>-123054.62282202164</v>
      </c>
      <c r="L22" s="6">
        <v>-142993.61815432462</v>
      </c>
      <c r="M22" s="6">
        <v>-155915.18485836973</v>
      </c>
      <c r="N22" s="6">
        <v>390047.28733079461</v>
      </c>
    </row>
    <row r="23" spans="2:14" x14ac:dyDescent="0.25">
      <c r="B23" t="s">
        <v>151</v>
      </c>
      <c r="C23" s="6">
        <f>NPV($B$9,D22:N22)</f>
        <v>-269228.41298232879</v>
      </c>
    </row>
    <row r="24" spans="2:14" x14ac:dyDescent="0.25">
      <c r="B24" s="80">
        <f>1-(B13+B19)</f>
        <v>0.19999999999999996</v>
      </c>
      <c r="C24" s="7">
        <f>SUM(C22:C23)</f>
        <v>-1023567.5326758794</v>
      </c>
    </row>
    <row r="26" spans="2:14" x14ac:dyDescent="0.25">
      <c r="B26" t="s">
        <v>152</v>
      </c>
      <c r="C26" s="79">
        <f>(C13*B13)+(C19*B19)+(C24*B24)</f>
        <v>-483046.21550856635</v>
      </c>
      <c r="D26" t="str">
        <f>IF(C26&lt;0,"Don't Do It","Do It")</f>
        <v>Don't Do It</v>
      </c>
    </row>
    <row r="29" spans="2:14" x14ac:dyDescent="0.25">
      <c r="B29" s="4"/>
      <c r="C29" s="78"/>
      <c r="D29" s="78"/>
      <c r="E29" s="78"/>
      <c r="F29" s="78"/>
      <c r="G29" s="78"/>
      <c r="H29" s="78"/>
      <c r="I29" s="78"/>
      <c r="J29" s="78"/>
      <c r="K29" s="78"/>
      <c r="L29" s="78"/>
      <c r="M29" s="78"/>
      <c r="N29" s="78"/>
    </row>
    <row r="30" spans="2:14" x14ac:dyDescent="0.25">
      <c r="B30" s="15"/>
      <c r="C30" s="5"/>
      <c r="D30" s="5"/>
      <c r="E30" s="5"/>
      <c r="F30" s="5"/>
      <c r="G30" s="5"/>
      <c r="H30" s="5"/>
      <c r="I30" s="5"/>
      <c r="L30" s="4"/>
      <c r="M30" s="14"/>
    </row>
    <row r="31" spans="2:14" x14ac:dyDescent="0.25">
      <c r="B31" s="4"/>
      <c r="C31" s="24"/>
    </row>
    <row r="32" spans="2:14" x14ac:dyDescent="0.25">
      <c r="C32" s="79"/>
    </row>
    <row r="35" spans="2:14" x14ac:dyDescent="0.25">
      <c r="B35" s="4"/>
    </row>
    <row r="36" spans="2:14" x14ac:dyDescent="0.25">
      <c r="B36" s="15"/>
      <c r="C36" s="5"/>
      <c r="D36" s="5"/>
      <c r="E36" s="5"/>
      <c r="F36" s="5"/>
      <c r="G36" s="5"/>
      <c r="H36" s="5"/>
      <c r="I36" s="5"/>
      <c r="J36" s="5"/>
      <c r="K36" s="5"/>
      <c r="L36" s="5"/>
      <c r="M36" s="5"/>
      <c r="N36" s="5"/>
    </row>
    <row r="37" spans="2:14" x14ac:dyDescent="0.25">
      <c r="B37" s="4"/>
      <c r="C37" s="24"/>
      <c r="G37" s="79"/>
    </row>
    <row r="38" spans="2:14" x14ac:dyDescent="0.25">
      <c r="C38" s="79"/>
    </row>
    <row r="40" spans="2:14" x14ac:dyDescent="0.25">
      <c r="B40" s="4"/>
      <c r="C40" s="79"/>
      <c r="D40" s="83"/>
    </row>
  </sheetData>
  <printOptions gridLines="1"/>
  <pageMargins left="0.7" right="0.7" top="0.75" bottom="0.75" header="0.3" footer="0.3"/>
  <pageSetup scale="5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7"/>
  <sheetViews>
    <sheetView workbookViewId="0">
      <selection activeCell="B4" sqref="B4"/>
    </sheetView>
  </sheetViews>
  <sheetFormatPr defaultRowHeight="15" x14ac:dyDescent="0.25"/>
  <cols>
    <col min="1" max="1" width="9.140625" customWidth="1"/>
    <col min="2" max="2" width="13.7109375" bestFit="1" customWidth="1"/>
    <col min="3" max="3" width="11.5703125" bestFit="1" customWidth="1"/>
    <col min="4" max="4" width="10" bestFit="1" customWidth="1"/>
    <col min="5" max="6" width="9" bestFit="1" customWidth="1"/>
    <col min="7" max="7" width="11.5703125" bestFit="1" customWidth="1"/>
  </cols>
  <sheetData>
    <row r="1" spans="1:7" x14ac:dyDescent="0.25">
      <c r="C1" t="s">
        <v>84</v>
      </c>
      <c r="D1" s="15">
        <v>0.04</v>
      </c>
    </row>
    <row r="2" spans="1:7" x14ac:dyDescent="0.25">
      <c r="C2" t="s">
        <v>119</v>
      </c>
      <c r="D2" s="25">
        <f>D1/12</f>
        <v>3.3333333333333335E-3</v>
      </c>
    </row>
    <row r="3" spans="1:7" x14ac:dyDescent="0.25">
      <c r="C3" t="s">
        <v>120</v>
      </c>
      <c r="D3">
        <f>12*30</f>
        <v>360</v>
      </c>
    </row>
    <row r="4" spans="1:7" x14ac:dyDescent="0.25">
      <c r="C4" t="s">
        <v>121</v>
      </c>
      <c r="D4" s="6">
        <v>600000</v>
      </c>
    </row>
    <row r="5" spans="1:7" x14ac:dyDescent="0.25">
      <c r="D5" s="7"/>
    </row>
    <row r="6" spans="1:7" x14ac:dyDescent="0.25">
      <c r="C6" t="s">
        <v>117</v>
      </c>
      <c r="D6" s="7">
        <f>-PMT(D2,D3,D4)</f>
        <v>2864.4917727927573</v>
      </c>
    </row>
    <row r="10" spans="1:7" x14ac:dyDescent="0.25">
      <c r="C10" t="s">
        <v>114</v>
      </c>
      <c r="D10" t="s">
        <v>115</v>
      </c>
      <c r="E10" t="s">
        <v>116</v>
      </c>
      <c r="F10" t="s">
        <v>117</v>
      </c>
      <c r="G10" t="s">
        <v>118</v>
      </c>
    </row>
    <row r="11" spans="1:7" x14ac:dyDescent="0.25">
      <c r="A11">
        <v>1</v>
      </c>
      <c r="B11" s="26">
        <v>42005</v>
      </c>
      <c r="C11" s="6">
        <f>D4</f>
        <v>600000</v>
      </c>
      <c r="D11" s="6">
        <f>F11-E11</f>
        <v>864.49177279275705</v>
      </c>
      <c r="E11" s="6">
        <f>C11*$D$2</f>
        <v>2000.0000000000002</v>
      </c>
      <c r="F11" s="6">
        <f>$D$6</f>
        <v>2864.4917727927573</v>
      </c>
      <c r="G11" s="6">
        <f>C11-D11</f>
        <v>599135.50822720723</v>
      </c>
    </row>
    <row r="12" spans="1:7" x14ac:dyDescent="0.25">
      <c r="A12">
        <v>2</v>
      </c>
      <c r="B12" s="26">
        <v>42036</v>
      </c>
      <c r="C12" s="6">
        <f>G11</f>
        <v>599135.50822720723</v>
      </c>
      <c r="D12" s="6">
        <f>F12-E12</f>
        <v>867.37341203539972</v>
      </c>
      <c r="E12" s="6">
        <f>C12*$D$2</f>
        <v>1997.1183607573576</v>
      </c>
      <c r="F12" s="6">
        <f>$D$6</f>
        <v>2864.4917727927573</v>
      </c>
      <c r="G12" s="6">
        <f>C12-D12</f>
        <v>598268.13481517183</v>
      </c>
    </row>
    <row r="13" spans="1:7" x14ac:dyDescent="0.25">
      <c r="A13">
        <v>3</v>
      </c>
      <c r="B13" s="26">
        <v>42064</v>
      </c>
      <c r="C13" s="6">
        <f t="shared" ref="C13:C86" si="0">G12</f>
        <v>598268.13481517183</v>
      </c>
      <c r="D13" s="6">
        <f t="shared" ref="D13:D86" si="1">F13-E13</f>
        <v>870.26465674218434</v>
      </c>
      <c r="E13" s="6">
        <f t="shared" ref="E13:E86" si="2">C13*$D$2</f>
        <v>1994.2271160505729</v>
      </c>
      <c r="F13" s="6">
        <f t="shared" ref="F13:F86" si="3">$D$6</f>
        <v>2864.4917727927573</v>
      </c>
      <c r="G13" s="6">
        <f t="shared" ref="G13:G86" si="4">C13-D13</f>
        <v>597397.87015842961</v>
      </c>
    </row>
    <row r="14" spans="1:7" x14ac:dyDescent="0.25">
      <c r="A14">
        <v>4</v>
      </c>
      <c r="B14" s="26">
        <v>42095</v>
      </c>
      <c r="C14" s="6">
        <f t="shared" si="0"/>
        <v>597397.87015842961</v>
      </c>
      <c r="D14" s="6">
        <f t="shared" si="1"/>
        <v>873.16553893132505</v>
      </c>
      <c r="E14" s="6">
        <f t="shared" si="2"/>
        <v>1991.3262338614322</v>
      </c>
      <c r="F14" s="6">
        <f t="shared" si="3"/>
        <v>2864.4917727927573</v>
      </c>
      <c r="G14" s="6">
        <f t="shared" si="4"/>
        <v>596524.70461949822</v>
      </c>
    </row>
    <row r="15" spans="1:7" x14ac:dyDescent="0.25">
      <c r="A15">
        <v>5</v>
      </c>
      <c r="B15" s="26">
        <v>42125</v>
      </c>
      <c r="C15" s="6">
        <f t="shared" si="0"/>
        <v>596524.70461949822</v>
      </c>
      <c r="D15" s="6">
        <f t="shared" si="1"/>
        <v>876.07609072776313</v>
      </c>
      <c r="E15" s="6">
        <f t="shared" si="2"/>
        <v>1988.4156820649941</v>
      </c>
      <c r="F15" s="6">
        <f t="shared" si="3"/>
        <v>2864.4917727927573</v>
      </c>
      <c r="G15" s="6">
        <f t="shared" si="4"/>
        <v>595648.62852877041</v>
      </c>
    </row>
    <row r="16" spans="1:7" x14ac:dyDescent="0.25">
      <c r="A16">
        <v>6</v>
      </c>
      <c r="B16" s="26">
        <v>42156</v>
      </c>
      <c r="C16" s="6">
        <f t="shared" si="0"/>
        <v>595648.62852877041</v>
      </c>
      <c r="D16" s="6">
        <f t="shared" si="1"/>
        <v>878.99634436352244</v>
      </c>
      <c r="E16" s="6">
        <f t="shared" si="2"/>
        <v>1985.4954284292348</v>
      </c>
      <c r="F16" s="6">
        <f t="shared" si="3"/>
        <v>2864.4917727927573</v>
      </c>
      <c r="G16" s="6">
        <f t="shared" si="4"/>
        <v>594769.63218440686</v>
      </c>
    </row>
    <row r="17" spans="1:7" x14ac:dyDescent="0.25">
      <c r="A17">
        <v>7</v>
      </c>
      <c r="B17" s="26">
        <v>42186</v>
      </c>
      <c r="C17" s="6">
        <f t="shared" si="0"/>
        <v>594769.63218440686</v>
      </c>
      <c r="D17" s="6">
        <f t="shared" si="1"/>
        <v>881.9263321780677</v>
      </c>
      <c r="E17" s="6">
        <f t="shared" si="2"/>
        <v>1982.5654406146896</v>
      </c>
      <c r="F17" s="6">
        <f t="shared" si="3"/>
        <v>2864.4917727927573</v>
      </c>
      <c r="G17" s="6">
        <f t="shared" si="4"/>
        <v>593887.7058522288</v>
      </c>
    </row>
    <row r="18" spans="1:7" x14ac:dyDescent="0.25">
      <c r="A18">
        <v>8</v>
      </c>
      <c r="B18" s="26">
        <v>42217</v>
      </c>
      <c r="C18" s="6">
        <f t="shared" si="0"/>
        <v>593887.7058522288</v>
      </c>
      <c r="D18" s="6">
        <f t="shared" si="1"/>
        <v>884.86608661866126</v>
      </c>
      <c r="E18" s="6">
        <f t="shared" si="2"/>
        <v>1979.625686174096</v>
      </c>
      <c r="F18" s="6">
        <f t="shared" si="3"/>
        <v>2864.4917727927573</v>
      </c>
      <c r="G18" s="6">
        <f t="shared" si="4"/>
        <v>593002.83976561017</v>
      </c>
    </row>
    <row r="19" spans="1:7" x14ac:dyDescent="0.25">
      <c r="A19">
        <v>9</v>
      </c>
      <c r="B19" s="26">
        <v>42248</v>
      </c>
      <c r="C19" s="6">
        <f t="shared" si="0"/>
        <v>593002.83976561017</v>
      </c>
      <c r="D19" s="6">
        <f t="shared" si="1"/>
        <v>887.81564024072327</v>
      </c>
      <c r="E19" s="6">
        <f t="shared" si="2"/>
        <v>1976.676132552034</v>
      </c>
      <c r="F19" s="6">
        <f t="shared" si="3"/>
        <v>2864.4917727927573</v>
      </c>
      <c r="G19" s="6">
        <f t="shared" si="4"/>
        <v>592115.0241253695</v>
      </c>
    </row>
    <row r="20" spans="1:7" x14ac:dyDescent="0.25">
      <c r="A20">
        <v>10</v>
      </c>
      <c r="B20" s="26">
        <v>42278</v>
      </c>
      <c r="C20" s="6">
        <f t="shared" si="0"/>
        <v>592115.0241253695</v>
      </c>
      <c r="D20" s="6">
        <f t="shared" si="1"/>
        <v>890.77502570819206</v>
      </c>
      <c r="E20" s="6">
        <f t="shared" si="2"/>
        <v>1973.7167470845652</v>
      </c>
      <c r="F20" s="6">
        <f t="shared" si="3"/>
        <v>2864.4917727927573</v>
      </c>
      <c r="G20" s="6">
        <f t="shared" si="4"/>
        <v>591224.24909966136</v>
      </c>
    </row>
    <row r="21" spans="1:7" x14ac:dyDescent="0.25">
      <c r="A21">
        <v>11</v>
      </c>
      <c r="B21" s="26">
        <v>42309</v>
      </c>
      <c r="C21" s="6">
        <f t="shared" si="0"/>
        <v>591224.24909966136</v>
      </c>
      <c r="D21" s="6">
        <f t="shared" si="1"/>
        <v>893.74427579388589</v>
      </c>
      <c r="E21" s="6">
        <f t="shared" si="2"/>
        <v>1970.7474969988714</v>
      </c>
      <c r="F21" s="6">
        <f t="shared" si="3"/>
        <v>2864.4917727927573</v>
      </c>
      <c r="G21" s="6">
        <f t="shared" si="4"/>
        <v>590330.50482386746</v>
      </c>
    </row>
    <row r="22" spans="1:7" x14ac:dyDescent="0.25">
      <c r="A22">
        <v>12</v>
      </c>
      <c r="B22" s="26">
        <v>42339</v>
      </c>
      <c r="C22" s="6">
        <f t="shared" si="0"/>
        <v>590330.50482386746</v>
      </c>
      <c r="D22" s="6">
        <f t="shared" si="1"/>
        <v>896.72342337986561</v>
      </c>
      <c r="E22" s="6">
        <f t="shared" si="2"/>
        <v>1967.7683494128917</v>
      </c>
      <c r="F22" s="6">
        <f t="shared" si="3"/>
        <v>2864.4917727927573</v>
      </c>
      <c r="G22" s="27">
        <f t="shared" si="4"/>
        <v>589433.78140048764</v>
      </c>
    </row>
    <row r="23" spans="1:7" x14ac:dyDescent="0.25">
      <c r="B23" s="26"/>
      <c r="C23" s="6"/>
      <c r="D23" s="27">
        <f>SUM(D11:D22)</f>
        <v>10566.218599512347</v>
      </c>
      <c r="E23" s="27">
        <f>SUM(E11:E22)</f>
        <v>23807.682674000738</v>
      </c>
      <c r="F23" s="6">
        <f>SUM(F11:F22)</f>
        <v>34373.901273513089</v>
      </c>
      <c r="G23" s="6"/>
    </row>
    <row r="24" spans="1:7" x14ac:dyDescent="0.25">
      <c r="B24" s="26"/>
      <c r="C24" s="6"/>
      <c r="D24" s="6"/>
      <c r="E24" s="6"/>
      <c r="F24" s="6"/>
      <c r="G24" s="6"/>
    </row>
    <row r="25" spans="1:7" x14ac:dyDescent="0.25">
      <c r="A25">
        <v>13</v>
      </c>
      <c r="B25" s="26">
        <v>42370</v>
      </c>
      <c r="C25" s="6">
        <f>G22</f>
        <v>589433.78140048764</v>
      </c>
      <c r="D25" s="6">
        <f t="shared" si="1"/>
        <v>899.71250145779845</v>
      </c>
      <c r="E25" s="6">
        <f t="shared" si="2"/>
        <v>1964.7792713349588</v>
      </c>
      <c r="F25" s="6">
        <f t="shared" si="3"/>
        <v>2864.4917727927573</v>
      </c>
      <c r="G25" s="6">
        <f t="shared" si="4"/>
        <v>588534.06889902987</v>
      </c>
    </row>
    <row r="26" spans="1:7" x14ac:dyDescent="0.25">
      <c r="A26">
        <v>14</v>
      </c>
      <c r="B26" s="26">
        <v>42401</v>
      </c>
      <c r="C26" s="6">
        <f t="shared" si="0"/>
        <v>588534.06889902987</v>
      </c>
      <c r="D26" s="6">
        <f t="shared" si="1"/>
        <v>902.71154312932435</v>
      </c>
      <c r="E26" s="6">
        <f t="shared" si="2"/>
        <v>1961.7802296634329</v>
      </c>
      <c r="F26" s="6">
        <f t="shared" si="3"/>
        <v>2864.4917727927573</v>
      </c>
      <c r="G26" s="6">
        <f t="shared" si="4"/>
        <v>587631.35735590057</v>
      </c>
    </row>
    <row r="27" spans="1:7" x14ac:dyDescent="0.25">
      <c r="A27">
        <v>15</v>
      </c>
      <c r="B27" s="26">
        <v>42430</v>
      </c>
      <c r="C27" s="6">
        <f t="shared" si="0"/>
        <v>587631.35735590057</v>
      </c>
      <c r="D27" s="6">
        <f t="shared" si="1"/>
        <v>905.720581606422</v>
      </c>
      <c r="E27" s="6">
        <f t="shared" si="2"/>
        <v>1958.7711911863353</v>
      </c>
      <c r="F27" s="6">
        <f t="shared" si="3"/>
        <v>2864.4917727927573</v>
      </c>
      <c r="G27" s="6">
        <f t="shared" si="4"/>
        <v>586725.63677429419</v>
      </c>
    </row>
    <row r="28" spans="1:7" x14ac:dyDescent="0.25">
      <c r="A28">
        <v>16</v>
      </c>
      <c r="B28" s="26">
        <v>42461</v>
      </c>
      <c r="C28" s="6">
        <f t="shared" si="0"/>
        <v>586725.63677429419</v>
      </c>
      <c r="D28" s="6">
        <f t="shared" si="1"/>
        <v>908.73965021177651</v>
      </c>
      <c r="E28" s="6">
        <f t="shared" si="2"/>
        <v>1955.7521225809808</v>
      </c>
      <c r="F28" s="6">
        <f t="shared" si="3"/>
        <v>2864.4917727927573</v>
      </c>
      <c r="G28" s="6">
        <f t="shared" si="4"/>
        <v>585816.89712408243</v>
      </c>
    </row>
    <row r="29" spans="1:7" x14ac:dyDescent="0.25">
      <c r="A29">
        <v>17</v>
      </c>
      <c r="B29" s="26">
        <v>42491</v>
      </c>
      <c r="C29" s="6">
        <f t="shared" si="0"/>
        <v>585816.89712408243</v>
      </c>
      <c r="D29" s="6">
        <f t="shared" si="1"/>
        <v>911.76878237914912</v>
      </c>
      <c r="E29" s="6">
        <f t="shared" si="2"/>
        <v>1952.7229904136082</v>
      </c>
      <c r="F29" s="6">
        <f t="shared" si="3"/>
        <v>2864.4917727927573</v>
      </c>
      <c r="G29" s="6">
        <f t="shared" si="4"/>
        <v>584905.12834170333</v>
      </c>
    </row>
    <row r="30" spans="1:7" x14ac:dyDescent="0.25">
      <c r="A30">
        <v>18</v>
      </c>
      <c r="B30" s="26">
        <v>42522</v>
      </c>
      <c r="C30" s="6">
        <f t="shared" si="0"/>
        <v>584905.12834170333</v>
      </c>
      <c r="D30" s="6">
        <f t="shared" si="1"/>
        <v>914.80801165374601</v>
      </c>
      <c r="E30" s="6">
        <f t="shared" si="2"/>
        <v>1949.6837611390113</v>
      </c>
      <c r="F30" s="6">
        <f t="shared" si="3"/>
        <v>2864.4917727927573</v>
      </c>
      <c r="G30" s="6">
        <f t="shared" si="4"/>
        <v>583990.32033004961</v>
      </c>
    </row>
    <row r="31" spans="1:7" x14ac:dyDescent="0.25">
      <c r="A31">
        <v>19</v>
      </c>
      <c r="B31" s="26">
        <v>42552</v>
      </c>
      <c r="C31" s="6">
        <f t="shared" si="0"/>
        <v>583990.32033004961</v>
      </c>
      <c r="D31" s="6">
        <f t="shared" si="1"/>
        <v>917.85737169259187</v>
      </c>
      <c r="E31" s="6">
        <f t="shared" si="2"/>
        <v>1946.6344011001654</v>
      </c>
      <c r="F31" s="6">
        <f t="shared" si="3"/>
        <v>2864.4917727927573</v>
      </c>
      <c r="G31" s="6">
        <f t="shared" si="4"/>
        <v>583072.46295835706</v>
      </c>
    </row>
    <row r="32" spans="1:7" x14ac:dyDescent="0.25">
      <c r="A32">
        <v>20</v>
      </c>
      <c r="B32" s="26">
        <v>42583</v>
      </c>
      <c r="C32" s="6">
        <f t="shared" si="0"/>
        <v>583072.46295835706</v>
      </c>
      <c r="D32" s="6">
        <f t="shared" si="1"/>
        <v>920.91689626490029</v>
      </c>
      <c r="E32" s="6">
        <f t="shared" si="2"/>
        <v>1943.574876527857</v>
      </c>
      <c r="F32" s="6">
        <f t="shared" si="3"/>
        <v>2864.4917727927573</v>
      </c>
      <c r="G32" s="6">
        <f t="shared" si="4"/>
        <v>582151.54606209218</v>
      </c>
    </row>
    <row r="33" spans="1:7" x14ac:dyDescent="0.25">
      <c r="A33">
        <v>21</v>
      </c>
      <c r="B33" s="26">
        <v>42614</v>
      </c>
      <c r="C33" s="6">
        <f t="shared" si="0"/>
        <v>582151.54606209218</v>
      </c>
      <c r="D33" s="6">
        <f t="shared" si="1"/>
        <v>923.98661925244983</v>
      </c>
      <c r="E33" s="6">
        <f t="shared" si="2"/>
        <v>1940.5051535403074</v>
      </c>
      <c r="F33" s="6">
        <f t="shared" si="3"/>
        <v>2864.4917727927573</v>
      </c>
      <c r="G33" s="6">
        <f t="shared" si="4"/>
        <v>581227.5594428397</v>
      </c>
    </row>
    <row r="34" spans="1:7" x14ac:dyDescent="0.25">
      <c r="A34">
        <v>22</v>
      </c>
      <c r="B34" s="26">
        <v>42644</v>
      </c>
      <c r="C34" s="6">
        <f t="shared" si="0"/>
        <v>581227.5594428397</v>
      </c>
      <c r="D34" s="6">
        <f t="shared" si="1"/>
        <v>927.06657464995806</v>
      </c>
      <c r="E34" s="6">
        <f t="shared" si="2"/>
        <v>1937.4251981427992</v>
      </c>
      <c r="F34" s="6">
        <f t="shared" si="3"/>
        <v>2864.4917727927573</v>
      </c>
      <c r="G34" s="6">
        <f t="shared" si="4"/>
        <v>580300.4928681897</v>
      </c>
    </row>
    <row r="35" spans="1:7" x14ac:dyDescent="0.25">
      <c r="A35">
        <v>23</v>
      </c>
      <c r="B35" s="26">
        <v>42675</v>
      </c>
      <c r="C35" s="6">
        <f t="shared" si="0"/>
        <v>580300.4928681897</v>
      </c>
      <c r="D35" s="6">
        <f t="shared" si="1"/>
        <v>930.15679656545808</v>
      </c>
      <c r="E35" s="6">
        <f t="shared" si="2"/>
        <v>1934.3349762272992</v>
      </c>
      <c r="F35" s="6">
        <f t="shared" si="3"/>
        <v>2864.4917727927573</v>
      </c>
      <c r="G35" s="6">
        <f t="shared" si="4"/>
        <v>579370.33607162419</v>
      </c>
    </row>
    <row r="36" spans="1:7" x14ac:dyDescent="0.25">
      <c r="A36">
        <v>24</v>
      </c>
      <c r="B36" s="26">
        <v>42705</v>
      </c>
      <c r="C36" s="6">
        <f t="shared" si="0"/>
        <v>579370.33607162419</v>
      </c>
      <c r="D36" s="6">
        <f t="shared" si="1"/>
        <v>933.25731922067644</v>
      </c>
      <c r="E36" s="6">
        <f t="shared" si="2"/>
        <v>1931.2344535720808</v>
      </c>
      <c r="F36" s="6">
        <f t="shared" si="3"/>
        <v>2864.4917727927573</v>
      </c>
      <c r="G36" s="27">
        <f t="shared" si="4"/>
        <v>578437.0787524035</v>
      </c>
    </row>
    <row r="37" spans="1:7" x14ac:dyDescent="0.25">
      <c r="B37" s="26"/>
      <c r="C37" s="6"/>
      <c r="D37" s="27">
        <f>SUM(D25:D36)</f>
        <v>10996.702648084251</v>
      </c>
      <c r="E37" s="27">
        <f>SUM(E25:E36)</f>
        <v>23377.198625428835</v>
      </c>
      <c r="F37" s="6"/>
      <c r="G37" s="6"/>
    </row>
    <row r="38" spans="1:7" x14ac:dyDescent="0.25">
      <c r="B38" s="26"/>
      <c r="C38" s="6"/>
      <c r="D38" s="6"/>
      <c r="E38" s="6"/>
      <c r="F38" s="6"/>
      <c r="G38" s="6"/>
    </row>
    <row r="39" spans="1:7" x14ac:dyDescent="0.25">
      <c r="A39">
        <v>25</v>
      </c>
      <c r="B39" s="26">
        <v>42736</v>
      </c>
      <c r="C39" s="6">
        <f>G36</f>
        <v>578437.0787524035</v>
      </c>
      <c r="D39" s="6">
        <f t="shared" si="1"/>
        <v>936.36817695141212</v>
      </c>
      <c r="E39" s="6">
        <f t="shared" si="2"/>
        <v>1928.1235958413451</v>
      </c>
      <c r="F39" s="6">
        <f t="shared" si="3"/>
        <v>2864.4917727927573</v>
      </c>
      <c r="G39" s="6">
        <f t="shared" si="4"/>
        <v>577500.71057545207</v>
      </c>
    </row>
    <row r="40" spans="1:7" x14ac:dyDescent="0.25">
      <c r="A40">
        <v>26</v>
      </c>
      <c r="B40" s="26">
        <v>42767</v>
      </c>
      <c r="C40" s="6">
        <f t="shared" si="0"/>
        <v>577500.71057545207</v>
      </c>
      <c r="D40" s="6">
        <f t="shared" si="1"/>
        <v>939.489404207917</v>
      </c>
      <c r="E40" s="6">
        <f t="shared" si="2"/>
        <v>1925.0023685848403</v>
      </c>
      <c r="F40" s="6">
        <f t="shared" si="3"/>
        <v>2864.4917727927573</v>
      </c>
      <c r="G40" s="6">
        <f t="shared" si="4"/>
        <v>576561.22117124416</v>
      </c>
    </row>
    <row r="41" spans="1:7" x14ac:dyDescent="0.25">
      <c r="A41">
        <v>27</v>
      </c>
      <c r="B41" s="26">
        <v>42795</v>
      </c>
      <c r="C41" s="6">
        <f t="shared" si="0"/>
        <v>576561.22117124416</v>
      </c>
      <c r="D41" s="6">
        <f t="shared" si="1"/>
        <v>942.62103555527665</v>
      </c>
      <c r="E41" s="6">
        <f t="shared" si="2"/>
        <v>1921.8707372374806</v>
      </c>
      <c r="F41" s="6">
        <f t="shared" si="3"/>
        <v>2864.4917727927573</v>
      </c>
      <c r="G41" s="6">
        <f t="shared" si="4"/>
        <v>575618.6001356889</v>
      </c>
    </row>
    <row r="42" spans="1:7" x14ac:dyDescent="0.25">
      <c r="A42">
        <v>28</v>
      </c>
      <c r="B42" s="26">
        <v>42826</v>
      </c>
      <c r="C42" s="6">
        <f t="shared" si="0"/>
        <v>575618.6001356889</v>
      </c>
      <c r="D42" s="6">
        <f t="shared" si="1"/>
        <v>945.76310567379414</v>
      </c>
      <c r="E42" s="6">
        <f t="shared" si="2"/>
        <v>1918.7286671189631</v>
      </c>
      <c r="F42" s="6">
        <f t="shared" si="3"/>
        <v>2864.4917727927573</v>
      </c>
      <c r="G42" s="6">
        <f t="shared" si="4"/>
        <v>574672.83703001507</v>
      </c>
    </row>
    <row r="43" spans="1:7" x14ac:dyDescent="0.25">
      <c r="A43">
        <v>29</v>
      </c>
      <c r="B43" s="26">
        <v>42856</v>
      </c>
      <c r="C43" s="6">
        <f t="shared" si="0"/>
        <v>574672.83703001507</v>
      </c>
      <c r="D43" s="6">
        <f t="shared" si="1"/>
        <v>948.91564935937367</v>
      </c>
      <c r="E43" s="6">
        <f t="shared" si="2"/>
        <v>1915.5761234333836</v>
      </c>
      <c r="F43" s="6">
        <f t="shared" si="3"/>
        <v>2864.4917727927573</v>
      </c>
      <c r="G43" s="6">
        <f t="shared" si="4"/>
        <v>573723.92138065572</v>
      </c>
    </row>
    <row r="44" spans="1:7" x14ac:dyDescent="0.25">
      <c r="A44">
        <v>30</v>
      </c>
      <c r="B44" s="26">
        <v>42887</v>
      </c>
      <c r="C44" s="6">
        <f t="shared" si="0"/>
        <v>573723.92138065572</v>
      </c>
      <c r="D44" s="6">
        <f t="shared" si="1"/>
        <v>952.07870152390478</v>
      </c>
      <c r="E44" s="6">
        <f t="shared" si="2"/>
        <v>1912.4130712688525</v>
      </c>
      <c r="F44" s="6">
        <f t="shared" si="3"/>
        <v>2864.4917727927573</v>
      </c>
      <c r="G44" s="6">
        <f t="shared" si="4"/>
        <v>572771.84267913178</v>
      </c>
    </row>
    <row r="45" spans="1:7" x14ac:dyDescent="0.25">
      <c r="A45">
        <v>31</v>
      </c>
      <c r="B45" s="26">
        <v>42917</v>
      </c>
      <c r="C45" s="6">
        <f t="shared" si="0"/>
        <v>572771.84267913178</v>
      </c>
      <c r="D45" s="6">
        <f t="shared" si="1"/>
        <v>955.25229719565118</v>
      </c>
      <c r="E45" s="6">
        <f t="shared" si="2"/>
        <v>1909.2394755971061</v>
      </c>
      <c r="F45" s="6">
        <f t="shared" si="3"/>
        <v>2864.4917727927573</v>
      </c>
      <c r="G45" s="6">
        <f t="shared" si="4"/>
        <v>571816.59038193617</v>
      </c>
    </row>
    <row r="46" spans="1:7" x14ac:dyDescent="0.25">
      <c r="A46">
        <v>32</v>
      </c>
      <c r="B46" s="26">
        <v>42948</v>
      </c>
      <c r="C46" s="6">
        <f t="shared" si="0"/>
        <v>571816.59038193617</v>
      </c>
      <c r="D46" s="6">
        <f t="shared" si="1"/>
        <v>958.4364715196366</v>
      </c>
      <c r="E46" s="6">
        <f t="shared" si="2"/>
        <v>1906.0553012731207</v>
      </c>
      <c r="F46" s="6">
        <f t="shared" si="3"/>
        <v>2864.4917727927573</v>
      </c>
      <c r="G46" s="6">
        <f t="shared" si="4"/>
        <v>570858.15391041653</v>
      </c>
    </row>
    <row r="47" spans="1:7" x14ac:dyDescent="0.25">
      <c r="A47">
        <v>33</v>
      </c>
      <c r="B47" s="26">
        <v>42979</v>
      </c>
      <c r="C47" s="6">
        <f t="shared" si="0"/>
        <v>570858.15391041653</v>
      </c>
      <c r="D47" s="6">
        <f t="shared" si="1"/>
        <v>961.63125975803541</v>
      </c>
      <c r="E47" s="6">
        <f t="shared" si="2"/>
        <v>1902.8605130347219</v>
      </c>
      <c r="F47" s="6">
        <f t="shared" si="3"/>
        <v>2864.4917727927573</v>
      </c>
      <c r="G47" s="6">
        <f t="shared" si="4"/>
        <v>569896.5226506585</v>
      </c>
    </row>
    <row r="48" spans="1:7" x14ac:dyDescent="0.25">
      <c r="A48">
        <v>34</v>
      </c>
      <c r="B48" s="26">
        <v>43009</v>
      </c>
      <c r="C48" s="6">
        <f t="shared" si="0"/>
        <v>569896.5226506585</v>
      </c>
      <c r="D48" s="6">
        <f t="shared" si="1"/>
        <v>964.83669729056214</v>
      </c>
      <c r="E48" s="6">
        <f t="shared" si="2"/>
        <v>1899.6550755021951</v>
      </c>
      <c r="F48" s="6">
        <f t="shared" si="3"/>
        <v>2864.4917727927573</v>
      </c>
      <c r="G48" s="6">
        <f t="shared" si="4"/>
        <v>568931.68595336797</v>
      </c>
    </row>
    <row r="49" spans="1:7" x14ac:dyDescent="0.25">
      <c r="A49">
        <v>35</v>
      </c>
      <c r="B49" s="26">
        <v>43040</v>
      </c>
      <c r="C49" s="6">
        <f t="shared" si="0"/>
        <v>568931.68595336797</v>
      </c>
      <c r="D49" s="6">
        <f t="shared" si="1"/>
        <v>968.05281961486389</v>
      </c>
      <c r="E49" s="6">
        <f t="shared" si="2"/>
        <v>1896.4389531778934</v>
      </c>
      <c r="F49" s="6">
        <f t="shared" si="3"/>
        <v>2864.4917727927573</v>
      </c>
      <c r="G49" s="6">
        <f t="shared" si="4"/>
        <v>567963.63313375309</v>
      </c>
    </row>
    <row r="50" spans="1:7" x14ac:dyDescent="0.25">
      <c r="A50">
        <v>36</v>
      </c>
      <c r="B50" s="26">
        <v>43070</v>
      </c>
      <c r="C50" s="6">
        <f t="shared" si="0"/>
        <v>567963.63313375309</v>
      </c>
      <c r="D50" s="6">
        <f t="shared" si="1"/>
        <v>971.27966234691348</v>
      </c>
      <c r="E50" s="6">
        <f t="shared" si="2"/>
        <v>1893.2121104458438</v>
      </c>
      <c r="F50" s="6">
        <f t="shared" si="3"/>
        <v>2864.4917727927573</v>
      </c>
      <c r="G50" s="27">
        <f t="shared" si="4"/>
        <v>566992.35347140615</v>
      </c>
    </row>
    <row r="51" spans="1:7" x14ac:dyDescent="0.25">
      <c r="B51" s="26"/>
      <c r="C51" s="6"/>
      <c r="D51" s="27">
        <f>SUM(D39:D50)</f>
        <v>11444.725280997342</v>
      </c>
      <c r="E51" s="27">
        <f>SUM(E39:E50)</f>
        <v>22929.175992515746</v>
      </c>
      <c r="F51" s="6"/>
      <c r="G51" s="6"/>
    </row>
    <row r="52" spans="1:7" x14ac:dyDescent="0.25">
      <c r="B52" s="26"/>
      <c r="C52" s="6"/>
      <c r="D52" s="6"/>
      <c r="E52" s="6"/>
      <c r="F52" s="6"/>
      <c r="G52" s="6"/>
    </row>
    <row r="53" spans="1:7" x14ac:dyDescent="0.25">
      <c r="A53">
        <v>37</v>
      </c>
      <c r="B53" s="26">
        <v>43101</v>
      </c>
      <c r="C53" s="6">
        <f>G50</f>
        <v>566992.35347140615</v>
      </c>
      <c r="D53" s="6">
        <f t="shared" si="1"/>
        <v>974.51726122140326</v>
      </c>
      <c r="E53" s="6">
        <f t="shared" si="2"/>
        <v>1889.974511571354</v>
      </c>
      <c r="F53" s="6">
        <f t="shared" si="3"/>
        <v>2864.4917727927573</v>
      </c>
      <c r="G53" s="6">
        <f t="shared" si="4"/>
        <v>566017.83621018473</v>
      </c>
    </row>
    <row r="54" spans="1:7" x14ac:dyDescent="0.25">
      <c r="A54">
        <v>38</v>
      </c>
      <c r="B54" s="26">
        <v>43132</v>
      </c>
      <c r="C54" s="6">
        <f t="shared" si="0"/>
        <v>566017.83621018473</v>
      </c>
      <c r="D54" s="6">
        <f t="shared" si="1"/>
        <v>977.76565209214141</v>
      </c>
      <c r="E54" s="6">
        <f t="shared" si="2"/>
        <v>1886.7261207006159</v>
      </c>
      <c r="F54" s="6">
        <f t="shared" si="3"/>
        <v>2864.4917727927573</v>
      </c>
      <c r="G54" s="6">
        <f t="shared" si="4"/>
        <v>565040.07055809256</v>
      </c>
    </row>
    <row r="55" spans="1:7" x14ac:dyDescent="0.25">
      <c r="A55">
        <v>39</v>
      </c>
      <c r="B55" s="26">
        <v>43160</v>
      </c>
      <c r="C55" s="6">
        <f t="shared" si="0"/>
        <v>565040.07055809256</v>
      </c>
      <c r="D55" s="6">
        <f t="shared" si="1"/>
        <v>981.02487093244872</v>
      </c>
      <c r="E55" s="6">
        <f t="shared" si="2"/>
        <v>1883.4669018603086</v>
      </c>
      <c r="F55" s="6">
        <f t="shared" si="3"/>
        <v>2864.4917727927573</v>
      </c>
      <c r="G55" s="6">
        <f t="shared" si="4"/>
        <v>564059.04568716011</v>
      </c>
    </row>
    <row r="56" spans="1:7" x14ac:dyDescent="0.25">
      <c r="A56">
        <v>40</v>
      </c>
      <c r="B56" s="26">
        <v>43191</v>
      </c>
      <c r="C56" s="6">
        <f t="shared" si="0"/>
        <v>564059.04568716011</v>
      </c>
      <c r="D56" s="6">
        <f t="shared" si="1"/>
        <v>984.29495383555673</v>
      </c>
      <c r="E56" s="6">
        <f t="shared" si="2"/>
        <v>1880.1968189572005</v>
      </c>
      <c r="F56" s="6">
        <f t="shared" si="3"/>
        <v>2864.4917727927573</v>
      </c>
      <c r="G56" s="6">
        <f t="shared" si="4"/>
        <v>563074.75073332456</v>
      </c>
    </row>
    <row r="57" spans="1:7" x14ac:dyDescent="0.25">
      <c r="A57">
        <v>41</v>
      </c>
      <c r="B57" s="26">
        <v>43221</v>
      </c>
      <c r="C57" s="6">
        <f t="shared" si="0"/>
        <v>563074.75073332456</v>
      </c>
      <c r="D57" s="6">
        <f t="shared" si="1"/>
        <v>987.57593701500855</v>
      </c>
      <c r="E57" s="6">
        <f t="shared" si="2"/>
        <v>1876.9158357777487</v>
      </c>
      <c r="F57" s="6">
        <f t="shared" si="3"/>
        <v>2864.4917727927573</v>
      </c>
      <c r="G57" s="6">
        <f t="shared" si="4"/>
        <v>562087.17479630955</v>
      </c>
    </row>
    <row r="58" spans="1:7" x14ac:dyDescent="0.25">
      <c r="A58">
        <v>42</v>
      </c>
      <c r="B58" s="26">
        <v>43252</v>
      </c>
      <c r="C58" s="6">
        <f t="shared" si="0"/>
        <v>562087.17479630955</v>
      </c>
      <c r="D58" s="6">
        <f t="shared" si="1"/>
        <v>990.86785680505864</v>
      </c>
      <c r="E58" s="6">
        <f t="shared" si="2"/>
        <v>1873.6239159876986</v>
      </c>
      <c r="F58" s="6">
        <f t="shared" si="3"/>
        <v>2864.4917727927573</v>
      </c>
      <c r="G58" s="6">
        <f t="shared" si="4"/>
        <v>561096.30693950446</v>
      </c>
    </row>
    <row r="59" spans="1:7" x14ac:dyDescent="0.25">
      <c r="A59">
        <v>43</v>
      </c>
      <c r="B59" s="26">
        <v>43282</v>
      </c>
      <c r="C59" s="6">
        <f t="shared" si="0"/>
        <v>561096.30693950446</v>
      </c>
      <c r="D59" s="6">
        <f t="shared" si="1"/>
        <v>994.17074966107566</v>
      </c>
      <c r="E59" s="6">
        <f t="shared" si="2"/>
        <v>1870.3210231316816</v>
      </c>
      <c r="F59" s="6">
        <f t="shared" si="3"/>
        <v>2864.4917727927573</v>
      </c>
      <c r="G59" s="6">
        <f t="shared" si="4"/>
        <v>560102.13618984341</v>
      </c>
    </row>
    <row r="60" spans="1:7" x14ac:dyDescent="0.25">
      <c r="A60">
        <v>44</v>
      </c>
      <c r="B60" s="26">
        <v>43313</v>
      </c>
      <c r="C60" s="6">
        <f t="shared" si="0"/>
        <v>560102.13618984341</v>
      </c>
      <c r="D60" s="6">
        <f t="shared" si="1"/>
        <v>997.48465215994588</v>
      </c>
      <c r="E60" s="6">
        <f t="shared" si="2"/>
        <v>1867.0071206328114</v>
      </c>
      <c r="F60" s="6">
        <f t="shared" si="3"/>
        <v>2864.4917727927573</v>
      </c>
      <c r="G60" s="6">
        <f t="shared" si="4"/>
        <v>559104.65153768344</v>
      </c>
    </row>
    <row r="61" spans="1:7" x14ac:dyDescent="0.25">
      <c r="A61">
        <v>45</v>
      </c>
      <c r="B61" s="26">
        <v>43344</v>
      </c>
      <c r="C61" s="6">
        <f t="shared" si="0"/>
        <v>559104.65153768344</v>
      </c>
      <c r="D61" s="6">
        <f t="shared" si="1"/>
        <v>1000.809601000479</v>
      </c>
      <c r="E61" s="6">
        <f t="shared" si="2"/>
        <v>1863.6821717922783</v>
      </c>
      <c r="F61" s="6">
        <f t="shared" si="3"/>
        <v>2864.4917727927573</v>
      </c>
      <c r="G61" s="6">
        <f t="shared" si="4"/>
        <v>558103.84193668293</v>
      </c>
    </row>
    <row r="62" spans="1:7" x14ac:dyDescent="0.25">
      <c r="A62">
        <v>46</v>
      </c>
      <c r="B62" s="26">
        <v>43374</v>
      </c>
      <c r="C62" s="6">
        <f t="shared" si="0"/>
        <v>558103.84193668293</v>
      </c>
      <c r="D62" s="6">
        <f t="shared" si="1"/>
        <v>1004.1456330038141</v>
      </c>
      <c r="E62" s="6">
        <f t="shared" si="2"/>
        <v>1860.3461397889432</v>
      </c>
      <c r="F62" s="6">
        <f t="shared" si="3"/>
        <v>2864.4917727927573</v>
      </c>
      <c r="G62" s="6">
        <f t="shared" si="4"/>
        <v>557099.69630367914</v>
      </c>
    </row>
    <row r="63" spans="1:7" x14ac:dyDescent="0.25">
      <c r="A63">
        <v>47</v>
      </c>
      <c r="B63" s="26">
        <v>43405</v>
      </c>
      <c r="C63" s="6">
        <f t="shared" si="0"/>
        <v>557099.69630367914</v>
      </c>
      <c r="D63" s="6">
        <f t="shared" si="1"/>
        <v>1007.4927851138266</v>
      </c>
      <c r="E63" s="6">
        <f t="shared" si="2"/>
        <v>1856.9989876789307</v>
      </c>
      <c r="F63" s="6">
        <f t="shared" si="3"/>
        <v>2864.4917727927573</v>
      </c>
      <c r="G63" s="6">
        <f t="shared" si="4"/>
        <v>556092.20351856528</v>
      </c>
    </row>
    <row r="64" spans="1:7" x14ac:dyDescent="0.25">
      <c r="A64">
        <v>48</v>
      </c>
      <c r="B64" s="26">
        <v>43435</v>
      </c>
      <c r="C64" s="6">
        <f t="shared" si="0"/>
        <v>556092.20351856528</v>
      </c>
      <c r="D64" s="6">
        <f t="shared" si="1"/>
        <v>1010.8510943975396</v>
      </c>
      <c r="E64" s="6">
        <f t="shared" si="2"/>
        <v>1853.6406783952177</v>
      </c>
      <c r="F64" s="6">
        <f t="shared" si="3"/>
        <v>2864.4917727927573</v>
      </c>
      <c r="G64" s="27">
        <f t="shared" si="4"/>
        <v>555081.3524241678</v>
      </c>
    </row>
    <row r="65" spans="1:7" x14ac:dyDescent="0.25">
      <c r="B65" s="26"/>
      <c r="C65" s="6"/>
      <c r="D65" s="27">
        <f>SUM(D53:D64)</f>
        <v>11911.001047238298</v>
      </c>
      <c r="E65" s="27">
        <f>SUM(E53:E64)</f>
        <v>22462.900226274793</v>
      </c>
      <c r="F65" s="6"/>
      <c r="G65" s="6"/>
    </row>
    <row r="66" spans="1:7" x14ac:dyDescent="0.25">
      <c r="B66" s="26"/>
      <c r="C66" s="6"/>
      <c r="D66" s="6"/>
      <c r="E66" s="6"/>
      <c r="F66" s="6"/>
      <c r="G66" s="6"/>
    </row>
    <row r="67" spans="1:7" x14ac:dyDescent="0.25">
      <c r="A67">
        <v>49</v>
      </c>
      <c r="B67" s="26">
        <v>43466</v>
      </c>
      <c r="C67" s="6">
        <f>G64</f>
        <v>555081.3524241678</v>
      </c>
      <c r="D67" s="6">
        <f t="shared" si="1"/>
        <v>1014.2205980455312</v>
      </c>
      <c r="E67" s="6">
        <f t="shared" si="2"/>
        <v>1850.271174747226</v>
      </c>
      <c r="F67" s="6">
        <f t="shared" si="3"/>
        <v>2864.4917727927573</v>
      </c>
      <c r="G67" s="6">
        <f t="shared" si="4"/>
        <v>554067.13182612229</v>
      </c>
    </row>
    <row r="68" spans="1:7" x14ac:dyDescent="0.25">
      <c r="A68">
        <v>50</v>
      </c>
      <c r="B68" s="26">
        <v>43497</v>
      </c>
      <c r="C68" s="6">
        <f t="shared" si="0"/>
        <v>554067.13182612229</v>
      </c>
      <c r="D68" s="6">
        <f t="shared" si="1"/>
        <v>1017.6013333723495</v>
      </c>
      <c r="E68" s="6">
        <f t="shared" si="2"/>
        <v>1846.8904394204078</v>
      </c>
      <c r="F68" s="6">
        <f t="shared" si="3"/>
        <v>2864.4917727927573</v>
      </c>
      <c r="G68" s="6">
        <f t="shared" si="4"/>
        <v>553049.53049275</v>
      </c>
    </row>
    <row r="69" spans="1:7" x14ac:dyDescent="0.25">
      <c r="A69">
        <v>51</v>
      </c>
      <c r="B69" s="26">
        <v>43525</v>
      </c>
      <c r="C69" s="6">
        <f t="shared" si="0"/>
        <v>553049.53049275</v>
      </c>
      <c r="D69" s="6">
        <f t="shared" si="1"/>
        <v>1020.9933378169239</v>
      </c>
      <c r="E69" s="6">
        <f t="shared" si="2"/>
        <v>1843.4984349758333</v>
      </c>
      <c r="F69" s="6">
        <f t="shared" si="3"/>
        <v>2864.4917727927573</v>
      </c>
      <c r="G69" s="6">
        <f t="shared" si="4"/>
        <v>552028.53715493309</v>
      </c>
    </row>
    <row r="70" spans="1:7" x14ac:dyDescent="0.25">
      <c r="A70">
        <v>52</v>
      </c>
      <c r="B70" s="26">
        <v>43556</v>
      </c>
      <c r="C70" s="6">
        <f t="shared" si="0"/>
        <v>552028.53715493309</v>
      </c>
      <c r="D70" s="6">
        <f t="shared" si="1"/>
        <v>1024.3966489429802</v>
      </c>
      <c r="E70" s="6">
        <f t="shared" si="2"/>
        <v>1840.0951238497771</v>
      </c>
      <c r="F70" s="6">
        <f t="shared" si="3"/>
        <v>2864.4917727927573</v>
      </c>
      <c r="G70" s="6">
        <f t="shared" si="4"/>
        <v>551004.14050599013</v>
      </c>
    </row>
    <row r="71" spans="1:7" x14ac:dyDescent="0.25">
      <c r="A71">
        <v>53</v>
      </c>
      <c r="B71" s="26">
        <v>43586</v>
      </c>
      <c r="C71" s="6">
        <f t="shared" si="0"/>
        <v>551004.14050599013</v>
      </c>
      <c r="D71" s="6">
        <f t="shared" si="1"/>
        <v>1027.8113044394568</v>
      </c>
      <c r="E71" s="6">
        <f t="shared" si="2"/>
        <v>1836.6804683533005</v>
      </c>
      <c r="F71" s="6">
        <f t="shared" si="3"/>
        <v>2864.4917727927573</v>
      </c>
      <c r="G71" s="6">
        <f t="shared" si="4"/>
        <v>549976.32920155069</v>
      </c>
    </row>
    <row r="72" spans="1:7" x14ac:dyDescent="0.25">
      <c r="A72">
        <v>54</v>
      </c>
      <c r="B72" s="26">
        <v>43617</v>
      </c>
      <c r="C72" s="6">
        <f t="shared" si="0"/>
        <v>549976.32920155069</v>
      </c>
      <c r="D72" s="6">
        <f t="shared" si="1"/>
        <v>1031.2373421209215</v>
      </c>
      <c r="E72" s="6">
        <f t="shared" si="2"/>
        <v>1833.2544306718357</v>
      </c>
      <c r="F72" s="6">
        <f t="shared" si="3"/>
        <v>2864.4917727927573</v>
      </c>
      <c r="G72" s="6">
        <f t="shared" si="4"/>
        <v>548945.09185942973</v>
      </c>
    </row>
    <row r="73" spans="1:7" x14ac:dyDescent="0.25">
      <c r="A73">
        <v>55</v>
      </c>
      <c r="B73" s="26">
        <v>43647</v>
      </c>
      <c r="C73" s="6">
        <f t="shared" si="0"/>
        <v>548945.09185942973</v>
      </c>
      <c r="D73" s="6">
        <f t="shared" si="1"/>
        <v>1034.6747999279914</v>
      </c>
      <c r="E73" s="6">
        <f t="shared" si="2"/>
        <v>1829.8169728647658</v>
      </c>
      <c r="F73" s="6">
        <f t="shared" si="3"/>
        <v>2864.4917727927573</v>
      </c>
      <c r="G73" s="6">
        <f t="shared" si="4"/>
        <v>547910.41705950175</v>
      </c>
    </row>
    <row r="74" spans="1:7" x14ac:dyDescent="0.25">
      <c r="A74">
        <v>56</v>
      </c>
      <c r="B74" s="26">
        <v>43678</v>
      </c>
      <c r="C74" s="6">
        <f t="shared" si="0"/>
        <v>547910.41705950175</v>
      </c>
      <c r="D74" s="6">
        <f t="shared" si="1"/>
        <v>1038.1237159277514</v>
      </c>
      <c r="E74" s="6">
        <f t="shared" si="2"/>
        <v>1826.3680568650059</v>
      </c>
      <c r="F74" s="6">
        <f t="shared" si="3"/>
        <v>2864.4917727927573</v>
      </c>
      <c r="G74" s="6">
        <f t="shared" si="4"/>
        <v>546872.29334357404</v>
      </c>
    </row>
    <row r="75" spans="1:7" x14ac:dyDescent="0.25">
      <c r="A75">
        <v>57</v>
      </c>
      <c r="B75" s="26">
        <v>43709</v>
      </c>
      <c r="C75" s="6">
        <f t="shared" si="0"/>
        <v>546872.29334357404</v>
      </c>
      <c r="D75" s="6">
        <f t="shared" si="1"/>
        <v>1041.584128314177</v>
      </c>
      <c r="E75" s="6">
        <f t="shared" si="2"/>
        <v>1822.9076444785803</v>
      </c>
      <c r="F75" s="6">
        <f t="shared" si="3"/>
        <v>2864.4917727927573</v>
      </c>
      <c r="G75" s="6">
        <f t="shared" si="4"/>
        <v>545830.70921525988</v>
      </c>
    </row>
    <row r="76" spans="1:7" x14ac:dyDescent="0.25">
      <c r="A76">
        <v>58</v>
      </c>
      <c r="B76" s="26">
        <v>43739</v>
      </c>
      <c r="C76" s="6">
        <f t="shared" si="0"/>
        <v>545830.70921525988</v>
      </c>
      <c r="D76" s="6">
        <f t="shared" si="1"/>
        <v>1045.0560754085575</v>
      </c>
      <c r="E76" s="6">
        <f t="shared" si="2"/>
        <v>1819.4356973841998</v>
      </c>
      <c r="F76" s="6">
        <f t="shared" si="3"/>
        <v>2864.4917727927573</v>
      </c>
      <c r="G76" s="6">
        <f t="shared" si="4"/>
        <v>544785.65313985129</v>
      </c>
    </row>
    <row r="77" spans="1:7" x14ac:dyDescent="0.25">
      <c r="A77">
        <v>59</v>
      </c>
      <c r="B77" s="26">
        <v>43770</v>
      </c>
      <c r="C77" s="6">
        <f t="shared" si="0"/>
        <v>544785.65313985129</v>
      </c>
      <c r="D77" s="6">
        <f t="shared" si="1"/>
        <v>1048.5395956599195</v>
      </c>
      <c r="E77" s="6">
        <f t="shared" si="2"/>
        <v>1815.9521771328377</v>
      </c>
      <c r="F77" s="6">
        <f t="shared" si="3"/>
        <v>2864.4917727927573</v>
      </c>
      <c r="G77" s="6">
        <f t="shared" si="4"/>
        <v>543737.11354419135</v>
      </c>
    </row>
    <row r="78" spans="1:7" x14ac:dyDescent="0.25">
      <c r="A78">
        <v>60</v>
      </c>
      <c r="B78" s="26">
        <v>43800</v>
      </c>
      <c r="C78" s="6">
        <f t="shared" si="0"/>
        <v>543737.11354419135</v>
      </c>
      <c r="D78" s="6">
        <f t="shared" si="1"/>
        <v>1052.0347276454527</v>
      </c>
      <c r="E78" s="6">
        <f t="shared" si="2"/>
        <v>1812.4570451473046</v>
      </c>
      <c r="F78" s="6">
        <f t="shared" si="3"/>
        <v>2864.4917727927573</v>
      </c>
      <c r="G78" s="27">
        <f t="shared" si="4"/>
        <v>542685.07881654589</v>
      </c>
    </row>
    <row r="79" spans="1:7" x14ac:dyDescent="0.25">
      <c r="B79" s="26"/>
      <c r="C79" s="6"/>
      <c r="D79" s="27">
        <f>SUM(D67:D78)</f>
        <v>12396.273607622014</v>
      </c>
      <c r="E79" s="27">
        <f>SUM(E67:E78)</f>
        <v>21977.627665891072</v>
      </c>
      <c r="F79" s="6"/>
      <c r="G79" s="6"/>
    </row>
    <row r="80" spans="1:7" x14ac:dyDescent="0.25">
      <c r="B80" s="26"/>
      <c r="C80" s="6"/>
      <c r="D80" s="6"/>
      <c r="E80" s="6"/>
      <c r="F80" s="6"/>
      <c r="G80" s="6"/>
    </row>
    <row r="81" spans="1:7" x14ac:dyDescent="0.25">
      <c r="A81">
        <v>61</v>
      </c>
      <c r="B81" s="26">
        <v>43831</v>
      </c>
      <c r="C81" s="6">
        <f>G78</f>
        <v>542685.07881654589</v>
      </c>
      <c r="D81" s="6">
        <f t="shared" si="1"/>
        <v>1055.5415100709374</v>
      </c>
      <c r="E81" s="6">
        <f t="shared" si="2"/>
        <v>1808.9502627218199</v>
      </c>
      <c r="F81" s="6">
        <f t="shared" si="3"/>
        <v>2864.4917727927573</v>
      </c>
      <c r="G81" s="6">
        <f t="shared" si="4"/>
        <v>541629.53730647499</v>
      </c>
    </row>
    <row r="82" spans="1:7" x14ac:dyDescent="0.25">
      <c r="A82">
        <v>62</v>
      </c>
      <c r="B82" s="26">
        <v>43862</v>
      </c>
      <c r="C82" s="6">
        <f t="shared" si="0"/>
        <v>541629.53730647499</v>
      </c>
      <c r="D82" s="6">
        <f t="shared" si="1"/>
        <v>1059.0599817711739</v>
      </c>
      <c r="E82" s="6">
        <f t="shared" si="2"/>
        <v>1805.4317910215834</v>
      </c>
      <c r="F82" s="6">
        <f t="shared" si="3"/>
        <v>2864.4917727927573</v>
      </c>
      <c r="G82" s="6">
        <f t="shared" si="4"/>
        <v>540570.47732470382</v>
      </c>
    </row>
    <row r="83" spans="1:7" x14ac:dyDescent="0.25">
      <c r="A83">
        <v>63</v>
      </c>
      <c r="B83" s="26">
        <v>43891</v>
      </c>
      <c r="C83" s="6">
        <f t="shared" si="0"/>
        <v>540570.47732470382</v>
      </c>
      <c r="D83" s="6">
        <f t="shared" si="1"/>
        <v>1062.5901817104111</v>
      </c>
      <c r="E83" s="6">
        <f t="shared" si="2"/>
        <v>1801.9015910823462</v>
      </c>
      <c r="F83" s="6">
        <f t="shared" si="3"/>
        <v>2864.4917727927573</v>
      </c>
      <c r="G83" s="6">
        <f t="shared" si="4"/>
        <v>539507.88714299339</v>
      </c>
    </row>
    <row r="84" spans="1:7" x14ac:dyDescent="0.25">
      <c r="A84">
        <v>64</v>
      </c>
      <c r="B84" s="26">
        <v>43922</v>
      </c>
      <c r="C84" s="6">
        <f t="shared" si="0"/>
        <v>539507.88714299339</v>
      </c>
      <c r="D84" s="6">
        <f t="shared" si="1"/>
        <v>1066.1321489827792</v>
      </c>
      <c r="E84" s="6">
        <f t="shared" si="2"/>
        <v>1798.3596238099781</v>
      </c>
      <c r="F84" s="6">
        <f t="shared" si="3"/>
        <v>2864.4917727927573</v>
      </c>
      <c r="G84" s="6">
        <f t="shared" si="4"/>
        <v>538441.75499401067</v>
      </c>
    </row>
    <row r="85" spans="1:7" x14ac:dyDescent="0.25">
      <c r="A85">
        <v>65</v>
      </c>
      <c r="B85" s="26">
        <v>43952</v>
      </c>
      <c r="C85" s="6">
        <f t="shared" si="0"/>
        <v>538441.75499401067</v>
      </c>
      <c r="D85" s="6">
        <f t="shared" si="1"/>
        <v>1069.6859228127216</v>
      </c>
      <c r="E85" s="6">
        <f t="shared" si="2"/>
        <v>1794.8058499800356</v>
      </c>
      <c r="F85" s="6">
        <f t="shared" si="3"/>
        <v>2864.4917727927573</v>
      </c>
      <c r="G85" s="6">
        <f t="shared" si="4"/>
        <v>537372.069071198</v>
      </c>
    </row>
    <row r="86" spans="1:7" x14ac:dyDescent="0.25">
      <c r="A86">
        <v>66</v>
      </c>
      <c r="B86" s="26">
        <v>43983</v>
      </c>
      <c r="C86" s="6">
        <f t="shared" si="0"/>
        <v>537372.069071198</v>
      </c>
      <c r="D86" s="6">
        <f t="shared" si="1"/>
        <v>1073.2515425554304</v>
      </c>
      <c r="E86" s="6">
        <f t="shared" si="2"/>
        <v>1791.2402302373268</v>
      </c>
      <c r="F86" s="6">
        <f t="shared" si="3"/>
        <v>2864.4917727927573</v>
      </c>
      <c r="G86" s="6">
        <f t="shared" si="4"/>
        <v>536298.8175286426</v>
      </c>
    </row>
    <row r="87" spans="1:7" x14ac:dyDescent="0.25">
      <c r="A87">
        <v>67</v>
      </c>
      <c r="B87" s="26">
        <v>44013</v>
      </c>
      <c r="C87" s="6">
        <f t="shared" ref="C87:C160" si="5">G86</f>
        <v>536298.8175286426</v>
      </c>
      <c r="D87" s="6">
        <f t="shared" ref="D87:D160" si="6">F87-E87</f>
        <v>1076.8290476972818</v>
      </c>
      <c r="E87" s="6">
        <f t="shared" ref="E87:E160" si="7">C87*$D$2</f>
        <v>1787.6627250954755</v>
      </c>
      <c r="F87" s="6">
        <f t="shared" ref="F87:F160" si="8">$D$6</f>
        <v>2864.4917727927573</v>
      </c>
      <c r="G87" s="6">
        <f t="shared" ref="G87:G160" si="9">C87-D87</f>
        <v>535221.98848094535</v>
      </c>
    </row>
    <row r="88" spans="1:7" x14ac:dyDescent="0.25">
      <c r="A88">
        <v>68</v>
      </c>
      <c r="B88" s="26">
        <v>44044</v>
      </c>
      <c r="C88" s="6">
        <f t="shared" si="5"/>
        <v>535221.98848094535</v>
      </c>
      <c r="D88" s="6">
        <f t="shared" si="6"/>
        <v>1080.4184778562726</v>
      </c>
      <c r="E88" s="6">
        <f t="shared" si="7"/>
        <v>1784.0732949364847</v>
      </c>
      <c r="F88" s="6">
        <f t="shared" si="8"/>
        <v>2864.4917727927573</v>
      </c>
      <c r="G88" s="6">
        <f t="shared" si="9"/>
        <v>534141.57000308903</v>
      </c>
    </row>
    <row r="89" spans="1:7" x14ac:dyDescent="0.25">
      <c r="A89">
        <v>69</v>
      </c>
      <c r="B89" s="26">
        <v>44075</v>
      </c>
      <c r="C89" s="6">
        <f t="shared" si="5"/>
        <v>534141.57000308903</v>
      </c>
      <c r="D89" s="6">
        <f t="shared" si="6"/>
        <v>1084.0198727824604</v>
      </c>
      <c r="E89" s="6">
        <f t="shared" si="7"/>
        <v>1780.4719000102968</v>
      </c>
      <c r="F89" s="6">
        <f t="shared" si="8"/>
        <v>2864.4917727927573</v>
      </c>
      <c r="G89" s="6">
        <f t="shared" si="9"/>
        <v>533057.55013030663</v>
      </c>
    </row>
    <row r="90" spans="1:7" x14ac:dyDescent="0.25">
      <c r="A90">
        <v>70</v>
      </c>
      <c r="B90" s="26">
        <v>44105</v>
      </c>
      <c r="C90" s="6">
        <f t="shared" si="5"/>
        <v>533057.55013030663</v>
      </c>
      <c r="D90" s="6">
        <f t="shared" si="6"/>
        <v>1087.6332723584017</v>
      </c>
      <c r="E90" s="6">
        <f t="shared" si="7"/>
        <v>1776.8585004343556</v>
      </c>
      <c r="F90" s="6">
        <f t="shared" si="8"/>
        <v>2864.4917727927573</v>
      </c>
      <c r="G90" s="6">
        <f t="shared" si="9"/>
        <v>531969.91685794818</v>
      </c>
    </row>
    <row r="91" spans="1:7" x14ac:dyDescent="0.25">
      <c r="A91">
        <v>71</v>
      </c>
      <c r="B91" s="26">
        <v>44136</v>
      </c>
      <c r="C91" s="6">
        <f t="shared" si="5"/>
        <v>531969.91685794818</v>
      </c>
      <c r="D91" s="6">
        <f t="shared" si="6"/>
        <v>1091.2587165995965</v>
      </c>
      <c r="E91" s="6">
        <f t="shared" si="7"/>
        <v>1773.2330561931608</v>
      </c>
      <c r="F91" s="6">
        <f t="shared" si="8"/>
        <v>2864.4917727927573</v>
      </c>
      <c r="G91" s="6">
        <f t="shared" si="9"/>
        <v>530878.65814134863</v>
      </c>
    </row>
    <row r="92" spans="1:7" x14ac:dyDescent="0.25">
      <c r="A92">
        <v>72</v>
      </c>
      <c r="B92" s="26">
        <v>44166</v>
      </c>
      <c r="C92" s="6">
        <f t="shared" si="5"/>
        <v>530878.65814134863</v>
      </c>
      <c r="D92" s="6">
        <f t="shared" si="6"/>
        <v>1094.8962456549284</v>
      </c>
      <c r="E92" s="6">
        <f t="shared" si="7"/>
        <v>1769.5955271378289</v>
      </c>
      <c r="F92" s="6">
        <f t="shared" si="8"/>
        <v>2864.4917727927573</v>
      </c>
      <c r="G92" s="27">
        <f t="shared" si="9"/>
        <v>529783.76189569372</v>
      </c>
    </row>
    <row r="93" spans="1:7" x14ac:dyDescent="0.25">
      <c r="B93" s="26"/>
      <c r="C93" s="6"/>
      <c r="D93" s="27">
        <f>SUM(D81:D92)</f>
        <v>12901.316920852396</v>
      </c>
      <c r="E93" s="27">
        <f>SUM(E81:E92)</f>
        <v>21472.584352660691</v>
      </c>
      <c r="F93" s="6"/>
      <c r="G93" s="6"/>
    </row>
    <row r="94" spans="1:7" x14ac:dyDescent="0.25">
      <c r="B94" s="26"/>
      <c r="C94" s="6"/>
      <c r="D94" s="6"/>
      <c r="E94" s="6"/>
      <c r="F94" s="6"/>
      <c r="G94" s="6"/>
    </row>
    <row r="95" spans="1:7" x14ac:dyDescent="0.25">
      <c r="A95">
        <v>73</v>
      </c>
      <c r="B95" s="26">
        <v>44197</v>
      </c>
      <c r="C95" s="6">
        <f>G92</f>
        <v>529783.76189569372</v>
      </c>
      <c r="D95" s="6">
        <f t="shared" si="6"/>
        <v>1098.5458998071115</v>
      </c>
      <c r="E95" s="6">
        <f t="shared" si="7"/>
        <v>1765.9458729856458</v>
      </c>
      <c r="F95" s="6">
        <f t="shared" si="8"/>
        <v>2864.4917727927573</v>
      </c>
      <c r="G95" s="6">
        <f t="shared" si="9"/>
        <v>528685.2159958866</v>
      </c>
    </row>
    <row r="96" spans="1:7" x14ac:dyDescent="0.25">
      <c r="A96">
        <v>74</v>
      </c>
      <c r="B96" s="26">
        <v>44228</v>
      </c>
      <c r="C96" s="6">
        <f t="shared" si="5"/>
        <v>528685.2159958866</v>
      </c>
      <c r="D96" s="6">
        <f t="shared" si="6"/>
        <v>1102.2077194731353</v>
      </c>
      <c r="E96" s="6">
        <f t="shared" si="7"/>
        <v>1762.284053319622</v>
      </c>
      <c r="F96" s="6">
        <f t="shared" si="8"/>
        <v>2864.4917727927573</v>
      </c>
      <c r="G96" s="6">
        <f t="shared" si="9"/>
        <v>527583.00827641343</v>
      </c>
    </row>
    <row r="97" spans="1:7" x14ac:dyDescent="0.25">
      <c r="A97">
        <v>75</v>
      </c>
      <c r="B97" s="26">
        <v>44256</v>
      </c>
      <c r="C97" s="6">
        <f t="shared" si="5"/>
        <v>527583.00827641343</v>
      </c>
      <c r="D97" s="6">
        <f t="shared" si="6"/>
        <v>1105.8817452047124</v>
      </c>
      <c r="E97" s="6">
        <f t="shared" si="7"/>
        <v>1758.6100275880449</v>
      </c>
      <c r="F97" s="6">
        <f t="shared" si="8"/>
        <v>2864.4917727927573</v>
      </c>
      <c r="G97" s="6">
        <f t="shared" si="9"/>
        <v>526477.12653120875</v>
      </c>
    </row>
    <row r="98" spans="1:7" x14ac:dyDescent="0.25">
      <c r="A98">
        <v>76</v>
      </c>
      <c r="B98" s="26">
        <v>44287</v>
      </c>
      <c r="C98" s="6">
        <f t="shared" si="5"/>
        <v>526477.12653120875</v>
      </c>
      <c r="D98" s="6">
        <f t="shared" si="6"/>
        <v>1109.5680176887281</v>
      </c>
      <c r="E98" s="6">
        <f t="shared" si="7"/>
        <v>1754.9237551040292</v>
      </c>
      <c r="F98" s="6">
        <f t="shared" si="8"/>
        <v>2864.4917727927573</v>
      </c>
      <c r="G98" s="6">
        <f t="shared" si="9"/>
        <v>525367.55851352005</v>
      </c>
    </row>
    <row r="99" spans="1:7" x14ac:dyDescent="0.25">
      <c r="A99">
        <v>77</v>
      </c>
      <c r="B99" s="26">
        <v>44317</v>
      </c>
      <c r="C99" s="6">
        <f t="shared" si="5"/>
        <v>525367.55851352005</v>
      </c>
      <c r="D99" s="6">
        <f t="shared" si="6"/>
        <v>1113.2665777476902</v>
      </c>
      <c r="E99" s="6">
        <f t="shared" si="7"/>
        <v>1751.225195045067</v>
      </c>
      <c r="F99" s="6">
        <f t="shared" si="8"/>
        <v>2864.4917727927573</v>
      </c>
      <c r="G99" s="6">
        <f t="shared" si="9"/>
        <v>524254.29193577234</v>
      </c>
    </row>
    <row r="100" spans="1:7" x14ac:dyDescent="0.25">
      <c r="A100">
        <v>78</v>
      </c>
      <c r="B100" s="26">
        <v>44348</v>
      </c>
      <c r="C100" s="6">
        <f t="shared" si="5"/>
        <v>524254.29193577234</v>
      </c>
      <c r="D100" s="6">
        <f t="shared" si="6"/>
        <v>1116.9774663401827</v>
      </c>
      <c r="E100" s="6">
        <f t="shared" si="7"/>
        <v>1747.5143064525746</v>
      </c>
      <c r="F100" s="6">
        <f t="shared" si="8"/>
        <v>2864.4917727927573</v>
      </c>
      <c r="G100" s="6">
        <f t="shared" si="9"/>
        <v>523137.31446943217</v>
      </c>
    </row>
    <row r="101" spans="1:7" x14ac:dyDescent="0.25">
      <c r="A101">
        <v>79</v>
      </c>
      <c r="B101" s="26">
        <v>44378</v>
      </c>
      <c r="C101" s="6">
        <f t="shared" si="5"/>
        <v>523137.31446943217</v>
      </c>
      <c r="D101" s="6">
        <f t="shared" si="6"/>
        <v>1120.7007245613165</v>
      </c>
      <c r="E101" s="6">
        <f t="shared" si="7"/>
        <v>1743.7910482314408</v>
      </c>
      <c r="F101" s="6">
        <f t="shared" si="8"/>
        <v>2864.4917727927573</v>
      </c>
      <c r="G101" s="6">
        <f t="shared" si="9"/>
        <v>522016.61374487088</v>
      </c>
    </row>
    <row r="102" spans="1:7" x14ac:dyDescent="0.25">
      <c r="A102">
        <v>80</v>
      </c>
      <c r="B102" s="26">
        <v>44409</v>
      </c>
      <c r="C102" s="6">
        <f t="shared" si="5"/>
        <v>522016.61374487088</v>
      </c>
      <c r="D102" s="6">
        <f t="shared" si="6"/>
        <v>1124.4363936431876</v>
      </c>
      <c r="E102" s="6">
        <f t="shared" si="7"/>
        <v>1740.0553791495697</v>
      </c>
      <c r="F102" s="6">
        <f t="shared" si="8"/>
        <v>2864.4917727927573</v>
      </c>
      <c r="G102" s="6">
        <f t="shared" si="9"/>
        <v>520892.17735122767</v>
      </c>
    </row>
    <row r="103" spans="1:7" x14ac:dyDescent="0.25">
      <c r="A103">
        <v>81</v>
      </c>
      <c r="B103" s="26">
        <v>44440</v>
      </c>
      <c r="C103" s="6">
        <f t="shared" si="5"/>
        <v>520892.17735122767</v>
      </c>
      <c r="D103" s="6">
        <f t="shared" si="6"/>
        <v>1128.1845149553317</v>
      </c>
      <c r="E103" s="6">
        <f t="shared" si="7"/>
        <v>1736.3072578374256</v>
      </c>
      <c r="F103" s="6">
        <f t="shared" si="8"/>
        <v>2864.4917727927573</v>
      </c>
      <c r="G103" s="6">
        <f t="shared" si="9"/>
        <v>519763.99283627234</v>
      </c>
    </row>
    <row r="104" spans="1:7" x14ac:dyDescent="0.25">
      <c r="A104">
        <v>82</v>
      </c>
      <c r="B104" s="26">
        <v>44470</v>
      </c>
      <c r="C104" s="6">
        <f t="shared" si="5"/>
        <v>519763.99283627234</v>
      </c>
      <c r="D104" s="6">
        <f t="shared" si="6"/>
        <v>1131.9451300051826</v>
      </c>
      <c r="E104" s="6">
        <f t="shared" si="7"/>
        <v>1732.5466427875747</v>
      </c>
      <c r="F104" s="6">
        <f t="shared" si="8"/>
        <v>2864.4917727927573</v>
      </c>
      <c r="G104" s="6">
        <f t="shared" si="9"/>
        <v>518632.04770626716</v>
      </c>
    </row>
    <row r="105" spans="1:7" x14ac:dyDescent="0.25">
      <c r="A105">
        <v>83</v>
      </c>
      <c r="B105" s="26">
        <v>44501</v>
      </c>
      <c r="C105" s="6">
        <f t="shared" si="5"/>
        <v>518632.04770626716</v>
      </c>
      <c r="D105" s="6">
        <f t="shared" si="6"/>
        <v>1135.7182804385334</v>
      </c>
      <c r="E105" s="6">
        <f t="shared" si="7"/>
        <v>1728.7734923542239</v>
      </c>
      <c r="F105" s="6">
        <f t="shared" si="8"/>
        <v>2864.4917727927573</v>
      </c>
      <c r="G105" s="6">
        <f t="shared" si="9"/>
        <v>517496.32942582865</v>
      </c>
    </row>
    <row r="106" spans="1:7" x14ac:dyDescent="0.25">
      <c r="A106">
        <v>84</v>
      </c>
      <c r="B106" s="26">
        <v>44531</v>
      </c>
      <c r="C106" s="6">
        <f t="shared" si="5"/>
        <v>517496.32942582865</v>
      </c>
      <c r="D106" s="6">
        <f t="shared" si="6"/>
        <v>1139.5040080399949</v>
      </c>
      <c r="E106" s="6">
        <f t="shared" si="7"/>
        <v>1724.9877647527624</v>
      </c>
      <c r="F106" s="6">
        <f t="shared" si="8"/>
        <v>2864.4917727927573</v>
      </c>
      <c r="G106" s="27">
        <f t="shared" si="9"/>
        <v>516356.82541778864</v>
      </c>
    </row>
    <row r="107" spans="1:7" x14ac:dyDescent="0.25">
      <c r="B107" s="26"/>
      <c r="C107" s="6"/>
      <c r="D107" s="27">
        <f>SUM(D95:D106)</f>
        <v>13426.936477905107</v>
      </c>
      <c r="E107" s="27">
        <f>SUM(E95:E106)</f>
        <v>20946.964795607975</v>
      </c>
      <c r="F107" s="6"/>
      <c r="G107" s="6"/>
    </row>
    <row r="108" spans="1:7" x14ac:dyDescent="0.25">
      <c r="B108" s="26"/>
      <c r="C108" s="6"/>
      <c r="D108" s="6"/>
      <c r="E108" s="6"/>
      <c r="F108" s="6"/>
      <c r="G108" s="6"/>
    </row>
    <row r="109" spans="1:7" x14ac:dyDescent="0.25">
      <c r="A109">
        <v>85</v>
      </c>
      <c r="B109" s="26">
        <v>44562</v>
      </c>
      <c r="C109" s="6">
        <f>G106</f>
        <v>516356.82541778864</v>
      </c>
      <c r="D109" s="6">
        <f t="shared" si="6"/>
        <v>1143.3023547334617</v>
      </c>
      <c r="E109" s="6">
        <f t="shared" si="7"/>
        <v>1721.1894180592956</v>
      </c>
      <c r="F109" s="6">
        <f t="shared" si="8"/>
        <v>2864.4917727927573</v>
      </c>
      <c r="G109" s="6">
        <f t="shared" si="9"/>
        <v>515213.52306305518</v>
      </c>
    </row>
    <row r="110" spans="1:7" x14ac:dyDescent="0.25">
      <c r="A110">
        <v>86</v>
      </c>
      <c r="B110" s="26">
        <v>44593</v>
      </c>
      <c r="C110" s="6">
        <f t="shared" si="5"/>
        <v>515213.52306305518</v>
      </c>
      <c r="D110" s="6">
        <f t="shared" si="6"/>
        <v>1147.1133625825732</v>
      </c>
      <c r="E110" s="6">
        <f t="shared" si="7"/>
        <v>1717.378410210184</v>
      </c>
      <c r="F110" s="6">
        <f t="shared" si="8"/>
        <v>2864.4917727927573</v>
      </c>
      <c r="G110" s="6">
        <f t="shared" si="9"/>
        <v>514066.40970047261</v>
      </c>
    </row>
    <row r="111" spans="1:7" x14ac:dyDescent="0.25">
      <c r="A111">
        <v>87</v>
      </c>
      <c r="B111" s="26">
        <v>44621</v>
      </c>
      <c r="C111" s="6">
        <f t="shared" si="5"/>
        <v>514066.40970047261</v>
      </c>
      <c r="D111" s="6">
        <f t="shared" si="6"/>
        <v>1150.9370737911818</v>
      </c>
      <c r="E111" s="6">
        <f t="shared" si="7"/>
        <v>1713.5546990015755</v>
      </c>
      <c r="F111" s="6">
        <f t="shared" si="8"/>
        <v>2864.4917727927573</v>
      </c>
      <c r="G111" s="6">
        <f t="shared" si="9"/>
        <v>512915.47262668144</v>
      </c>
    </row>
    <row r="112" spans="1:7" x14ac:dyDescent="0.25">
      <c r="A112">
        <v>88</v>
      </c>
      <c r="B112" s="26">
        <v>44652</v>
      </c>
      <c r="C112" s="6">
        <f t="shared" si="5"/>
        <v>512915.47262668144</v>
      </c>
      <c r="D112" s="6">
        <f t="shared" si="6"/>
        <v>1154.773530703819</v>
      </c>
      <c r="E112" s="6">
        <f t="shared" si="7"/>
        <v>1709.7182420889383</v>
      </c>
      <c r="F112" s="6">
        <f t="shared" si="8"/>
        <v>2864.4917727927573</v>
      </c>
      <c r="G112" s="6">
        <f t="shared" si="9"/>
        <v>511760.69909597764</v>
      </c>
    </row>
    <row r="113" spans="1:7" x14ac:dyDescent="0.25">
      <c r="A113">
        <v>89</v>
      </c>
      <c r="B113" s="26">
        <v>44682</v>
      </c>
      <c r="C113" s="6">
        <f t="shared" si="5"/>
        <v>511760.69909597764</v>
      </c>
      <c r="D113" s="6">
        <f t="shared" si="6"/>
        <v>1158.622775806165</v>
      </c>
      <c r="E113" s="6">
        <f t="shared" si="7"/>
        <v>1705.8689969865923</v>
      </c>
      <c r="F113" s="6">
        <f t="shared" si="8"/>
        <v>2864.4917727927573</v>
      </c>
      <c r="G113" s="6">
        <f t="shared" si="9"/>
        <v>510602.07632017147</v>
      </c>
    </row>
    <row r="114" spans="1:7" x14ac:dyDescent="0.25">
      <c r="A114">
        <v>90</v>
      </c>
      <c r="B114" s="26">
        <v>44713</v>
      </c>
      <c r="C114" s="6">
        <f t="shared" si="5"/>
        <v>510602.07632017147</v>
      </c>
      <c r="D114" s="6">
        <f t="shared" si="6"/>
        <v>1162.4848517255189</v>
      </c>
      <c r="E114" s="6">
        <f t="shared" si="7"/>
        <v>1702.0069210672384</v>
      </c>
      <c r="F114" s="6">
        <f t="shared" si="8"/>
        <v>2864.4917727927573</v>
      </c>
      <c r="G114" s="6">
        <f t="shared" si="9"/>
        <v>509439.59146844596</v>
      </c>
    </row>
    <row r="115" spans="1:7" x14ac:dyDescent="0.25">
      <c r="A115">
        <v>91</v>
      </c>
      <c r="B115" s="26">
        <v>44743</v>
      </c>
      <c r="C115" s="6">
        <f t="shared" si="5"/>
        <v>509439.59146844596</v>
      </c>
      <c r="D115" s="6">
        <f t="shared" si="6"/>
        <v>1166.3598012312707</v>
      </c>
      <c r="E115" s="6">
        <f t="shared" si="7"/>
        <v>1698.1319715614866</v>
      </c>
      <c r="F115" s="6">
        <f t="shared" si="8"/>
        <v>2864.4917727927573</v>
      </c>
      <c r="G115" s="6">
        <f t="shared" si="9"/>
        <v>508273.23166721471</v>
      </c>
    </row>
    <row r="116" spans="1:7" x14ac:dyDescent="0.25">
      <c r="A116">
        <v>92</v>
      </c>
      <c r="B116" s="26">
        <v>44774</v>
      </c>
      <c r="C116" s="6">
        <f t="shared" si="5"/>
        <v>508273.23166721471</v>
      </c>
      <c r="D116" s="6">
        <f t="shared" si="6"/>
        <v>1170.2476672353748</v>
      </c>
      <c r="E116" s="6">
        <f t="shared" si="7"/>
        <v>1694.2441055573825</v>
      </c>
      <c r="F116" s="6">
        <f t="shared" si="8"/>
        <v>2864.4917727927573</v>
      </c>
      <c r="G116" s="6">
        <f t="shared" si="9"/>
        <v>507102.98399997933</v>
      </c>
    </row>
    <row r="117" spans="1:7" x14ac:dyDescent="0.25">
      <c r="A117">
        <v>93</v>
      </c>
      <c r="B117" s="26">
        <v>44805</v>
      </c>
      <c r="C117" s="6">
        <f t="shared" si="5"/>
        <v>507102.98399997933</v>
      </c>
      <c r="D117" s="6">
        <f t="shared" si="6"/>
        <v>1174.1484927928261</v>
      </c>
      <c r="E117" s="6">
        <f t="shared" si="7"/>
        <v>1690.3432799999312</v>
      </c>
      <c r="F117" s="6">
        <f t="shared" si="8"/>
        <v>2864.4917727927573</v>
      </c>
      <c r="G117" s="6">
        <f t="shared" si="9"/>
        <v>505928.83550718648</v>
      </c>
    </row>
    <row r="118" spans="1:7" x14ac:dyDescent="0.25">
      <c r="A118">
        <v>94</v>
      </c>
      <c r="B118" s="26">
        <v>44835</v>
      </c>
      <c r="C118" s="6">
        <f t="shared" si="5"/>
        <v>505928.83550718648</v>
      </c>
      <c r="D118" s="6">
        <f t="shared" si="6"/>
        <v>1178.0623211021355</v>
      </c>
      <c r="E118" s="6">
        <f t="shared" si="7"/>
        <v>1686.4294516906218</v>
      </c>
      <c r="F118" s="6">
        <f t="shared" si="8"/>
        <v>2864.4917727927573</v>
      </c>
      <c r="G118" s="6">
        <f t="shared" si="9"/>
        <v>504750.77318608435</v>
      </c>
    </row>
    <row r="119" spans="1:7" x14ac:dyDescent="0.25">
      <c r="A119">
        <v>95</v>
      </c>
      <c r="B119" s="26">
        <v>44866</v>
      </c>
      <c r="C119" s="6">
        <f t="shared" si="5"/>
        <v>504750.77318608435</v>
      </c>
      <c r="D119" s="6">
        <f t="shared" si="6"/>
        <v>1181.9891955058094</v>
      </c>
      <c r="E119" s="6">
        <f t="shared" si="7"/>
        <v>1682.5025772869478</v>
      </c>
      <c r="F119" s="6">
        <f t="shared" si="8"/>
        <v>2864.4917727927573</v>
      </c>
      <c r="G119" s="6">
        <f t="shared" si="9"/>
        <v>503568.78399057855</v>
      </c>
    </row>
    <row r="120" spans="1:7" x14ac:dyDescent="0.25">
      <c r="A120">
        <v>96</v>
      </c>
      <c r="B120" s="26">
        <v>44896</v>
      </c>
      <c r="C120" s="6">
        <f t="shared" si="5"/>
        <v>503568.78399057855</v>
      </c>
      <c r="D120" s="6">
        <f t="shared" si="6"/>
        <v>1185.9291594908286</v>
      </c>
      <c r="E120" s="6">
        <f t="shared" si="7"/>
        <v>1678.5626133019286</v>
      </c>
      <c r="F120" s="6">
        <f t="shared" si="8"/>
        <v>2864.4917727927573</v>
      </c>
      <c r="G120" s="27">
        <f t="shared" si="9"/>
        <v>502382.85483108769</v>
      </c>
    </row>
    <row r="121" spans="1:7" x14ac:dyDescent="0.25">
      <c r="B121" s="26"/>
      <c r="C121" s="6"/>
      <c r="D121" s="27">
        <f>SUM(D109:D120)</f>
        <v>13973.970586700965</v>
      </c>
      <c r="E121" s="27">
        <f>SUM(E109:E120)</f>
        <v>20399.930686812124</v>
      </c>
      <c r="F121" s="6"/>
      <c r="G121" s="6"/>
    </row>
    <row r="122" spans="1:7" x14ac:dyDescent="0.25">
      <c r="B122" s="26"/>
      <c r="C122" s="6"/>
      <c r="D122" s="6"/>
      <c r="E122" s="6"/>
      <c r="F122" s="6"/>
      <c r="G122" s="6"/>
    </row>
    <row r="123" spans="1:7" x14ac:dyDescent="0.25">
      <c r="A123">
        <v>97</v>
      </c>
      <c r="B123" s="26">
        <v>44927</v>
      </c>
      <c r="C123" s="6">
        <f>G120</f>
        <v>502382.85483108769</v>
      </c>
      <c r="D123" s="6">
        <f t="shared" si="6"/>
        <v>1189.8822566891315</v>
      </c>
      <c r="E123" s="6">
        <f t="shared" si="7"/>
        <v>1674.6095161036258</v>
      </c>
      <c r="F123" s="6">
        <f t="shared" si="8"/>
        <v>2864.4917727927573</v>
      </c>
      <c r="G123" s="6">
        <f t="shared" si="9"/>
        <v>501192.97257439856</v>
      </c>
    </row>
    <row r="124" spans="1:7" x14ac:dyDescent="0.25">
      <c r="A124">
        <v>98</v>
      </c>
      <c r="B124" s="26">
        <v>44958</v>
      </c>
      <c r="C124" s="6">
        <f t="shared" si="5"/>
        <v>501192.97257439856</v>
      </c>
      <c r="D124" s="6">
        <f t="shared" si="6"/>
        <v>1193.8485308780953</v>
      </c>
      <c r="E124" s="6">
        <f t="shared" si="7"/>
        <v>1670.643241914662</v>
      </c>
      <c r="F124" s="6">
        <f t="shared" si="8"/>
        <v>2864.4917727927573</v>
      </c>
      <c r="G124" s="6">
        <f t="shared" si="9"/>
        <v>499999.12404352048</v>
      </c>
    </row>
    <row r="125" spans="1:7" x14ac:dyDescent="0.25">
      <c r="A125">
        <v>99</v>
      </c>
      <c r="B125" s="26">
        <v>44986</v>
      </c>
      <c r="C125" s="6">
        <f t="shared" si="5"/>
        <v>499999.12404352048</v>
      </c>
      <c r="D125" s="6">
        <f t="shared" si="6"/>
        <v>1197.8280259810222</v>
      </c>
      <c r="E125" s="6">
        <f t="shared" si="7"/>
        <v>1666.6637468117351</v>
      </c>
      <c r="F125" s="6">
        <f t="shared" si="8"/>
        <v>2864.4917727927573</v>
      </c>
      <c r="G125" s="6">
        <f t="shared" si="9"/>
        <v>498801.29601753945</v>
      </c>
    </row>
    <row r="126" spans="1:7" x14ac:dyDescent="0.25">
      <c r="A126">
        <v>100</v>
      </c>
      <c r="B126" s="26">
        <v>45017</v>
      </c>
      <c r="C126" s="6">
        <f t="shared" si="5"/>
        <v>498801.29601753945</v>
      </c>
      <c r="D126" s="6">
        <f t="shared" si="6"/>
        <v>1201.8207860676257</v>
      </c>
      <c r="E126" s="6">
        <f t="shared" si="7"/>
        <v>1662.6709867251316</v>
      </c>
      <c r="F126" s="6">
        <f t="shared" si="8"/>
        <v>2864.4917727927573</v>
      </c>
      <c r="G126" s="6">
        <f t="shared" si="9"/>
        <v>497599.47523147182</v>
      </c>
    </row>
    <row r="127" spans="1:7" x14ac:dyDescent="0.25">
      <c r="A127">
        <v>101</v>
      </c>
      <c r="B127" s="26">
        <v>45047</v>
      </c>
      <c r="C127" s="6">
        <f t="shared" si="5"/>
        <v>497599.47523147182</v>
      </c>
      <c r="D127" s="6">
        <f t="shared" si="6"/>
        <v>1205.8268553545179</v>
      </c>
      <c r="E127" s="6">
        <f t="shared" si="7"/>
        <v>1658.6649174382394</v>
      </c>
      <c r="F127" s="6">
        <f t="shared" si="8"/>
        <v>2864.4917727927573</v>
      </c>
      <c r="G127" s="6">
        <f t="shared" si="9"/>
        <v>496393.64837611729</v>
      </c>
    </row>
    <row r="128" spans="1:7" x14ac:dyDescent="0.25">
      <c r="A128">
        <v>102</v>
      </c>
      <c r="B128" s="26">
        <v>45078</v>
      </c>
      <c r="C128" s="6">
        <f t="shared" si="5"/>
        <v>496393.64837611729</v>
      </c>
      <c r="D128" s="6">
        <f t="shared" si="6"/>
        <v>1209.8462782056995</v>
      </c>
      <c r="E128" s="6">
        <f t="shared" si="7"/>
        <v>1654.6454945870578</v>
      </c>
      <c r="F128" s="6">
        <f t="shared" si="8"/>
        <v>2864.4917727927573</v>
      </c>
      <c r="G128" s="6">
        <f t="shared" si="9"/>
        <v>495183.8020979116</v>
      </c>
    </row>
    <row r="129" spans="1:7" x14ac:dyDescent="0.25">
      <c r="A129">
        <v>103</v>
      </c>
      <c r="B129" s="26">
        <v>45108</v>
      </c>
      <c r="C129" s="6">
        <f t="shared" si="5"/>
        <v>495183.8020979116</v>
      </c>
      <c r="D129" s="6">
        <f t="shared" si="6"/>
        <v>1213.8790991330518</v>
      </c>
      <c r="E129" s="6">
        <f t="shared" si="7"/>
        <v>1650.6126736597055</v>
      </c>
      <c r="F129" s="6">
        <f t="shared" si="8"/>
        <v>2864.4917727927573</v>
      </c>
      <c r="G129" s="6">
        <f t="shared" si="9"/>
        <v>493969.92299877852</v>
      </c>
    </row>
    <row r="130" spans="1:7" x14ac:dyDescent="0.25">
      <c r="A130">
        <v>104</v>
      </c>
      <c r="B130" s="26">
        <v>45139</v>
      </c>
      <c r="C130" s="6">
        <f t="shared" si="5"/>
        <v>493969.92299877852</v>
      </c>
      <c r="D130" s="6">
        <f t="shared" si="6"/>
        <v>1217.9253627968287</v>
      </c>
      <c r="E130" s="6">
        <f t="shared" si="7"/>
        <v>1646.5664099959286</v>
      </c>
      <c r="F130" s="6">
        <f t="shared" si="8"/>
        <v>2864.4917727927573</v>
      </c>
      <c r="G130" s="6">
        <f t="shared" si="9"/>
        <v>492751.99763598171</v>
      </c>
    </row>
    <row r="131" spans="1:7" x14ac:dyDescent="0.25">
      <c r="A131">
        <v>105</v>
      </c>
      <c r="B131" s="26">
        <v>45170</v>
      </c>
      <c r="C131" s="6">
        <f t="shared" si="5"/>
        <v>492751.99763598171</v>
      </c>
      <c r="D131" s="6">
        <f t="shared" si="6"/>
        <v>1221.9851140061514</v>
      </c>
      <c r="E131" s="6">
        <f t="shared" si="7"/>
        <v>1642.5066587866058</v>
      </c>
      <c r="F131" s="6">
        <f t="shared" si="8"/>
        <v>2864.4917727927573</v>
      </c>
      <c r="G131" s="6">
        <f t="shared" si="9"/>
        <v>491530.01252197556</v>
      </c>
    </row>
    <row r="132" spans="1:7" x14ac:dyDescent="0.25">
      <c r="A132">
        <v>106</v>
      </c>
      <c r="B132" s="26">
        <v>45200</v>
      </c>
      <c r="C132" s="6">
        <f t="shared" si="5"/>
        <v>491530.01252197556</v>
      </c>
      <c r="D132" s="6">
        <f t="shared" si="6"/>
        <v>1226.0583977195054</v>
      </c>
      <c r="E132" s="6">
        <f t="shared" si="7"/>
        <v>1638.4333750732519</v>
      </c>
      <c r="F132" s="6">
        <f t="shared" si="8"/>
        <v>2864.4917727927573</v>
      </c>
      <c r="G132" s="6">
        <f t="shared" si="9"/>
        <v>490303.95412425604</v>
      </c>
    </row>
    <row r="133" spans="1:7" x14ac:dyDescent="0.25">
      <c r="A133">
        <v>107</v>
      </c>
      <c r="B133" s="26">
        <v>45231</v>
      </c>
      <c r="C133" s="6">
        <f t="shared" si="5"/>
        <v>490303.95412425604</v>
      </c>
      <c r="D133" s="6">
        <f t="shared" si="6"/>
        <v>1230.145259045237</v>
      </c>
      <c r="E133" s="6">
        <f t="shared" si="7"/>
        <v>1634.3465137475202</v>
      </c>
      <c r="F133" s="6">
        <f t="shared" si="8"/>
        <v>2864.4917727927573</v>
      </c>
      <c r="G133" s="6">
        <f t="shared" si="9"/>
        <v>489073.8088652108</v>
      </c>
    </row>
    <row r="134" spans="1:7" x14ac:dyDescent="0.25">
      <c r="A134">
        <v>108</v>
      </c>
      <c r="B134" s="26">
        <v>45261</v>
      </c>
      <c r="C134" s="6">
        <f t="shared" si="5"/>
        <v>489073.8088652108</v>
      </c>
      <c r="D134" s="6">
        <f t="shared" si="6"/>
        <v>1234.2457432420545</v>
      </c>
      <c r="E134" s="6">
        <f t="shared" si="7"/>
        <v>1630.2460295507028</v>
      </c>
      <c r="F134" s="6">
        <f t="shared" si="8"/>
        <v>2864.4917727927573</v>
      </c>
      <c r="G134" s="27">
        <f t="shared" si="9"/>
        <v>487839.56312196876</v>
      </c>
    </row>
    <row r="135" spans="1:7" x14ac:dyDescent="0.25">
      <c r="B135" s="26"/>
      <c r="C135" s="6"/>
      <c r="D135" s="27">
        <f>SUM(D123:D134)</f>
        <v>14543.291709118921</v>
      </c>
      <c r="E135" s="27">
        <f>SUM(E123:E134)</f>
        <v>19830.60956439417</v>
      </c>
      <c r="F135" s="6"/>
      <c r="G135" s="6"/>
    </row>
    <row r="136" spans="1:7" x14ac:dyDescent="0.25">
      <c r="B136" s="26"/>
      <c r="C136" s="6"/>
      <c r="D136" s="6"/>
      <c r="E136" s="6"/>
      <c r="F136" s="6"/>
      <c r="G136" s="6"/>
    </row>
    <row r="137" spans="1:7" x14ac:dyDescent="0.25">
      <c r="A137">
        <v>109</v>
      </c>
      <c r="B137" s="26">
        <v>45292</v>
      </c>
      <c r="C137" s="6">
        <f>G134</f>
        <v>487839.56312196876</v>
      </c>
      <c r="D137" s="6">
        <f t="shared" si="6"/>
        <v>1238.3598957195279</v>
      </c>
      <c r="E137" s="6">
        <f t="shared" si="7"/>
        <v>1626.1318770732294</v>
      </c>
      <c r="F137" s="6">
        <f t="shared" si="8"/>
        <v>2864.4917727927573</v>
      </c>
      <c r="G137" s="6">
        <f t="shared" si="9"/>
        <v>486601.20322624926</v>
      </c>
    </row>
    <row r="138" spans="1:7" x14ac:dyDescent="0.25">
      <c r="A138">
        <v>110</v>
      </c>
      <c r="B138" s="26">
        <v>45323</v>
      </c>
      <c r="C138" s="6">
        <f t="shared" si="5"/>
        <v>486601.20322624926</v>
      </c>
      <c r="D138" s="6">
        <f t="shared" si="6"/>
        <v>1242.487762038593</v>
      </c>
      <c r="E138" s="6">
        <f t="shared" si="7"/>
        <v>1622.0040107541643</v>
      </c>
      <c r="F138" s="6">
        <f t="shared" si="8"/>
        <v>2864.4917727927573</v>
      </c>
      <c r="G138" s="6">
        <f t="shared" si="9"/>
        <v>485358.71546421066</v>
      </c>
    </row>
    <row r="139" spans="1:7" x14ac:dyDescent="0.25">
      <c r="A139">
        <v>111</v>
      </c>
      <c r="B139" s="26">
        <v>45352</v>
      </c>
      <c r="C139" s="6">
        <f t="shared" si="5"/>
        <v>485358.71546421066</v>
      </c>
      <c r="D139" s="6">
        <f t="shared" si="6"/>
        <v>1246.6293879120549</v>
      </c>
      <c r="E139" s="6">
        <f t="shared" si="7"/>
        <v>1617.8623848807024</v>
      </c>
      <c r="F139" s="6">
        <f t="shared" si="8"/>
        <v>2864.4917727927573</v>
      </c>
      <c r="G139" s="6">
        <f t="shared" si="9"/>
        <v>484112.08607629861</v>
      </c>
    </row>
    <row r="140" spans="1:7" x14ac:dyDescent="0.25">
      <c r="A140">
        <v>112</v>
      </c>
      <c r="B140" s="26">
        <v>45383</v>
      </c>
      <c r="C140" s="6">
        <f t="shared" si="5"/>
        <v>484112.08607629861</v>
      </c>
      <c r="D140" s="6">
        <f t="shared" si="6"/>
        <v>1250.7848192050951</v>
      </c>
      <c r="E140" s="6">
        <f t="shared" si="7"/>
        <v>1613.7069535876622</v>
      </c>
      <c r="F140" s="6">
        <f t="shared" si="8"/>
        <v>2864.4917727927573</v>
      </c>
      <c r="G140" s="6">
        <f t="shared" si="9"/>
        <v>482861.3012570935</v>
      </c>
    </row>
    <row r="141" spans="1:7" x14ac:dyDescent="0.25">
      <c r="A141">
        <v>113</v>
      </c>
      <c r="B141" s="26">
        <v>45413</v>
      </c>
      <c r="C141" s="6">
        <f t="shared" si="5"/>
        <v>482861.3012570935</v>
      </c>
      <c r="D141" s="6">
        <f t="shared" si="6"/>
        <v>1254.9541019357789</v>
      </c>
      <c r="E141" s="6">
        <f t="shared" si="7"/>
        <v>1609.5376708569784</v>
      </c>
      <c r="F141" s="6">
        <f t="shared" si="8"/>
        <v>2864.4917727927573</v>
      </c>
      <c r="G141" s="6">
        <f t="shared" si="9"/>
        <v>481606.34715515771</v>
      </c>
    </row>
    <row r="142" spans="1:7" x14ac:dyDescent="0.25">
      <c r="A142">
        <v>114</v>
      </c>
      <c r="B142" s="26">
        <v>45444</v>
      </c>
      <c r="C142" s="6">
        <f t="shared" si="5"/>
        <v>481606.34715515771</v>
      </c>
      <c r="D142" s="6">
        <f t="shared" si="6"/>
        <v>1259.1372822755648</v>
      </c>
      <c r="E142" s="6">
        <f t="shared" si="7"/>
        <v>1605.3544905171925</v>
      </c>
      <c r="F142" s="6">
        <f t="shared" si="8"/>
        <v>2864.4917727927573</v>
      </c>
      <c r="G142" s="6">
        <f t="shared" si="9"/>
        <v>480347.20987288217</v>
      </c>
    </row>
    <row r="143" spans="1:7" x14ac:dyDescent="0.25">
      <c r="A143">
        <v>115</v>
      </c>
      <c r="B143" s="26">
        <v>45474</v>
      </c>
      <c r="C143" s="6">
        <f t="shared" si="5"/>
        <v>480347.20987288217</v>
      </c>
      <c r="D143" s="6">
        <f t="shared" si="6"/>
        <v>1263.3344065498165</v>
      </c>
      <c r="E143" s="6">
        <f t="shared" si="7"/>
        <v>1601.1573662429407</v>
      </c>
      <c r="F143" s="6">
        <f t="shared" si="8"/>
        <v>2864.4917727927573</v>
      </c>
      <c r="G143" s="6">
        <f t="shared" si="9"/>
        <v>479083.87546633236</v>
      </c>
    </row>
    <row r="144" spans="1:7" x14ac:dyDescent="0.25">
      <c r="A144">
        <v>116</v>
      </c>
      <c r="B144" s="26">
        <v>45505</v>
      </c>
      <c r="C144" s="6">
        <f t="shared" si="5"/>
        <v>479083.87546633236</v>
      </c>
      <c r="D144" s="6">
        <f t="shared" si="6"/>
        <v>1267.545521238316</v>
      </c>
      <c r="E144" s="6">
        <f t="shared" si="7"/>
        <v>1596.9462515544412</v>
      </c>
      <c r="F144" s="6">
        <f t="shared" si="8"/>
        <v>2864.4917727927573</v>
      </c>
      <c r="G144" s="6">
        <f t="shared" si="9"/>
        <v>477816.32994509407</v>
      </c>
    </row>
    <row r="145" spans="1:7" x14ac:dyDescent="0.25">
      <c r="A145">
        <v>117</v>
      </c>
      <c r="B145" s="26">
        <v>45536</v>
      </c>
      <c r="C145" s="6">
        <f t="shared" si="5"/>
        <v>477816.32994509407</v>
      </c>
      <c r="D145" s="6">
        <f t="shared" si="6"/>
        <v>1271.770672975777</v>
      </c>
      <c r="E145" s="6">
        <f t="shared" si="7"/>
        <v>1592.7210998169803</v>
      </c>
      <c r="F145" s="6">
        <f t="shared" si="8"/>
        <v>2864.4917727927573</v>
      </c>
      <c r="G145" s="6">
        <f t="shared" si="9"/>
        <v>476544.55927211832</v>
      </c>
    </row>
    <row r="146" spans="1:7" x14ac:dyDescent="0.25">
      <c r="A146">
        <v>118</v>
      </c>
      <c r="B146" s="26">
        <v>45566</v>
      </c>
      <c r="C146" s="6">
        <f t="shared" si="5"/>
        <v>476544.55927211832</v>
      </c>
      <c r="D146" s="6">
        <f t="shared" si="6"/>
        <v>1276.0099085523627</v>
      </c>
      <c r="E146" s="6">
        <f t="shared" si="7"/>
        <v>1588.4818642403945</v>
      </c>
      <c r="F146" s="6">
        <f t="shared" si="8"/>
        <v>2864.4917727927573</v>
      </c>
      <c r="G146" s="6">
        <f t="shared" si="9"/>
        <v>475268.54936356598</v>
      </c>
    </row>
    <row r="147" spans="1:7" x14ac:dyDescent="0.25">
      <c r="A147">
        <v>119</v>
      </c>
      <c r="B147" s="26">
        <v>45597</v>
      </c>
      <c r="C147" s="6">
        <f t="shared" si="5"/>
        <v>475268.54936356598</v>
      </c>
      <c r="D147" s="6">
        <f t="shared" si="6"/>
        <v>1280.263274914204</v>
      </c>
      <c r="E147" s="6">
        <f t="shared" si="7"/>
        <v>1584.2284978785533</v>
      </c>
      <c r="F147" s="6">
        <f t="shared" si="8"/>
        <v>2864.4917727927573</v>
      </c>
      <c r="G147" s="6">
        <f t="shared" si="9"/>
        <v>473988.2860886518</v>
      </c>
    </row>
    <row r="148" spans="1:7" x14ac:dyDescent="0.25">
      <c r="A148">
        <v>120</v>
      </c>
      <c r="B148" s="26">
        <v>45627</v>
      </c>
      <c r="C148" s="6">
        <f t="shared" si="5"/>
        <v>473988.2860886518</v>
      </c>
      <c r="D148" s="6">
        <f t="shared" si="6"/>
        <v>1284.5308191639178</v>
      </c>
      <c r="E148" s="6">
        <f t="shared" si="7"/>
        <v>1579.9609536288394</v>
      </c>
      <c r="F148" s="6">
        <f t="shared" si="8"/>
        <v>2864.4917727927573</v>
      </c>
      <c r="G148" s="27">
        <f t="shared" si="9"/>
        <v>472703.75526948791</v>
      </c>
    </row>
    <row r="149" spans="1:7" x14ac:dyDescent="0.25">
      <c r="B149" s="26"/>
      <c r="C149" s="6"/>
      <c r="D149" s="27">
        <f>SUM(D137:D148)</f>
        <v>15135.80785248101</v>
      </c>
      <c r="E149" s="27">
        <f>SUM(E137:E148)</f>
        <v>19238.093421032081</v>
      </c>
      <c r="F149" s="6"/>
      <c r="G149" s="6"/>
    </row>
    <row r="150" spans="1:7" x14ac:dyDescent="0.25">
      <c r="B150" s="26"/>
      <c r="C150" s="6"/>
      <c r="D150" s="6"/>
      <c r="E150" s="6"/>
      <c r="F150" s="6"/>
      <c r="G150" s="6"/>
    </row>
    <row r="151" spans="1:7" x14ac:dyDescent="0.25">
      <c r="A151">
        <v>121</v>
      </c>
      <c r="B151" s="26">
        <v>45658</v>
      </c>
      <c r="C151" s="6">
        <f>G148</f>
        <v>472703.75526948791</v>
      </c>
      <c r="D151" s="6">
        <f t="shared" si="6"/>
        <v>1288.8125885611307</v>
      </c>
      <c r="E151" s="6">
        <f t="shared" si="7"/>
        <v>1575.6791842316266</v>
      </c>
      <c r="F151" s="6">
        <f t="shared" si="8"/>
        <v>2864.4917727927573</v>
      </c>
      <c r="G151" s="6">
        <f t="shared" si="9"/>
        <v>471414.94268092676</v>
      </c>
    </row>
    <row r="152" spans="1:7" x14ac:dyDescent="0.25">
      <c r="A152">
        <v>122</v>
      </c>
      <c r="B152" s="26">
        <v>45689</v>
      </c>
      <c r="C152" s="6">
        <f t="shared" si="5"/>
        <v>471414.94268092676</v>
      </c>
      <c r="D152" s="6">
        <f t="shared" si="6"/>
        <v>1293.1086305230012</v>
      </c>
      <c r="E152" s="6">
        <f t="shared" si="7"/>
        <v>1571.383142269756</v>
      </c>
      <c r="F152" s="6">
        <f t="shared" si="8"/>
        <v>2864.4917727927573</v>
      </c>
      <c r="G152" s="6">
        <f t="shared" si="9"/>
        <v>470121.83405040373</v>
      </c>
    </row>
    <row r="153" spans="1:7" x14ac:dyDescent="0.25">
      <c r="A153">
        <v>123</v>
      </c>
      <c r="B153" s="26">
        <v>45717</v>
      </c>
      <c r="C153" s="6">
        <f t="shared" si="5"/>
        <v>470121.83405040373</v>
      </c>
      <c r="D153" s="6">
        <f t="shared" si="6"/>
        <v>1297.4189926247448</v>
      </c>
      <c r="E153" s="6">
        <f t="shared" si="7"/>
        <v>1567.0727801680125</v>
      </c>
      <c r="F153" s="6">
        <f t="shared" si="8"/>
        <v>2864.4917727927573</v>
      </c>
      <c r="G153" s="6">
        <f t="shared" si="9"/>
        <v>468824.415057779</v>
      </c>
    </row>
    <row r="154" spans="1:7" x14ac:dyDescent="0.25">
      <c r="A154">
        <v>124</v>
      </c>
      <c r="B154" s="26">
        <v>45748</v>
      </c>
      <c r="C154" s="6">
        <f t="shared" si="5"/>
        <v>468824.415057779</v>
      </c>
      <c r="D154" s="6">
        <f t="shared" si="6"/>
        <v>1301.7437226001605</v>
      </c>
      <c r="E154" s="6">
        <f t="shared" si="7"/>
        <v>1562.7480501925968</v>
      </c>
      <c r="F154" s="6">
        <f t="shared" si="8"/>
        <v>2864.4917727927573</v>
      </c>
      <c r="G154" s="6">
        <f t="shared" si="9"/>
        <v>467522.67133517883</v>
      </c>
    </row>
    <row r="155" spans="1:7" x14ac:dyDescent="0.25">
      <c r="A155">
        <v>125</v>
      </c>
      <c r="B155" s="26">
        <v>45778</v>
      </c>
      <c r="C155" s="6">
        <f t="shared" si="5"/>
        <v>467522.67133517883</v>
      </c>
      <c r="D155" s="6">
        <f t="shared" si="6"/>
        <v>1306.082868342161</v>
      </c>
      <c r="E155" s="6">
        <f t="shared" si="7"/>
        <v>1558.4089044505963</v>
      </c>
      <c r="F155" s="6">
        <f t="shared" si="8"/>
        <v>2864.4917727927573</v>
      </c>
      <c r="G155" s="6">
        <f t="shared" si="9"/>
        <v>466216.58846683666</v>
      </c>
    </row>
    <row r="156" spans="1:7" x14ac:dyDescent="0.25">
      <c r="A156">
        <v>126</v>
      </c>
      <c r="B156" s="26">
        <v>45809</v>
      </c>
      <c r="C156" s="6">
        <f t="shared" si="5"/>
        <v>466216.58846683666</v>
      </c>
      <c r="D156" s="6">
        <f t="shared" si="6"/>
        <v>1310.4364779033017</v>
      </c>
      <c r="E156" s="6">
        <f t="shared" si="7"/>
        <v>1554.0552948894556</v>
      </c>
      <c r="F156" s="6">
        <f t="shared" si="8"/>
        <v>2864.4917727927573</v>
      </c>
      <c r="G156" s="6">
        <f t="shared" si="9"/>
        <v>464906.15198893339</v>
      </c>
    </row>
    <row r="157" spans="1:7" x14ac:dyDescent="0.25">
      <c r="A157">
        <v>127</v>
      </c>
      <c r="B157" s="26">
        <v>45839</v>
      </c>
      <c r="C157" s="6">
        <f t="shared" si="5"/>
        <v>464906.15198893339</v>
      </c>
      <c r="D157" s="6">
        <f t="shared" si="6"/>
        <v>1314.8045994963124</v>
      </c>
      <c r="E157" s="6">
        <f t="shared" si="7"/>
        <v>1549.6871732964448</v>
      </c>
      <c r="F157" s="6">
        <f t="shared" si="8"/>
        <v>2864.4917727927573</v>
      </c>
      <c r="G157" s="6">
        <f t="shared" si="9"/>
        <v>463591.34738943708</v>
      </c>
    </row>
    <row r="158" spans="1:7" x14ac:dyDescent="0.25">
      <c r="A158">
        <v>128</v>
      </c>
      <c r="B158" s="26">
        <v>45870</v>
      </c>
      <c r="C158" s="6">
        <f t="shared" si="5"/>
        <v>463591.34738943708</v>
      </c>
      <c r="D158" s="6">
        <f t="shared" si="6"/>
        <v>1319.1872814946335</v>
      </c>
      <c r="E158" s="6">
        <f t="shared" si="7"/>
        <v>1545.3044912981238</v>
      </c>
      <c r="F158" s="6">
        <f t="shared" si="8"/>
        <v>2864.4917727927573</v>
      </c>
      <c r="G158" s="6">
        <f t="shared" si="9"/>
        <v>462272.16010794247</v>
      </c>
    </row>
    <row r="159" spans="1:7" x14ac:dyDescent="0.25">
      <c r="A159">
        <v>129</v>
      </c>
      <c r="B159" s="26">
        <v>45901</v>
      </c>
      <c r="C159" s="6">
        <f t="shared" si="5"/>
        <v>462272.16010794247</v>
      </c>
      <c r="D159" s="6">
        <f t="shared" si="6"/>
        <v>1323.584572432949</v>
      </c>
      <c r="E159" s="6">
        <f t="shared" si="7"/>
        <v>1540.9072003598083</v>
      </c>
      <c r="F159" s="6">
        <f t="shared" si="8"/>
        <v>2864.4917727927573</v>
      </c>
      <c r="G159" s="6">
        <f t="shared" si="9"/>
        <v>460948.5755355095</v>
      </c>
    </row>
    <row r="160" spans="1:7" x14ac:dyDescent="0.25">
      <c r="A160">
        <v>130</v>
      </c>
      <c r="B160" s="26">
        <v>45931</v>
      </c>
      <c r="C160" s="6">
        <f t="shared" si="5"/>
        <v>460948.5755355095</v>
      </c>
      <c r="D160" s="6">
        <f t="shared" si="6"/>
        <v>1327.9965210077255</v>
      </c>
      <c r="E160" s="6">
        <f t="shared" si="7"/>
        <v>1536.4952517850318</v>
      </c>
      <c r="F160" s="6">
        <f t="shared" si="8"/>
        <v>2864.4917727927573</v>
      </c>
      <c r="G160" s="6">
        <f t="shared" si="9"/>
        <v>459620.57901450177</v>
      </c>
    </row>
    <row r="161" spans="1:7" x14ac:dyDescent="0.25">
      <c r="A161">
        <v>131</v>
      </c>
      <c r="B161" s="26">
        <v>45962</v>
      </c>
      <c r="C161" s="6">
        <f t="shared" ref="C161:C236" si="10">G160</f>
        <v>459620.57901450177</v>
      </c>
      <c r="D161" s="6">
        <f t="shared" ref="D161:D236" si="11">F161-E161</f>
        <v>1332.4231760777514</v>
      </c>
      <c r="E161" s="6">
        <f t="shared" ref="E161:E236" si="12">C161*$D$2</f>
        <v>1532.0685967150059</v>
      </c>
      <c r="F161" s="6">
        <f t="shared" ref="F161:F236" si="13">$D$6</f>
        <v>2864.4917727927573</v>
      </c>
      <c r="G161" s="6">
        <f t="shared" ref="G161:G236" si="14">C161-D161</f>
        <v>458288.15583842399</v>
      </c>
    </row>
    <row r="162" spans="1:7" x14ac:dyDescent="0.25">
      <c r="A162">
        <v>132</v>
      </c>
      <c r="B162" s="26">
        <v>45992</v>
      </c>
      <c r="C162" s="6">
        <f t="shared" si="10"/>
        <v>458288.15583842399</v>
      </c>
      <c r="D162" s="6">
        <f t="shared" si="11"/>
        <v>1336.8645866646773</v>
      </c>
      <c r="E162" s="6">
        <f t="shared" si="12"/>
        <v>1527.62718612808</v>
      </c>
      <c r="F162" s="6">
        <f t="shared" si="13"/>
        <v>2864.4917727927573</v>
      </c>
      <c r="G162" s="27">
        <f t="shared" si="14"/>
        <v>456951.29125175934</v>
      </c>
    </row>
    <row r="163" spans="1:7" x14ac:dyDescent="0.25">
      <c r="B163" s="26"/>
      <c r="C163" s="6"/>
      <c r="D163" s="27">
        <f>SUM(D151:D162)</f>
        <v>15752.464017728547</v>
      </c>
      <c r="E163" s="27">
        <f>SUM(E151:E162)</f>
        <v>18621.437255784542</v>
      </c>
      <c r="F163" s="6"/>
      <c r="G163" s="6"/>
    </row>
    <row r="164" spans="1:7" x14ac:dyDescent="0.25">
      <c r="B164" s="26"/>
      <c r="C164" s="6"/>
      <c r="D164" s="6"/>
      <c r="E164" s="6"/>
      <c r="F164" s="6"/>
      <c r="G164" s="6"/>
    </row>
    <row r="165" spans="1:7" x14ac:dyDescent="0.25">
      <c r="A165">
        <v>133</v>
      </c>
      <c r="B165" s="26">
        <v>46023</v>
      </c>
      <c r="C165" s="6">
        <f>G162</f>
        <v>456951.29125175934</v>
      </c>
      <c r="D165" s="6">
        <f t="shared" si="11"/>
        <v>1341.3208019535593</v>
      </c>
      <c r="E165" s="6">
        <f t="shared" si="12"/>
        <v>1523.1709708391979</v>
      </c>
      <c r="F165" s="6">
        <f t="shared" si="13"/>
        <v>2864.4917727927573</v>
      </c>
      <c r="G165" s="6">
        <f t="shared" si="14"/>
        <v>455609.97044980578</v>
      </c>
    </row>
    <row r="166" spans="1:7" x14ac:dyDescent="0.25">
      <c r="A166">
        <v>134</v>
      </c>
      <c r="B166" s="26">
        <v>46054</v>
      </c>
      <c r="C166" s="6">
        <f t="shared" si="10"/>
        <v>455609.97044980578</v>
      </c>
      <c r="D166" s="6">
        <f t="shared" si="11"/>
        <v>1345.7918712934045</v>
      </c>
      <c r="E166" s="6">
        <f t="shared" si="12"/>
        <v>1518.6999014993528</v>
      </c>
      <c r="F166" s="6">
        <f t="shared" si="13"/>
        <v>2864.4917727927573</v>
      </c>
      <c r="G166" s="6">
        <f t="shared" si="14"/>
        <v>454264.17857851239</v>
      </c>
    </row>
    <row r="167" spans="1:7" x14ac:dyDescent="0.25">
      <c r="A167">
        <v>135</v>
      </c>
      <c r="B167" s="26">
        <v>46082</v>
      </c>
      <c r="C167" s="6">
        <f t="shared" si="10"/>
        <v>454264.17857851239</v>
      </c>
      <c r="D167" s="6">
        <f t="shared" si="11"/>
        <v>1350.2778441977159</v>
      </c>
      <c r="E167" s="6">
        <f t="shared" si="12"/>
        <v>1514.2139285950414</v>
      </c>
      <c r="F167" s="6">
        <f t="shared" si="13"/>
        <v>2864.4917727927573</v>
      </c>
      <c r="G167" s="6">
        <f t="shared" si="14"/>
        <v>452913.9007343147</v>
      </c>
    </row>
    <row r="168" spans="1:7" x14ac:dyDescent="0.25">
      <c r="A168">
        <v>136</v>
      </c>
      <c r="B168" s="26">
        <v>46113</v>
      </c>
      <c r="C168" s="6">
        <f t="shared" si="10"/>
        <v>452913.9007343147</v>
      </c>
      <c r="D168" s="6">
        <f t="shared" si="11"/>
        <v>1354.7787703450415</v>
      </c>
      <c r="E168" s="6">
        <f t="shared" si="12"/>
        <v>1509.7130024477158</v>
      </c>
      <c r="F168" s="6">
        <f t="shared" si="13"/>
        <v>2864.4917727927573</v>
      </c>
      <c r="G168" s="6">
        <f t="shared" si="14"/>
        <v>451559.12196396966</v>
      </c>
    </row>
    <row r="169" spans="1:7" x14ac:dyDescent="0.25">
      <c r="A169">
        <v>137</v>
      </c>
      <c r="B169" s="26">
        <v>46143</v>
      </c>
      <c r="C169" s="6">
        <f t="shared" si="10"/>
        <v>451559.12196396966</v>
      </c>
      <c r="D169" s="6">
        <f t="shared" si="11"/>
        <v>1359.2946995795251</v>
      </c>
      <c r="E169" s="6">
        <f t="shared" si="12"/>
        <v>1505.1970732132322</v>
      </c>
      <c r="F169" s="6">
        <f t="shared" si="13"/>
        <v>2864.4917727927573</v>
      </c>
      <c r="G169" s="6">
        <f t="shared" si="14"/>
        <v>450199.82726439013</v>
      </c>
    </row>
    <row r="170" spans="1:7" x14ac:dyDescent="0.25">
      <c r="A170">
        <v>138</v>
      </c>
      <c r="B170" s="26">
        <v>46174</v>
      </c>
      <c r="C170" s="6">
        <f t="shared" si="10"/>
        <v>450199.82726439013</v>
      </c>
      <c r="D170" s="6">
        <f t="shared" si="11"/>
        <v>1363.8256819114567</v>
      </c>
      <c r="E170" s="6">
        <f t="shared" si="12"/>
        <v>1500.6660908813005</v>
      </c>
      <c r="F170" s="6">
        <f t="shared" si="13"/>
        <v>2864.4917727927573</v>
      </c>
      <c r="G170" s="6">
        <f t="shared" si="14"/>
        <v>448836.0015824787</v>
      </c>
    </row>
    <row r="171" spans="1:7" x14ac:dyDescent="0.25">
      <c r="A171">
        <v>139</v>
      </c>
      <c r="B171" s="26">
        <v>46204</v>
      </c>
      <c r="C171" s="6">
        <f t="shared" si="10"/>
        <v>448836.0015824787</v>
      </c>
      <c r="D171" s="6">
        <f t="shared" si="11"/>
        <v>1368.3717675178282</v>
      </c>
      <c r="E171" s="6">
        <f t="shared" si="12"/>
        <v>1496.1200052749291</v>
      </c>
      <c r="F171" s="6">
        <f t="shared" si="13"/>
        <v>2864.4917727927573</v>
      </c>
      <c r="G171" s="6">
        <f t="shared" si="14"/>
        <v>447467.62981496088</v>
      </c>
    </row>
    <row r="172" spans="1:7" x14ac:dyDescent="0.25">
      <c r="A172">
        <v>140</v>
      </c>
      <c r="B172" s="26">
        <v>46235</v>
      </c>
      <c r="C172" s="6">
        <f t="shared" si="10"/>
        <v>447467.62981496088</v>
      </c>
      <c r="D172" s="6">
        <f t="shared" si="11"/>
        <v>1372.9330067428875</v>
      </c>
      <c r="E172" s="6">
        <f t="shared" si="12"/>
        <v>1491.5587660498697</v>
      </c>
      <c r="F172" s="6">
        <f t="shared" si="13"/>
        <v>2864.4917727927573</v>
      </c>
      <c r="G172" s="6">
        <f t="shared" si="14"/>
        <v>446094.69680821797</v>
      </c>
    </row>
    <row r="173" spans="1:7" x14ac:dyDescent="0.25">
      <c r="A173">
        <v>141</v>
      </c>
      <c r="B173" s="26">
        <v>46266</v>
      </c>
      <c r="C173" s="6">
        <f t="shared" si="10"/>
        <v>446094.69680821797</v>
      </c>
      <c r="D173" s="6">
        <f t="shared" si="11"/>
        <v>1377.5094500986972</v>
      </c>
      <c r="E173" s="6">
        <f t="shared" si="12"/>
        <v>1486.98232269406</v>
      </c>
      <c r="F173" s="6">
        <f t="shared" si="13"/>
        <v>2864.4917727927573</v>
      </c>
      <c r="G173" s="6">
        <f t="shared" si="14"/>
        <v>444717.18735811929</v>
      </c>
    </row>
    <row r="174" spans="1:7" x14ac:dyDescent="0.25">
      <c r="A174">
        <v>142</v>
      </c>
      <c r="B174" s="26">
        <v>46296</v>
      </c>
      <c r="C174" s="6">
        <f t="shared" si="10"/>
        <v>444717.18735811929</v>
      </c>
      <c r="D174" s="6">
        <f t="shared" si="11"/>
        <v>1382.1011482656929</v>
      </c>
      <c r="E174" s="6">
        <f t="shared" si="12"/>
        <v>1482.3906245270643</v>
      </c>
      <c r="F174" s="6">
        <f t="shared" si="13"/>
        <v>2864.4917727927573</v>
      </c>
      <c r="G174" s="6">
        <f t="shared" si="14"/>
        <v>443335.08620985359</v>
      </c>
    </row>
    <row r="175" spans="1:7" x14ac:dyDescent="0.25">
      <c r="A175">
        <v>143</v>
      </c>
      <c r="B175" s="26">
        <v>46327</v>
      </c>
      <c r="C175" s="6">
        <f t="shared" si="10"/>
        <v>443335.08620985359</v>
      </c>
      <c r="D175" s="6">
        <f t="shared" si="11"/>
        <v>1386.7081520932452</v>
      </c>
      <c r="E175" s="6">
        <f t="shared" si="12"/>
        <v>1477.7836206995121</v>
      </c>
      <c r="F175" s="6">
        <f t="shared" si="13"/>
        <v>2864.4917727927573</v>
      </c>
      <c r="G175" s="6">
        <f t="shared" si="14"/>
        <v>441948.37805776036</v>
      </c>
    </row>
    <row r="176" spans="1:7" x14ac:dyDescent="0.25">
      <c r="A176">
        <v>144</v>
      </c>
      <c r="B176" s="26">
        <v>46357</v>
      </c>
      <c r="C176" s="6">
        <f t="shared" si="10"/>
        <v>441948.37805776036</v>
      </c>
      <c r="D176" s="6">
        <f t="shared" si="11"/>
        <v>1391.3305126002226</v>
      </c>
      <c r="E176" s="6">
        <f t="shared" si="12"/>
        <v>1473.1612601925347</v>
      </c>
      <c r="F176" s="6">
        <f t="shared" si="13"/>
        <v>2864.4917727927573</v>
      </c>
      <c r="G176" s="27">
        <f t="shared" si="14"/>
        <v>440557.04754516017</v>
      </c>
    </row>
    <row r="177" spans="1:7" x14ac:dyDescent="0.25">
      <c r="B177" s="26"/>
      <c r="C177" s="6"/>
      <c r="D177" s="27">
        <f>SUM(D165:D176)</f>
        <v>16394.243706599278</v>
      </c>
      <c r="E177" s="27">
        <f>SUM(E165:E176)</f>
        <v>17979.657566913811</v>
      </c>
      <c r="F177" s="6"/>
      <c r="G177" s="6"/>
    </row>
    <row r="178" spans="1:7" x14ac:dyDescent="0.25">
      <c r="B178" s="26"/>
      <c r="C178" s="6"/>
      <c r="D178" s="6"/>
      <c r="E178" s="6"/>
      <c r="F178" s="6"/>
      <c r="G178" s="6"/>
    </row>
    <row r="179" spans="1:7" x14ac:dyDescent="0.25">
      <c r="A179">
        <v>145</v>
      </c>
      <c r="B179" s="26">
        <v>46388</v>
      </c>
      <c r="C179" s="6">
        <f>G176</f>
        <v>440557.04754516017</v>
      </c>
      <c r="D179" s="6">
        <f t="shared" si="11"/>
        <v>1395.9682809755566</v>
      </c>
      <c r="E179" s="6">
        <f t="shared" si="12"/>
        <v>1468.5234918172007</v>
      </c>
      <c r="F179" s="6">
        <f t="shared" si="13"/>
        <v>2864.4917727927573</v>
      </c>
      <c r="G179" s="6">
        <f t="shared" si="14"/>
        <v>439161.07926418463</v>
      </c>
    </row>
    <row r="180" spans="1:7" x14ac:dyDescent="0.25">
      <c r="A180">
        <v>146</v>
      </c>
      <c r="B180" s="26">
        <v>46419</v>
      </c>
      <c r="C180" s="6">
        <f t="shared" si="10"/>
        <v>439161.07926418463</v>
      </c>
      <c r="D180" s="6">
        <f t="shared" si="11"/>
        <v>1400.6215085788083</v>
      </c>
      <c r="E180" s="6">
        <f t="shared" si="12"/>
        <v>1463.870264213949</v>
      </c>
      <c r="F180" s="6">
        <f t="shared" si="13"/>
        <v>2864.4917727927573</v>
      </c>
      <c r="G180" s="6">
        <f t="shared" si="14"/>
        <v>437760.45775560581</v>
      </c>
    </row>
    <row r="181" spans="1:7" x14ac:dyDescent="0.25">
      <c r="A181">
        <v>147</v>
      </c>
      <c r="B181" s="26">
        <v>46447</v>
      </c>
      <c r="C181" s="6">
        <f t="shared" si="10"/>
        <v>437760.45775560581</v>
      </c>
      <c r="D181" s="6">
        <f t="shared" si="11"/>
        <v>1405.2902469407379</v>
      </c>
      <c r="E181" s="6">
        <f t="shared" si="12"/>
        <v>1459.2015258520194</v>
      </c>
      <c r="F181" s="6">
        <f t="shared" si="13"/>
        <v>2864.4917727927573</v>
      </c>
      <c r="G181" s="6">
        <f t="shared" si="14"/>
        <v>436355.16750866506</v>
      </c>
    </row>
    <row r="182" spans="1:7" x14ac:dyDescent="0.25">
      <c r="A182">
        <v>148</v>
      </c>
      <c r="B182" s="26">
        <v>46478</v>
      </c>
      <c r="C182" s="6">
        <f t="shared" si="10"/>
        <v>436355.16750866506</v>
      </c>
      <c r="D182" s="6">
        <f t="shared" si="11"/>
        <v>1409.9745477638737</v>
      </c>
      <c r="E182" s="6">
        <f t="shared" si="12"/>
        <v>1454.5172250288836</v>
      </c>
      <c r="F182" s="6">
        <f t="shared" si="13"/>
        <v>2864.4917727927573</v>
      </c>
      <c r="G182" s="6">
        <f t="shared" si="14"/>
        <v>434945.19296090119</v>
      </c>
    </row>
    <row r="183" spans="1:7" x14ac:dyDescent="0.25">
      <c r="A183">
        <v>149</v>
      </c>
      <c r="B183" s="26">
        <v>46508</v>
      </c>
      <c r="C183" s="6">
        <f t="shared" si="10"/>
        <v>434945.19296090119</v>
      </c>
      <c r="D183" s="6">
        <f t="shared" si="11"/>
        <v>1414.6744629230866</v>
      </c>
      <c r="E183" s="6">
        <f t="shared" si="12"/>
        <v>1449.8173098696707</v>
      </c>
      <c r="F183" s="6">
        <f t="shared" si="13"/>
        <v>2864.4917727927573</v>
      </c>
      <c r="G183" s="6">
        <f t="shared" si="14"/>
        <v>433530.5184979781</v>
      </c>
    </row>
    <row r="184" spans="1:7" x14ac:dyDescent="0.25">
      <c r="A184">
        <v>150</v>
      </c>
      <c r="B184" s="26">
        <v>46539</v>
      </c>
      <c r="C184" s="6">
        <f t="shared" si="10"/>
        <v>433530.5184979781</v>
      </c>
      <c r="D184" s="6">
        <f t="shared" si="11"/>
        <v>1419.3900444661635</v>
      </c>
      <c r="E184" s="6">
        <f t="shared" si="12"/>
        <v>1445.1017283265937</v>
      </c>
      <c r="F184" s="6">
        <f t="shared" si="13"/>
        <v>2864.4917727927573</v>
      </c>
      <c r="G184" s="6">
        <f t="shared" si="14"/>
        <v>432111.12845351192</v>
      </c>
    </row>
    <row r="185" spans="1:7" x14ac:dyDescent="0.25">
      <c r="A185">
        <v>151</v>
      </c>
      <c r="B185" s="26">
        <v>46569</v>
      </c>
      <c r="C185" s="6">
        <f t="shared" si="10"/>
        <v>432111.12845351192</v>
      </c>
      <c r="D185" s="6">
        <f t="shared" si="11"/>
        <v>1424.121344614384</v>
      </c>
      <c r="E185" s="6">
        <f t="shared" si="12"/>
        <v>1440.3704281783732</v>
      </c>
      <c r="F185" s="6">
        <f t="shared" si="13"/>
        <v>2864.4917727927573</v>
      </c>
      <c r="G185" s="6">
        <f t="shared" si="14"/>
        <v>430687.00710889755</v>
      </c>
    </row>
    <row r="186" spans="1:7" x14ac:dyDescent="0.25">
      <c r="A186">
        <v>152</v>
      </c>
      <c r="B186" s="26">
        <v>46600</v>
      </c>
      <c r="C186" s="6">
        <f t="shared" si="10"/>
        <v>430687.00710889755</v>
      </c>
      <c r="D186" s="6">
        <f t="shared" si="11"/>
        <v>1428.8684157630987</v>
      </c>
      <c r="E186" s="6">
        <f t="shared" si="12"/>
        <v>1435.6233570296586</v>
      </c>
      <c r="F186" s="6">
        <f t="shared" si="13"/>
        <v>2864.4917727927573</v>
      </c>
      <c r="G186" s="6">
        <f t="shared" si="14"/>
        <v>429258.13869313448</v>
      </c>
    </row>
    <row r="187" spans="1:7" x14ac:dyDescent="0.25">
      <c r="A187">
        <v>153</v>
      </c>
      <c r="B187" s="26">
        <v>46631</v>
      </c>
      <c r="C187" s="6">
        <f t="shared" si="10"/>
        <v>429258.13869313448</v>
      </c>
      <c r="D187" s="6">
        <f t="shared" si="11"/>
        <v>1433.6313104823089</v>
      </c>
      <c r="E187" s="6">
        <f t="shared" si="12"/>
        <v>1430.8604623104484</v>
      </c>
      <c r="F187" s="6">
        <f t="shared" si="13"/>
        <v>2864.4917727927573</v>
      </c>
      <c r="G187" s="6">
        <f t="shared" si="14"/>
        <v>427824.50738265214</v>
      </c>
    </row>
    <row r="188" spans="1:7" x14ac:dyDescent="0.25">
      <c r="A188">
        <v>154</v>
      </c>
      <c r="B188" s="26">
        <v>46661</v>
      </c>
      <c r="C188" s="6">
        <f t="shared" si="10"/>
        <v>427824.50738265214</v>
      </c>
      <c r="D188" s="6">
        <f t="shared" si="11"/>
        <v>1438.4100815172501</v>
      </c>
      <c r="E188" s="6">
        <f t="shared" si="12"/>
        <v>1426.0816912755072</v>
      </c>
      <c r="F188" s="6">
        <f t="shared" si="13"/>
        <v>2864.4917727927573</v>
      </c>
      <c r="G188" s="6">
        <f t="shared" si="14"/>
        <v>426386.0973011349</v>
      </c>
    </row>
    <row r="189" spans="1:7" x14ac:dyDescent="0.25">
      <c r="A189">
        <v>155</v>
      </c>
      <c r="B189" s="26">
        <v>46692</v>
      </c>
      <c r="C189" s="6">
        <f t="shared" si="10"/>
        <v>426386.0973011349</v>
      </c>
      <c r="D189" s="6">
        <f t="shared" si="11"/>
        <v>1443.2047817889743</v>
      </c>
      <c r="E189" s="6">
        <f t="shared" si="12"/>
        <v>1421.286991003783</v>
      </c>
      <c r="F189" s="6">
        <f t="shared" si="13"/>
        <v>2864.4917727927573</v>
      </c>
      <c r="G189" s="6">
        <f t="shared" si="14"/>
        <v>424942.89251934591</v>
      </c>
    </row>
    <row r="190" spans="1:7" x14ac:dyDescent="0.25">
      <c r="A190">
        <v>156</v>
      </c>
      <c r="B190" s="26">
        <v>46722</v>
      </c>
      <c r="C190" s="6">
        <f t="shared" si="10"/>
        <v>424942.89251934591</v>
      </c>
      <c r="D190" s="6">
        <f t="shared" si="11"/>
        <v>1448.0154643949375</v>
      </c>
      <c r="E190" s="6">
        <f t="shared" si="12"/>
        <v>1416.4763083978198</v>
      </c>
      <c r="F190" s="6">
        <f t="shared" si="13"/>
        <v>2864.4917727927573</v>
      </c>
      <c r="G190" s="27">
        <f t="shared" si="14"/>
        <v>423494.87705495098</v>
      </c>
    </row>
    <row r="191" spans="1:7" x14ac:dyDescent="0.25">
      <c r="B191" s="26"/>
      <c r="C191" s="6"/>
      <c r="D191" s="27">
        <f>SUM(D179:D190)</f>
        <v>17062.170490209181</v>
      </c>
      <c r="E191" s="27">
        <f>SUM(E179:E190)</f>
        <v>17311.730783303909</v>
      </c>
      <c r="F191" s="6"/>
      <c r="G191" s="6"/>
    </row>
    <row r="192" spans="1:7" x14ac:dyDescent="0.25">
      <c r="B192" s="26"/>
      <c r="C192" s="6"/>
      <c r="D192" s="6"/>
      <c r="E192" s="6"/>
      <c r="F192" s="6"/>
      <c r="G192" s="6"/>
    </row>
    <row r="193" spans="1:7" x14ac:dyDescent="0.25">
      <c r="A193">
        <v>157</v>
      </c>
      <c r="B193" s="26">
        <v>46753</v>
      </c>
      <c r="C193" s="6">
        <f>G190</f>
        <v>423494.87705495098</v>
      </c>
      <c r="D193" s="6">
        <f t="shared" si="11"/>
        <v>1452.8421826095873</v>
      </c>
      <c r="E193" s="6">
        <f t="shared" si="12"/>
        <v>1411.6495901831699</v>
      </c>
      <c r="F193" s="6">
        <f t="shared" si="13"/>
        <v>2864.4917727927573</v>
      </c>
      <c r="G193" s="6">
        <f t="shared" si="14"/>
        <v>422042.03487234138</v>
      </c>
    </row>
    <row r="194" spans="1:7" x14ac:dyDescent="0.25">
      <c r="A194">
        <v>158</v>
      </c>
      <c r="B194" s="26">
        <v>46784</v>
      </c>
      <c r="C194" s="6">
        <f t="shared" si="10"/>
        <v>422042.03487234138</v>
      </c>
      <c r="D194" s="6">
        <f t="shared" si="11"/>
        <v>1457.6849898849525</v>
      </c>
      <c r="E194" s="6">
        <f t="shared" si="12"/>
        <v>1406.8067829078047</v>
      </c>
      <c r="F194" s="6">
        <f t="shared" si="13"/>
        <v>2864.4917727927573</v>
      </c>
      <c r="G194" s="6">
        <f t="shared" si="14"/>
        <v>420584.34988245642</v>
      </c>
    </row>
    <row r="195" spans="1:7" x14ac:dyDescent="0.25">
      <c r="A195">
        <v>159</v>
      </c>
      <c r="B195" s="26">
        <v>46813</v>
      </c>
      <c r="C195" s="6">
        <f t="shared" si="10"/>
        <v>420584.34988245642</v>
      </c>
      <c r="D195" s="6">
        <f t="shared" si="11"/>
        <v>1462.5439398512358</v>
      </c>
      <c r="E195" s="6">
        <f t="shared" si="12"/>
        <v>1401.9478329415215</v>
      </c>
      <c r="F195" s="6">
        <f t="shared" si="13"/>
        <v>2864.4917727927573</v>
      </c>
      <c r="G195" s="6">
        <f t="shared" si="14"/>
        <v>419121.80594260519</v>
      </c>
    </row>
    <row r="196" spans="1:7" x14ac:dyDescent="0.25">
      <c r="A196">
        <v>160</v>
      </c>
      <c r="B196" s="26">
        <v>46844</v>
      </c>
      <c r="C196" s="6">
        <f t="shared" si="10"/>
        <v>419121.80594260519</v>
      </c>
      <c r="D196" s="6">
        <f t="shared" si="11"/>
        <v>1467.4190863174065</v>
      </c>
      <c r="E196" s="6">
        <f t="shared" si="12"/>
        <v>1397.0726864753508</v>
      </c>
      <c r="F196" s="6">
        <f t="shared" si="13"/>
        <v>2864.4917727927573</v>
      </c>
      <c r="G196" s="6">
        <f t="shared" si="14"/>
        <v>417654.38685628778</v>
      </c>
    </row>
    <row r="197" spans="1:7" x14ac:dyDescent="0.25">
      <c r="A197">
        <v>161</v>
      </c>
      <c r="B197" s="26">
        <v>46874</v>
      </c>
      <c r="C197" s="6">
        <f t="shared" si="10"/>
        <v>417654.38685628778</v>
      </c>
      <c r="D197" s="6">
        <f t="shared" si="11"/>
        <v>1472.3104832717979</v>
      </c>
      <c r="E197" s="6">
        <f t="shared" si="12"/>
        <v>1392.1812895209594</v>
      </c>
      <c r="F197" s="6">
        <f t="shared" si="13"/>
        <v>2864.4917727927573</v>
      </c>
      <c r="G197" s="6">
        <f t="shared" si="14"/>
        <v>416182.076373016</v>
      </c>
    </row>
    <row r="198" spans="1:7" x14ac:dyDescent="0.25">
      <c r="A198">
        <v>162</v>
      </c>
      <c r="B198" s="26">
        <v>46905</v>
      </c>
      <c r="C198" s="6">
        <f t="shared" si="10"/>
        <v>416182.076373016</v>
      </c>
      <c r="D198" s="6">
        <f t="shared" si="11"/>
        <v>1477.2181848827038</v>
      </c>
      <c r="E198" s="6">
        <f t="shared" si="12"/>
        <v>1387.2735879100535</v>
      </c>
      <c r="F198" s="6">
        <f t="shared" si="13"/>
        <v>2864.4917727927573</v>
      </c>
      <c r="G198" s="6">
        <f t="shared" si="14"/>
        <v>414704.85818813328</v>
      </c>
    </row>
    <row r="199" spans="1:7" x14ac:dyDescent="0.25">
      <c r="A199">
        <v>163</v>
      </c>
      <c r="B199" s="26">
        <v>46935</v>
      </c>
      <c r="C199" s="6">
        <f t="shared" si="10"/>
        <v>414704.85818813328</v>
      </c>
      <c r="D199" s="6">
        <f t="shared" si="11"/>
        <v>1482.1422454989795</v>
      </c>
      <c r="E199" s="6">
        <f t="shared" si="12"/>
        <v>1382.3495272937778</v>
      </c>
      <c r="F199" s="6">
        <f t="shared" si="13"/>
        <v>2864.4917727927573</v>
      </c>
      <c r="G199" s="6">
        <f t="shared" si="14"/>
        <v>413222.71594263433</v>
      </c>
    </row>
    <row r="200" spans="1:7" x14ac:dyDescent="0.25">
      <c r="A200">
        <v>164</v>
      </c>
      <c r="B200" s="26">
        <v>46966</v>
      </c>
      <c r="C200" s="6">
        <f t="shared" si="10"/>
        <v>413222.71594263433</v>
      </c>
      <c r="D200" s="6">
        <f t="shared" si="11"/>
        <v>1487.0827196506427</v>
      </c>
      <c r="E200" s="6">
        <f t="shared" si="12"/>
        <v>1377.4090531421145</v>
      </c>
      <c r="F200" s="6">
        <f t="shared" si="13"/>
        <v>2864.4917727927573</v>
      </c>
      <c r="G200" s="6">
        <f t="shared" si="14"/>
        <v>411735.63322298368</v>
      </c>
    </row>
    <row r="201" spans="1:7" x14ac:dyDescent="0.25">
      <c r="A201">
        <v>165</v>
      </c>
      <c r="B201" s="26">
        <v>46997</v>
      </c>
      <c r="C201" s="6">
        <f t="shared" si="10"/>
        <v>411735.63322298368</v>
      </c>
      <c r="D201" s="6">
        <f t="shared" si="11"/>
        <v>1492.0396620494782</v>
      </c>
      <c r="E201" s="6">
        <f t="shared" si="12"/>
        <v>1372.452110743279</v>
      </c>
      <c r="F201" s="6">
        <f t="shared" si="13"/>
        <v>2864.4917727927573</v>
      </c>
      <c r="G201" s="6">
        <f t="shared" si="14"/>
        <v>410243.59356093418</v>
      </c>
    </row>
    <row r="202" spans="1:7" x14ac:dyDescent="0.25">
      <c r="A202">
        <v>166</v>
      </c>
      <c r="B202" s="26">
        <v>47027</v>
      </c>
      <c r="C202" s="6">
        <f t="shared" si="10"/>
        <v>410243.59356093418</v>
      </c>
      <c r="D202" s="6">
        <f t="shared" si="11"/>
        <v>1497.0131275896433</v>
      </c>
      <c r="E202" s="6">
        <f t="shared" si="12"/>
        <v>1367.478645203114</v>
      </c>
      <c r="F202" s="6">
        <f t="shared" si="13"/>
        <v>2864.4917727927573</v>
      </c>
      <c r="G202" s="6">
        <f t="shared" si="14"/>
        <v>408746.58043334453</v>
      </c>
    </row>
    <row r="203" spans="1:7" x14ac:dyDescent="0.25">
      <c r="A203">
        <v>167</v>
      </c>
      <c r="B203" s="26">
        <v>47058</v>
      </c>
      <c r="C203" s="6">
        <f t="shared" si="10"/>
        <v>408746.58043334453</v>
      </c>
      <c r="D203" s="6">
        <f t="shared" si="11"/>
        <v>1502.0031713482754</v>
      </c>
      <c r="E203" s="6">
        <f t="shared" si="12"/>
        <v>1362.4886014444819</v>
      </c>
      <c r="F203" s="6">
        <f t="shared" si="13"/>
        <v>2864.4917727927573</v>
      </c>
      <c r="G203" s="6">
        <f t="shared" si="14"/>
        <v>407244.57726199622</v>
      </c>
    </row>
    <row r="204" spans="1:7" x14ac:dyDescent="0.25">
      <c r="A204">
        <v>168</v>
      </c>
      <c r="B204" s="26">
        <v>47088</v>
      </c>
      <c r="C204" s="6">
        <f t="shared" si="10"/>
        <v>407244.57726199622</v>
      </c>
      <c r="D204" s="6">
        <f t="shared" si="11"/>
        <v>1507.0098485861031</v>
      </c>
      <c r="E204" s="6">
        <f t="shared" si="12"/>
        <v>1357.4819242066542</v>
      </c>
      <c r="F204" s="6">
        <f t="shared" si="13"/>
        <v>2864.4917727927573</v>
      </c>
      <c r="G204" s="27">
        <f t="shared" si="14"/>
        <v>405737.56741341011</v>
      </c>
    </row>
    <row r="205" spans="1:7" x14ac:dyDescent="0.25">
      <c r="B205" s="26"/>
      <c r="C205" s="6"/>
      <c r="D205" s="27">
        <f>SUM(D193:D204)</f>
        <v>17757.309641540804</v>
      </c>
      <c r="E205" s="27">
        <f>SUM(E193:E204)</f>
        <v>16616.591631972282</v>
      </c>
      <c r="F205" s="6"/>
      <c r="G205" s="6"/>
    </row>
    <row r="206" spans="1:7" x14ac:dyDescent="0.25">
      <c r="B206" s="26"/>
      <c r="C206" s="6"/>
      <c r="D206" s="6"/>
      <c r="E206" s="6"/>
      <c r="F206" s="6"/>
      <c r="G206" s="6"/>
    </row>
    <row r="207" spans="1:7" x14ac:dyDescent="0.25">
      <c r="A207">
        <v>169</v>
      </c>
      <c r="B207" s="26">
        <v>47119</v>
      </c>
      <c r="C207" s="6">
        <f>G204</f>
        <v>405737.56741341011</v>
      </c>
      <c r="D207" s="6">
        <f t="shared" si="11"/>
        <v>1512.0332147480567</v>
      </c>
      <c r="E207" s="6">
        <f t="shared" si="12"/>
        <v>1352.4585580447006</v>
      </c>
      <c r="F207" s="6">
        <f t="shared" si="13"/>
        <v>2864.4917727927573</v>
      </c>
      <c r="G207" s="6">
        <f t="shared" si="14"/>
        <v>404225.53419866203</v>
      </c>
    </row>
    <row r="208" spans="1:7" x14ac:dyDescent="0.25">
      <c r="A208">
        <v>170</v>
      </c>
      <c r="B208" s="26">
        <v>47150</v>
      </c>
      <c r="C208" s="6">
        <f t="shared" si="10"/>
        <v>404225.53419866203</v>
      </c>
      <c r="D208" s="6">
        <f t="shared" si="11"/>
        <v>1517.0733254638837</v>
      </c>
      <c r="E208" s="6">
        <f t="shared" si="12"/>
        <v>1347.4184473288735</v>
      </c>
      <c r="F208" s="6">
        <f t="shared" si="13"/>
        <v>2864.4917727927573</v>
      </c>
      <c r="G208" s="6">
        <f t="shared" si="14"/>
        <v>402708.46087319817</v>
      </c>
    </row>
    <row r="209" spans="1:7" x14ac:dyDescent="0.25">
      <c r="A209">
        <v>171</v>
      </c>
      <c r="B209" s="26">
        <v>47178</v>
      </c>
      <c r="C209" s="6">
        <f t="shared" si="10"/>
        <v>402708.46087319817</v>
      </c>
      <c r="D209" s="6">
        <f t="shared" si="11"/>
        <v>1522.1302365487634</v>
      </c>
      <c r="E209" s="6">
        <f t="shared" si="12"/>
        <v>1342.3615362439939</v>
      </c>
      <c r="F209" s="6">
        <f t="shared" si="13"/>
        <v>2864.4917727927573</v>
      </c>
      <c r="G209" s="6">
        <f t="shared" si="14"/>
        <v>401186.33063664939</v>
      </c>
    </row>
    <row r="210" spans="1:7" x14ac:dyDescent="0.25">
      <c r="A210">
        <v>172</v>
      </c>
      <c r="B210" s="26">
        <v>47209</v>
      </c>
      <c r="C210" s="6">
        <f t="shared" si="10"/>
        <v>401186.33063664939</v>
      </c>
      <c r="D210" s="6">
        <f t="shared" si="11"/>
        <v>1527.2040040039258</v>
      </c>
      <c r="E210" s="6">
        <f t="shared" si="12"/>
        <v>1337.2877687888315</v>
      </c>
      <c r="F210" s="6">
        <f t="shared" si="13"/>
        <v>2864.4917727927573</v>
      </c>
      <c r="G210" s="6">
        <f t="shared" si="14"/>
        <v>399659.12663264549</v>
      </c>
    </row>
    <row r="211" spans="1:7" x14ac:dyDescent="0.25">
      <c r="A211">
        <v>173</v>
      </c>
      <c r="B211" s="26">
        <v>47239</v>
      </c>
      <c r="C211" s="6">
        <f t="shared" si="10"/>
        <v>399659.12663264549</v>
      </c>
      <c r="D211" s="6">
        <f t="shared" si="11"/>
        <v>1532.2946840172722</v>
      </c>
      <c r="E211" s="6">
        <f t="shared" si="12"/>
        <v>1332.1970887754851</v>
      </c>
      <c r="F211" s="6">
        <f t="shared" si="13"/>
        <v>2864.4917727927573</v>
      </c>
      <c r="G211" s="6">
        <f t="shared" si="14"/>
        <v>398126.83194862824</v>
      </c>
    </row>
    <row r="212" spans="1:7" x14ac:dyDescent="0.25">
      <c r="A212">
        <v>174</v>
      </c>
      <c r="B212" s="26">
        <v>47270</v>
      </c>
      <c r="C212" s="6">
        <f t="shared" si="10"/>
        <v>398126.83194862824</v>
      </c>
      <c r="D212" s="6">
        <f t="shared" si="11"/>
        <v>1537.4023329639963</v>
      </c>
      <c r="E212" s="6">
        <f t="shared" si="12"/>
        <v>1327.089439828761</v>
      </c>
      <c r="F212" s="6">
        <f t="shared" si="13"/>
        <v>2864.4917727927573</v>
      </c>
      <c r="G212" s="6">
        <f t="shared" si="14"/>
        <v>396589.42961566424</v>
      </c>
    </row>
    <row r="213" spans="1:7" x14ac:dyDescent="0.25">
      <c r="A213">
        <v>175</v>
      </c>
      <c r="B213" s="26">
        <v>47300</v>
      </c>
      <c r="C213" s="6">
        <f t="shared" si="10"/>
        <v>396589.42961566424</v>
      </c>
      <c r="D213" s="6">
        <f t="shared" si="11"/>
        <v>1542.5270074072098</v>
      </c>
      <c r="E213" s="6">
        <f t="shared" si="12"/>
        <v>1321.9647653855475</v>
      </c>
      <c r="F213" s="6">
        <f t="shared" si="13"/>
        <v>2864.4917727927573</v>
      </c>
      <c r="G213" s="6">
        <f t="shared" si="14"/>
        <v>395046.90260825702</v>
      </c>
    </row>
    <row r="214" spans="1:7" x14ac:dyDescent="0.25">
      <c r="A214">
        <v>176</v>
      </c>
      <c r="B214" s="26">
        <v>47331</v>
      </c>
      <c r="C214" s="6">
        <f t="shared" si="10"/>
        <v>395046.90260825702</v>
      </c>
      <c r="D214" s="6">
        <f t="shared" si="11"/>
        <v>1547.6687640985672</v>
      </c>
      <c r="E214" s="6">
        <f t="shared" si="12"/>
        <v>1316.8230086941901</v>
      </c>
      <c r="F214" s="6">
        <f t="shared" si="13"/>
        <v>2864.4917727927573</v>
      </c>
      <c r="G214" s="6">
        <f t="shared" si="14"/>
        <v>393499.23384415847</v>
      </c>
    </row>
    <row r="215" spans="1:7" x14ac:dyDescent="0.25">
      <c r="A215">
        <v>177</v>
      </c>
      <c r="B215" s="26">
        <v>47362</v>
      </c>
      <c r="C215" s="6">
        <f t="shared" si="10"/>
        <v>393499.23384415847</v>
      </c>
      <c r="D215" s="6">
        <f t="shared" si="11"/>
        <v>1552.8276599788956</v>
      </c>
      <c r="E215" s="6">
        <f t="shared" si="12"/>
        <v>1311.6641128138617</v>
      </c>
      <c r="F215" s="6">
        <f t="shared" si="13"/>
        <v>2864.4917727927573</v>
      </c>
      <c r="G215" s="6">
        <f t="shared" si="14"/>
        <v>391946.40618417959</v>
      </c>
    </row>
    <row r="216" spans="1:7" x14ac:dyDescent="0.25">
      <c r="A216">
        <v>178</v>
      </c>
      <c r="B216" s="26">
        <v>47392</v>
      </c>
      <c r="C216" s="6">
        <f t="shared" si="10"/>
        <v>391946.40618417959</v>
      </c>
      <c r="D216" s="6">
        <f t="shared" si="11"/>
        <v>1558.0037521788252</v>
      </c>
      <c r="E216" s="6">
        <f t="shared" si="12"/>
        <v>1306.4880206139321</v>
      </c>
      <c r="F216" s="6">
        <f t="shared" si="13"/>
        <v>2864.4917727927573</v>
      </c>
      <c r="G216" s="6">
        <f t="shared" si="14"/>
        <v>390388.40243200079</v>
      </c>
    </row>
    <row r="217" spans="1:7" x14ac:dyDescent="0.25">
      <c r="A217">
        <v>179</v>
      </c>
      <c r="B217" s="26">
        <v>47423</v>
      </c>
      <c r="C217" s="6">
        <f t="shared" si="10"/>
        <v>390388.40243200079</v>
      </c>
      <c r="D217" s="6">
        <f t="shared" si="11"/>
        <v>1563.1970980194212</v>
      </c>
      <c r="E217" s="6">
        <f t="shared" si="12"/>
        <v>1301.2946747733361</v>
      </c>
      <c r="F217" s="6">
        <f t="shared" si="13"/>
        <v>2864.4917727927573</v>
      </c>
      <c r="G217" s="6">
        <f t="shared" si="14"/>
        <v>388825.20533398137</v>
      </c>
    </row>
    <row r="218" spans="1:7" x14ac:dyDescent="0.25">
      <c r="A218">
        <v>180</v>
      </c>
      <c r="B218" s="26">
        <v>47453</v>
      </c>
      <c r="C218" s="6">
        <f t="shared" si="10"/>
        <v>388825.20533398137</v>
      </c>
      <c r="D218" s="6">
        <f t="shared" si="11"/>
        <v>1568.4077550128193</v>
      </c>
      <c r="E218" s="6">
        <f t="shared" si="12"/>
        <v>1296.084017779938</v>
      </c>
      <c r="F218" s="6">
        <f t="shared" si="13"/>
        <v>2864.4917727927573</v>
      </c>
      <c r="G218" s="27">
        <f t="shared" si="14"/>
        <v>387256.79757896857</v>
      </c>
    </row>
    <row r="219" spans="1:7" x14ac:dyDescent="0.25">
      <c r="B219" s="26"/>
      <c r="C219" s="6"/>
      <c r="D219" s="27">
        <f>SUM(D207:D218)</f>
        <v>18480.769834441639</v>
      </c>
      <c r="E219" s="27">
        <f>SUM(E207:E218)</f>
        <v>15893.131439071451</v>
      </c>
      <c r="F219" s="6"/>
      <c r="G219" s="6"/>
    </row>
    <row r="220" spans="1:7" x14ac:dyDescent="0.25">
      <c r="B220" s="26"/>
      <c r="C220" s="6"/>
      <c r="D220" s="6"/>
      <c r="E220" s="6"/>
      <c r="F220" s="6"/>
      <c r="G220" s="6"/>
    </row>
    <row r="221" spans="1:7" x14ac:dyDescent="0.25">
      <c r="A221">
        <v>181</v>
      </c>
      <c r="B221" s="26">
        <v>47484</v>
      </c>
      <c r="C221" s="6">
        <f>G218</f>
        <v>387256.79757896857</v>
      </c>
      <c r="D221" s="6">
        <f t="shared" si="11"/>
        <v>1573.635780862862</v>
      </c>
      <c r="E221" s="6">
        <f t="shared" si="12"/>
        <v>1290.8559919298953</v>
      </c>
      <c r="F221" s="6">
        <f t="shared" si="13"/>
        <v>2864.4917727927573</v>
      </c>
      <c r="G221" s="6">
        <f t="shared" si="14"/>
        <v>385683.16179810569</v>
      </c>
    </row>
    <row r="222" spans="1:7" x14ac:dyDescent="0.25">
      <c r="A222">
        <v>182</v>
      </c>
      <c r="B222" s="26">
        <v>47515</v>
      </c>
      <c r="C222" s="6">
        <f t="shared" si="10"/>
        <v>385683.16179810569</v>
      </c>
      <c r="D222" s="6">
        <f t="shared" si="11"/>
        <v>1578.8812334657382</v>
      </c>
      <c r="E222" s="6">
        <f t="shared" si="12"/>
        <v>1285.6105393270191</v>
      </c>
      <c r="F222" s="6">
        <f t="shared" si="13"/>
        <v>2864.4917727927573</v>
      </c>
      <c r="G222" s="6">
        <f t="shared" si="14"/>
        <v>384104.28056463995</v>
      </c>
    </row>
    <row r="223" spans="1:7" x14ac:dyDescent="0.25">
      <c r="A223">
        <v>183</v>
      </c>
      <c r="B223" s="26">
        <v>47543</v>
      </c>
      <c r="C223" s="6">
        <f t="shared" si="10"/>
        <v>384104.28056463995</v>
      </c>
      <c r="D223" s="6">
        <f t="shared" si="11"/>
        <v>1584.1441709106241</v>
      </c>
      <c r="E223" s="6">
        <f t="shared" si="12"/>
        <v>1280.3476018821332</v>
      </c>
      <c r="F223" s="6">
        <f t="shared" si="13"/>
        <v>2864.4917727927573</v>
      </c>
      <c r="G223" s="6">
        <f t="shared" si="14"/>
        <v>382520.13639372931</v>
      </c>
    </row>
    <row r="224" spans="1:7" x14ac:dyDescent="0.25">
      <c r="A224">
        <v>184</v>
      </c>
      <c r="B224" s="26">
        <v>47574</v>
      </c>
      <c r="C224" s="6">
        <f t="shared" si="10"/>
        <v>382520.13639372931</v>
      </c>
      <c r="D224" s="6">
        <f t="shared" si="11"/>
        <v>1589.4246514803262</v>
      </c>
      <c r="E224" s="6">
        <f t="shared" si="12"/>
        <v>1275.067121312431</v>
      </c>
      <c r="F224" s="6">
        <f t="shared" si="13"/>
        <v>2864.4917727927573</v>
      </c>
      <c r="G224" s="6">
        <f t="shared" si="14"/>
        <v>380930.71174224897</v>
      </c>
    </row>
    <row r="225" spans="1:7" x14ac:dyDescent="0.25">
      <c r="A225">
        <v>185</v>
      </c>
      <c r="B225" s="26">
        <v>47604</v>
      </c>
      <c r="C225" s="6">
        <f t="shared" si="10"/>
        <v>380930.71174224897</v>
      </c>
      <c r="D225" s="6">
        <f t="shared" si="11"/>
        <v>1594.7227336519272</v>
      </c>
      <c r="E225" s="6">
        <f t="shared" si="12"/>
        <v>1269.76903914083</v>
      </c>
      <c r="F225" s="6">
        <f t="shared" si="13"/>
        <v>2864.4917727927573</v>
      </c>
      <c r="G225" s="6">
        <f t="shared" si="14"/>
        <v>379335.98900859704</v>
      </c>
    </row>
    <row r="226" spans="1:7" x14ac:dyDescent="0.25">
      <c r="A226">
        <v>186</v>
      </c>
      <c r="B226" s="26">
        <v>47635</v>
      </c>
      <c r="C226" s="6">
        <f t="shared" si="10"/>
        <v>379335.98900859704</v>
      </c>
      <c r="D226" s="6">
        <f t="shared" si="11"/>
        <v>1600.0384760974337</v>
      </c>
      <c r="E226" s="6">
        <f t="shared" si="12"/>
        <v>1264.4532966953236</v>
      </c>
      <c r="F226" s="6">
        <f t="shared" si="13"/>
        <v>2864.4917727927573</v>
      </c>
      <c r="G226" s="6">
        <f t="shared" si="14"/>
        <v>377735.95053249958</v>
      </c>
    </row>
    <row r="227" spans="1:7" x14ac:dyDescent="0.25">
      <c r="A227">
        <v>187</v>
      </c>
      <c r="B227" s="26">
        <v>47665</v>
      </c>
      <c r="C227" s="6">
        <f t="shared" si="10"/>
        <v>377735.95053249958</v>
      </c>
      <c r="D227" s="6">
        <f t="shared" si="11"/>
        <v>1605.3719376844253</v>
      </c>
      <c r="E227" s="6">
        <f t="shared" si="12"/>
        <v>1259.1198351083319</v>
      </c>
      <c r="F227" s="6">
        <f t="shared" si="13"/>
        <v>2864.4917727927573</v>
      </c>
      <c r="G227" s="6">
        <f t="shared" si="14"/>
        <v>376130.57859481516</v>
      </c>
    </row>
    <row r="228" spans="1:7" x14ac:dyDescent="0.25">
      <c r="A228">
        <v>188</v>
      </c>
      <c r="B228" s="26">
        <v>47696</v>
      </c>
      <c r="C228" s="6">
        <f t="shared" si="10"/>
        <v>376130.57859481516</v>
      </c>
      <c r="D228" s="6">
        <f t="shared" si="11"/>
        <v>1610.7231774767067</v>
      </c>
      <c r="E228" s="6">
        <f t="shared" si="12"/>
        <v>1253.7685953160506</v>
      </c>
      <c r="F228" s="6">
        <f t="shared" si="13"/>
        <v>2864.4917727927573</v>
      </c>
      <c r="G228" s="6">
        <f t="shared" si="14"/>
        <v>374519.85541733843</v>
      </c>
    </row>
    <row r="229" spans="1:7" x14ac:dyDescent="0.25">
      <c r="A229">
        <v>189</v>
      </c>
      <c r="B229" s="26">
        <v>47727</v>
      </c>
      <c r="C229" s="6">
        <f t="shared" si="10"/>
        <v>374519.85541733843</v>
      </c>
      <c r="D229" s="6">
        <f t="shared" si="11"/>
        <v>1616.0922547349624</v>
      </c>
      <c r="E229" s="6">
        <f t="shared" si="12"/>
        <v>1248.3995180577949</v>
      </c>
      <c r="F229" s="6">
        <f t="shared" si="13"/>
        <v>2864.4917727927573</v>
      </c>
      <c r="G229" s="6">
        <f t="shared" si="14"/>
        <v>372903.76316260349</v>
      </c>
    </row>
    <row r="230" spans="1:7" x14ac:dyDescent="0.25">
      <c r="A230">
        <v>190</v>
      </c>
      <c r="B230" s="26">
        <v>47757</v>
      </c>
      <c r="C230" s="6">
        <f t="shared" si="10"/>
        <v>372903.76316260349</v>
      </c>
      <c r="D230" s="6">
        <f t="shared" si="11"/>
        <v>1621.4792289174122</v>
      </c>
      <c r="E230" s="6">
        <f t="shared" si="12"/>
        <v>1243.012543875345</v>
      </c>
      <c r="F230" s="6">
        <f t="shared" si="13"/>
        <v>2864.4917727927573</v>
      </c>
      <c r="G230" s="6">
        <f t="shared" si="14"/>
        <v>371282.28393368609</v>
      </c>
    </row>
    <row r="231" spans="1:7" x14ac:dyDescent="0.25">
      <c r="A231">
        <v>191</v>
      </c>
      <c r="B231" s="26">
        <v>47788</v>
      </c>
      <c r="C231" s="6">
        <f t="shared" si="10"/>
        <v>371282.28393368609</v>
      </c>
      <c r="D231" s="6">
        <f t="shared" si="11"/>
        <v>1626.8841596804702</v>
      </c>
      <c r="E231" s="6">
        <f t="shared" si="12"/>
        <v>1237.607613112287</v>
      </c>
      <c r="F231" s="6">
        <f t="shared" si="13"/>
        <v>2864.4917727927573</v>
      </c>
      <c r="G231" s="6">
        <f t="shared" si="14"/>
        <v>369655.39977400564</v>
      </c>
    </row>
    <row r="232" spans="1:7" x14ac:dyDescent="0.25">
      <c r="A232">
        <v>192</v>
      </c>
      <c r="B232" s="26">
        <v>47818</v>
      </c>
      <c r="C232" s="6">
        <f t="shared" si="10"/>
        <v>369655.39977400564</v>
      </c>
      <c r="D232" s="6">
        <f t="shared" si="11"/>
        <v>1632.3071068794052</v>
      </c>
      <c r="E232" s="6">
        <f t="shared" si="12"/>
        <v>1232.1846659133521</v>
      </c>
      <c r="F232" s="6">
        <f t="shared" si="13"/>
        <v>2864.4917727927573</v>
      </c>
      <c r="G232" s="27">
        <f t="shared" si="14"/>
        <v>368023.09266712621</v>
      </c>
    </row>
    <row r="233" spans="1:7" x14ac:dyDescent="0.25">
      <c r="B233" s="26"/>
      <c r="C233" s="6"/>
      <c r="D233" s="27">
        <f>SUM(D221:D232)</f>
        <v>19233.704911842291</v>
      </c>
      <c r="E233" s="27">
        <f>SUM(E221:E232)</f>
        <v>15140.196361670794</v>
      </c>
      <c r="F233" s="6"/>
      <c r="G233" s="6"/>
    </row>
    <row r="234" spans="1:7" x14ac:dyDescent="0.25">
      <c r="B234" s="26"/>
      <c r="C234" s="6"/>
      <c r="D234" s="6"/>
      <c r="E234" s="6"/>
      <c r="F234" s="6"/>
      <c r="G234" s="6"/>
    </row>
    <row r="235" spans="1:7" x14ac:dyDescent="0.25">
      <c r="A235">
        <v>193</v>
      </c>
      <c r="B235" s="26">
        <v>47849</v>
      </c>
      <c r="C235" s="6">
        <f>G232</f>
        <v>368023.09266712621</v>
      </c>
      <c r="D235" s="6">
        <f t="shared" si="11"/>
        <v>1637.7481305690033</v>
      </c>
      <c r="E235" s="6">
        <f t="shared" si="12"/>
        <v>1226.743642223754</v>
      </c>
      <c r="F235" s="6">
        <f t="shared" si="13"/>
        <v>2864.4917727927573</v>
      </c>
      <c r="G235" s="6">
        <f t="shared" si="14"/>
        <v>366385.34453655721</v>
      </c>
    </row>
    <row r="236" spans="1:7" x14ac:dyDescent="0.25">
      <c r="A236">
        <v>194</v>
      </c>
      <c r="B236" s="26">
        <v>47880</v>
      </c>
      <c r="C236" s="6">
        <f t="shared" si="10"/>
        <v>366385.34453655721</v>
      </c>
      <c r="D236" s="6">
        <f t="shared" si="11"/>
        <v>1643.2072910042332</v>
      </c>
      <c r="E236" s="6">
        <f t="shared" si="12"/>
        <v>1221.2844817885241</v>
      </c>
      <c r="F236" s="6">
        <f t="shared" si="13"/>
        <v>2864.4917727927573</v>
      </c>
      <c r="G236" s="6">
        <f t="shared" si="14"/>
        <v>364742.13724555296</v>
      </c>
    </row>
    <row r="237" spans="1:7" x14ac:dyDescent="0.25">
      <c r="A237">
        <v>195</v>
      </c>
      <c r="B237" s="26">
        <v>47908</v>
      </c>
      <c r="C237" s="6">
        <f t="shared" ref="C237:C310" si="15">G236</f>
        <v>364742.13724555296</v>
      </c>
      <c r="D237" s="6">
        <f t="shared" ref="D237:D310" si="16">F237-E237</f>
        <v>1648.684648640914</v>
      </c>
      <c r="E237" s="6">
        <f t="shared" ref="E237:E310" si="17">C237*$D$2</f>
        <v>1215.8071241518433</v>
      </c>
      <c r="F237" s="6">
        <f t="shared" ref="F237:F310" si="18">$D$6</f>
        <v>2864.4917727927573</v>
      </c>
      <c r="G237" s="6">
        <f t="shared" ref="G237:G310" si="19">C237-D237</f>
        <v>363093.45259691204</v>
      </c>
    </row>
    <row r="238" spans="1:7" x14ac:dyDescent="0.25">
      <c r="A238">
        <v>196</v>
      </c>
      <c r="B238" s="26">
        <v>47939</v>
      </c>
      <c r="C238" s="6">
        <f t="shared" si="15"/>
        <v>363093.45259691204</v>
      </c>
      <c r="D238" s="6">
        <f t="shared" si="16"/>
        <v>1654.1802641363838</v>
      </c>
      <c r="E238" s="6">
        <f t="shared" si="17"/>
        <v>1210.3115086563735</v>
      </c>
      <c r="F238" s="6">
        <f t="shared" si="18"/>
        <v>2864.4917727927573</v>
      </c>
      <c r="G238" s="6">
        <f t="shared" si="19"/>
        <v>361439.27233277564</v>
      </c>
    </row>
    <row r="239" spans="1:7" x14ac:dyDescent="0.25">
      <c r="A239">
        <v>197</v>
      </c>
      <c r="B239" s="26">
        <v>47969</v>
      </c>
      <c r="C239" s="6">
        <f t="shared" si="15"/>
        <v>361439.27233277564</v>
      </c>
      <c r="D239" s="6">
        <f t="shared" si="16"/>
        <v>1659.6941983501717</v>
      </c>
      <c r="E239" s="6">
        <f t="shared" si="17"/>
        <v>1204.7975744425855</v>
      </c>
      <c r="F239" s="6">
        <f t="shared" si="18"/>
        <v>2864.4917727927573</v>
      </c>
      <c r="G239" s="6">
        <f t="shared" si="19"/>
        <v>359779.57813442545</v>
      </c>
    </row>
    <row r="240" spans="1:7" x14ac:dyDescent="0.25">
      <c r="A240">
        <v>198</v>
      </c>
      <c r="B240" s="26">
        <v>48000</v>
      </c>
      <c r="C240" s="6">
        <f t="shared" si="15"/>
        <v>359779.57813442545</v>
      </c>
      <c r="D240" s="6">
        <f t="shared" si="16"/>
        <v>1665.2265123446723</v>
      </c>
      <c r="E240" s="6">
        <f t="shared" si="17"/>
        <v>1199.265260448085</v>
      </c>
      <c r="F240" s="6">
        <f t="shared" si="18"/>
        <v>2864.4917727927573</v>
      </c>
      <c r="G240" s="6">
        <f t="shared" si="19"/>
        <v>358114.35162208078</v>
      </c>
    </row>
    <row r="241" spans="1:7" x14ac:dyDescent="0.25">
      <c r="A241">
        <v>199</v>
      </c>
      <c r="B241" s="26">
        <v>48030</v>
      </c>
      <c r="C241" s="6">
        <f t="shared" si="15"/>
        <v>358114.35162208078</v>
      </c>
      <c r="D241" s="6">
        <f t="shared" si="16"/>
        <v>1670.7772673858212</v>
      </c>
      <c r="E241" s="6">
        <f t="shared" si="17"/>
        <v>1193.714505406936</v>
      </c>
      <c r="F241" s="6">
        <f t="shared" si="18"/>
        <v>2864.4917727927573</v>
      </c>
      <c r="G241" s="6">
        <f t="shared" si="19"/>
        <v>356443.57435469498</v>
      </c>
    </row>
    <row r="242" spans="1:7" x14ac:dyDescent="0.25">
      <c r="A242">
        <v>200</v>
      </c>
      <c r="B242" s="26">
        <v>48061</v>
      </c>
      <c r="C242" s="6">
        <f t="shared" si="15"/>
        <v>356443.57435469498</v>
      </c>
      <c r="D242" s="6">
        <f t="shared" si="16"/>
        <v>1676.3465249437738</v>
      </c>
      <c r="E242" s="6">
        <f t="shared" si="17"/>
        <v>1188.1452478489834</v>
      </c>
      <c r="F242" s="6">
        <f t="shared" si="18"/>
        <v>2864.4917727927573</v>
      </c>
      <c r="G242" s="6">
        <f t="shared" si="19"/>
        <v>354767.22782975121</v>
      </c>
    </row>
    <row r="243" spans="1:7" x14ac:dyDescent="0.25">
      <c r="A243">
        <v>201</v>
      </c>
      <c r="B243" s="26">
        <v>48092</v>
      </c>
      <c r="C243" s="6">
        <f t="shared" si="15"/>
        <v>354767.22782975121</v>
      </c>
      <c r="D243" s="6">
        <f t="shared" si="16"/>
        <v>1681.9343466935866</v>
      </c>
      <c r="E243" s="6">
        <f t="shared" si="17"/>
        <v>1182.5574260991707</v>
      </c>
      <c r="F243" s="6">
        <f t="shared" si="18"/>
        <v>2864.4917727927573</v>
      </c>
      <c r="G243" s="6">
        <f t="shared" si="19"/>
        <v>353085.29348305764</v>
      </c>
    </row>
    <row r="244" spans="1:7" x14ac:dyDescent="0.25">
      <c r="A244">
        <v>202</v>
      </c>
      <c r="B244" s="26">
        <v>48122</v>
      </c>
      <c r="C244" s="6">
        <f t="shared" si="15"/>
        <v>353085.29348305764</v>
      </c>
      <c r="D244" s="6">
        <f t="shared" si="16"/>
        <v>1687.5407945158984</v>
      </c>
      <c r="E244" s="6">
        <f t="shared" si="17"/>
        <v>1176.9509782768589</v>
      </c>
      <c r="F244" s="6">
        <f t="shared" si="18"/>
        <v>2864.4917727927573</v>
      </c>
      <c r="G244" s="6">
        <f t="shared" si="19"/>
        <v>351397.75268854172</v>
      </c>
    </row>
    <row r="245" spans="1:7" x14ac:dyDescent="0.25">
      <c r="A245">
        <v>203</v>
      </c>
      <c r="B245" s="26">
        <v>48153</v>
      </c>
      <c r="C245" s="6">
        <f t="shared" si="15"/>
        <v>351397.75268854172</v>
      </c>
      <c r="D245" s="6">
        <f t="shared" si="16"/>
        <v>1693.1659304976181</v>
      </c>
      <c r="E245" s="6">
        <f t="shared" si="17"/>
        <v>1171.3258422951392</v>
      </c>
      <c r="F245" s="6">
        <f t="shared" si="18"/>
        <v>2864.4917727927573</v>
      </c>
      <c r="G245" s="6">
        <f t="shared" si="19"/>
        <v>349704.58675804408</v>
      </c>
    </row>
    <row r="246" spans="1:7" x14ac:dyDescent="0.25">
      <c r="A246">
        <v>204</v>
      </c>
      <c r="B246" s="26">
        <v>48183</v>
      </c>
      <c r="C246" s="6">
        <f t="shared" si="15"/>
        <v>349704.58675804408</v>
      </c>
      <c r="D246" s="6">
        <f t="shared" si="16"/>
        <v>1698.8098169326101</v>
      </c>
      <c r="E246" s="6">
        <f t="shared" si="17"/>
        <v>1165.6819558601471</v>
      </c>
      <c r="F246" s="6">
        <f t="shared" si="18"/>
        <v>2864.4917727927573</v>
      </c>
      <c r="G246" s="27">
        <f t="shared" si="19"/>
        <v>348005.77694111149</v>
      </c>
    </row>
    <row r="247" spans="1:7" x14ac:dyDescent="0.25">
      <c r="B247" s="26"/>
      <c r="C247" s="6"/>
      <c r="D247" s="27">
        <f>SUM(D235:D246)</f>
        <v>20017.315726014687</v>
      </c>
      <c r="E247" s="27">
        <f>SUM(E235:E246)</f>
        <v>14356.5855474984</v>
      </c>
      <c r="F247" s="6"/>
      <c r="G247" s="6"/>
    </row>
    <row r="248" spans="1:7" x14ac:dyDescent="0.25">
      <c r="B248" s="26"/>
      <c r="C248" s="6"/>
      <c r="D248" s="6"/>
      <c r="E248" s="6"/>
      <c r="F248" s="6"/>
      <c r="G248" s="6"/>
    </row>
    <row r="249" spans="1:7" x14ac:dyDescent="0.25">
      <c r="A249">
        <v>205</v>
      </c>
      <c r="B249" s="26">
        <v>48214</v>
      </c>
      <c r="C249" s="6">
        <f>G246</f>
        <v>348005.77694111149</v>
      </c>
      <c r="D249" s="6">
        <f t="shared" si="16"/>
        <v>1704.4725163223857</v>
      </c>
      <c r="E249" s="6">
        <f t="shared" si="17"/>
        <v>1160.0192564703716</v>
      </c>
      <c r="F249" s="6">
        <f t="shared" si="18"/>
        <v>2864.4917727927573</v>
      </c>
      <c r="G249" s="6">
        <f t="shared" si="19"/>
        <v>346301.30442478909</v>
      </c>
    </row>
    <row r="250" spans="1:7" x14ac:dyDescent="0.25">
      <c r="A250">
        <v>206</v>
      </c>
      <c r="B250" s="26">
        <v>48245</v>
      </c>
      <c r="C250" s="6">
        <f t="shared" si="15"/>
        <v>346301.30442478909</v>
      </c>
      <c r="D250" s="6">
        <f t="shared" si="16"/>
        <v>1710.1540913767935</v>
      </c>
      <c r="E250" s="6">
        <f t="shared" si="17"/>
        <v>1154.3376814159637</v>
      </c>
      <c r="F250" s="6">
        <f t="shared" si="18"/>
        <v>2864.4917727927573</v>
      </c>
      <c r="G250" s="6">
        <f t="shared" si="19"/>
        <v>344591.15033341228</v>
      </c>
    </row>
    <row r="251" spans="1:7" x14ac:dyDescent="0.25">
      <c r="A251">
        <v>207</v>
      </c>
      <c r="B251" s="26">
        <v>48274</v>
      </c>
      <c r="C251" s="6">
        <f t="shared" si="15"/>
        <v>344591.15033341228</v>
      </c>
      <c r="D251" s="6">
        <f t="shared" si="16"/>
        <v>1715.8546050147163</v>
      </c>
      <c r="E251" s="6">
        <f t="shared" si="17"/>
        <v>1148.637167778041</v>
      </c>
      <c r="F251" s="6">
        <f t="shared" si="18"/>
        <v>2864.4917727927573</v>
      </c>
      <c r="G251" s="6">
        <f t="shared" si="19"/>
        <v>342875.29572839756</v>
      </c>
    </row>
    <row r="252" spans="1:7" x14ac:dyDescent="0.25">
      <c r="A252">
        <v>208</v>
      </c>
      <c r="B252" s="26">
        <v>48305</v>
      </c>
      <c r="C252" s="6">
        <f t="shared" si="15"/>
        <v>342875.29572839756</v>
      </c>
      <c r="D252" s="6">
        <f t="shared" si="16"/>
        <v>1721.5741203647653</v>
      </c>
      <c r="E252" s="6">
        <f t="shared" si="17"/>
        <v>1142.9176524279919</v>
      </c>
      <c r="F252" s="6">
        <f t="shared" si="18"/>
        <v>2864.4917727927573</v>
      </c>
      <c r="G252" s="6">
        <f t="shared" si="19"/>
        <v>341153.72160803276</v>
      </c>
    </row>
    <row r="253" spans="1:7" x14ac:dyDescent="0.25">
      <c r="A253">
        <v>209</v>
      </c>
      <c r="B253" s="26">
        <v>48335</v>
      </c>
      <c r="C253" s="6">
        <f t="shared" si="15"/>
        <v>341153.72160803276</v>
      </c>
      <c r="D253" s="6">
        <f t="shared" si="16"/>
        <v>1727.3127007659814</v>
      </c>
      <c r="E253" s="6">
        <f t="shared" si="17"/>
        <v>1137.1790720267759</v>
      </c>
      <c r="F253" s="6">
        <f t="shared" si="18"/>
        <v>2864.4917727927573</v>
      </c>
      <c r="G253" s="6">
        <f t="shared" si="19"/>
        <v>339426.4089072668</v>
      </c>
    </row>
    <row r="254" spans="1:7" x14ac:dyDescent="0.25">
      <c r="A254">
        <v>210</v>
      </c>
      <c r="B254" s="26">
        <v>48366</v>
      </c>
      <c r="C254" s="6">
        <f t="shared" si="15"/>
        <v>339426.4089072668</v>
      </c>
      <c r="D254" s="6">
        <f t="shared" si="16"/>
        <v>1733.0704097685345</v>
      </c>
      <c r="E254" s="6">
        <f t="shared" si="17"/>
        <v>1131.4213630242227</v>
      </c>
      <c r="F254" s="6">
        <f t="shared" si="18"/>
        <v>2864.4917727927573</v>
      </c>
      <c r="G254" s="6">
        <f t="shared" si="19"/>
        <v>337693.33849749825</v>
      </c>
    </row>
    <row r="255" spans="1:7" x14ac:dyDescent="0.25">
      <c r="A255">
        <v>211</v>
      </c>
      <c r="B255" s="26">
        <v>48396</v>
      </c>
      <c r="C255" s="6">
        <f t="shared" si="15"/>
        <v>337693.33849749825</v>
      </c>
      <c r="D255" s="6">
        <f t="shared" si="16"/>
        <v>1738.8473111344297</v>
      </c>
      <c r="E255" s="6">
        <f t="shared" si="17"/>
        <v>1125.6444616583276</v>
      </c>
      <c r="F255" s="6">
        <f t="shared" si="18"/>
        <v>2864.4917727927573</v>
      </c>
      <c r="G255" s="6">
        <f t="shared" si="19"/>
        <v>335954.4911863638</v>
      </c>
    </row>
    <row r="256" spans="1:7" x14ac:dyDescent="0.25">
      <c r="A256">
        <v>212</v>
      </c>
      <c r="B256" s="26">
        <v>48427</v>
      </c>
      <c r="C256" s="6">
        <f t="shared" si="15"/>
        <v>335954.4911863638</v>
      </c>
      <c r="D256" s="6">
        <f t="shared" si="16"/>
        <v>1744.6434688382112</v>
      </c>
      <c r="E256" s="6">
        <f t="shared" si="17"/>
        <v>1119.8483039545461</v>
      </c>
      <c r="F256" s="6">
        <f t="shared" si="18"/>
        <v>2864.4917727927573</v>
      </c>
      <c r="G256" s="6">
        <f t="shared" si="19"/>
        <v>334209.84771752561</v>
      </c>
    </row>
    <row r="257" spans="1:7" x14ac:dyDescent="0.25">
      <c r="A257">
        <v>213</v>
      </c>
      <c r="B257" s="26">
        <v>48458</v>
      </c>
      <c r="C257" s="6">
        <f t="shared" si="15"/>
        <v>334209.84771752561</v>
      </c>
      <c r="D257" s="6">
        <f t="shared" si="16"/>
        <v>1750.4589470676717</v>
      </c>
      <c r="E257" s="6">
        <f t="shared" si="17"/>
        <v>1114.0328257250856</v>
      </c>
      <c r="F257" s="6">
        <f t="shared" si="18"/>
        <v>2864.4917727927573</v>
      </c>
      <c r="G257" s="6">
        <f t="shared" si="19"/>
        <v>332459.38877045794</v>
      </c>
    </row>
    <row r="258" spans="1:7" x14ac:dyDescent="0.25">
      <c r="A258">
        <v>214</v>
      </c>
      <c r="B258" s="26">
        <v>48488</v>
      </c>
      <c r="C258" s="6">
        <f t="shared" si="15"/>
        <v>332459.38877045794</v>
      </c>
      <c r="D258" s="6">
        <f t="shared" si="16"/>
        <v>1756.2938102245641</v>
      </c>
      <c r="E258" s="6">
        <f t="shared" si="17"/>
        <v>1108.1979625681931</v>
      </c>
      <c r="F258" s="6">
        <f t="shared" si="18"/>
        <v>2864.4917727927573</v>
      </c>
      <c r="G258" s="6">
        <f t="shared" si="19"/>
        <v>330703.09496023337</v>
      </c>
    </row>
    <row r="259" spans="1:7" x14ac:dyDescent="0.25">
      <c r="A259">
        <v>215</v>
      </c>
      <c r="B259" s="26">
        <v>48519</v>
      </c>
      <c r="C259" s="6">
        <f t="shared" si="15"/>
        <v>330703.09496023337</v>
      </c>
      <c r="D259" s="6">
        <f t="shared" si="16"/>
        <v>1762.1481229253127</v>
      </c>
      <c r="E259" s="6">
        <f t="shared" si="17"/>
        <v>1102.3436498674446</v>
      </c>
      <c r="F259" s="6">
        <f t="shared" si="18"/>
        <v>2864.4917727927573</v>
      </c>
      <c r="G259" s="6">
        <f t="shared" si="19"/>
        <v>328940.94683730806</v>
      </c>
    </row>
    <row r="260" spans="1:7" x14ac:dyDescent="0.25">
      <c r="A260">
        <v>216</v>
      </c>
      <c r="B260" s="26">
        <v>48549</v>
      </c>
      <c r="C260" s="6">
        <f t="shared" si="15"/>
        <v>328940.94683730806</v>
      </c>
      <c r="D260" s="6">
        <f t="shared" si="16"/>
        <v>1768.0219500017304</v>
      </c>
      <c r="E260" s="6">
        <f t="shared" si="17"/>
        <v>1096.4698227910269</v>
      </c>
      <c r="F260" s="6">
        <f t="shared" si="18"/>
        <v>2864.4917727927573</v>
      </c>
      <c r="G260" s="27">
        <f t="shared" si="19"/>
        <v>327172.92488730635</v>
      </c>
    </row>
    <row r="261" spans="1:7" x14ac:dyDescent="0.25">
      <c r="B261" s="26"/>
      <c r="C261" s="6"/>
      <c r="D261" s="27">
        <f>SUM(D249:D260)</f>
        <v>20832.852053805094</v>
      </c>
      <c r="E261" s="27">
        <f>SUM(E249:E260)</f>
        <v>13541.049219707991</v>
      </c>
      <c r="F261" s="6"/>
      <c r="G261" s="6"/>
    </row>
    <row r="262" spans="1:7" x14ac:dyDescent="0.25">
      <c r="B262" s="26"/>
      <c r="C262" s="6"/>
      <c r="D262" s="6"/>
      <c r="E262" s="6"/>
      <c r="F262" s="6"/>
      <c r="G262" s="6"/>
    </row>
    <row r="263" spans="1:7" x14ac:dyDescent="0.25">
      <c r="A263">
        <v>217</v>
      </c>
      <c r="B263" s="26">
        <v>48580</v>
      </c>
      <c r="C263" s="6">
        <f>G260</f>
        <v>327172.92488730635</v>
      </c>
      <c r="D263" s="6">
        <f t="shared" si="16"/>
        <v>1773.9153565017361</v>
      </c>
      <c r="E263" s="6">
        <f t="shared" si="17"/>
        <v>1090.5764162910211</v>
      </c>
      <c r="F263" s="6">
        <f t="shared" si="18"/>
        <v>2864.4917727927573</v>
      </c>
      <c r="G263" s="6">
        <f t="shared" si="19"/>
        <v>325399.00953080459</v>
      </c>
    </row>
    <row r="264" spans="1:7" x14ac:dyDescent="0.25">
      <c r="A264">
        <v>218</v>
      </c>
      <c r="B264" s="26">
        <v>48611</v>
      </c>
      <c r="C264" s="6">
        <f t="shared" si="15"/>
        <v>325399.00953080459</v>
      </c>
      <c r="D264" s="6">
        <f t="shared" si="16"/>
        <v>1779.8284076900752</v>
      </c>
      <c r="E264" s="6">
        <f t="shared" si="17"/>
        <v>1084.6633651026821</v>
      </c>
      <c r="F264" s="6">
        <f t="shared" si="18"/>
        <v>2864.4917727927573</v>
      </c>
      <c r="G264" s="6">
        <f t="shared" si="19"/>
        <v>323619.18112311448</v>
      </c>
    </row>
    <row r="265" spans="1:7" x14ac:dyDescent="0.25">
      <c r="A265">
        <v>219</v>
      </c>
      <c r="B265" s="26">
        <v>48639</v>
      </c>
      <c r="C265" s="6">
        <f t="shared" si="15"/>
        <v>323619.18112311448</v>
      </c>
      <c r="D265" s="6">
        <f t="shared" si="16"/>
        <v>1785.7611690490423</v>
      </c>
      <c r="E265" s="6">
        <f t="shared" si="17"/>
        <v>1078.7306037437149</v>
      </c>
      <c r="F265" s="6">
        <f t="shared" si="18"/>
        <v>2864.4917727927573</v>
      </c>
      <c r="G265" s="6">
        <f t="shared" si="19"/>
        <v>321833.41995406547</v>
      </c>
    </row>
    <row r="266" spans="1:7" x14ac:dyDescent="0.25">
      <c r="A266">
        <v>220</v>
      </c>
      <c r="B266" s="26">
        <v>48670</v>
      </c>
      <c r="C266" s="6">
        <f t="shared" si="15"/>
        <v>321833.41995406547</v>
      </c>
      <c r="D266" s="6">
        <f t="shared" si="16"/>
        <v>1791.7137062792056</v>
      </c>
      <c r="E266" s="6">
        <f t="shared" si="17"/>
        <v>1072.7780665135517</v>
      </c>
      <c r="F266" s="6">
        <f t="shared" si="18"/>
        <v>2864.4917727927573</v>
      </c>
      <c r="G266" s="6">
        <f t="shared" si="19"/>
        <v>320041.70624778623</v>
      </c>
    </row>
    <row r="267" spans="1:7" x14ac:dyDescent="0.25">
      <c r="A267">
        <v>221</v>
      </c>
      <c r="B267" s="26">
        <v>48700</v>
      </c>
      <c r="C267" s="6">
        <f t="shared" si="15"/>
        <v>320041.70624778623</v>
      </c>
      <c r="D267" s="6">
        <f t="shared" si="16"/>
        <v>1797.6860853001365</v>
      </c>
      <c r="E267" s="6">
        <f t="shared" si="17"/>
        <v>1066.8056874926208</v>
      </c>
      <c r="F267" s="6">
        <f t="shared" si="18"/>
        <v>2864.4917727927573</v>
      </c>
      <c r="G267" s="6">
        <f t="shared" si="19"/>
        <v>318244.02016248612</v>
      </c>
    </row>
    <row r="268" spans="1:7" x14ac:dyDescent="0.25">
      <c r="A268">
        <v>222</v>
      </c>
      <c r="B268" s="26">
        <v>48731</v>
      </c>
      <c r="C268" s="6">
        <f t="shared" si="15"/>
        <v>318244.02016248612</v>
      </c>
      <c r="D268" s="6">
        <f t="shared" si="16"/>
        <v>1803.6783722511368</v>
      </c>
      <c r="E268" s="6">
        <f t="shared" si="17"/>
        <v>1060.8134005416205</v>
      </c>
      <c r="F268" s="6">
        <f t="shared" si="18"/>
        <v>2864.4917727927573</v>
      </c>
      <c r="G268" s="6">
        <f t="shared" si="19"/>
        <v>316440.34179023496</v>
      </c>
    </row>
    <row r="269" spans="1:7" x14ac:dyDescent="0.25">
      <c r="A269">
        <v>223</v>
      </c>
      <c r="B269" s="26">
        <v>48761</v>
      </c>
      <c r="C269" s="6">
        <f t="shared" si="15"/>
        <v>316440.34179023496</v>
      </c>
      <c r="D269" s="6">
        <f t="shared" si="16"/>
        <v>1809.690633491974</v>
      </c>
      <c r="E269" s="6">
        <f t="shared" si="17"/>
        <v>1054.8011393007832</v>
      </c>
      <c r="F269" s="6">
        <f t="shared" si="18"/>
        <v>2864.4917727927573</v>
      </c>
      <c r="G269" s="6">
        <f t="shared" si="19"/>
        <v>314630.651156743</v>
      </c>
    </row>
    <row r="270" spans="1:7" x14ac:dyDescent="0.25">
      <c r="A270">
        <v>224</v>
      </c>
      <c r="B270" s="26">
        <v>48792</v>
      </c>
      <c r="C270" s="6">
        <f t="shared" si="15"/>
        <v>314630.651156743</v>
      </c>
      <c r="D270" s="6">
        <f t="shared" si="16"/>
        <v>1815.7229356036139</v>
      </c>
      <c r="E270" s="6">
        <f t="shared" si="17"/>
        <v>1048.7688371891434</v>
      </c>
      <c r="F270" s="6">
        <f t="shared" si="18"/>
        <v>2864.4917727927573</v>
      </c>
      <c r="G270" s="6">
        <f t="shared" si="19"/>
        <v>312814.92822113936</v>
      </c>
    </row>
    <row r="271" spans="1:7" x14ac:dyDescent="0.25">
      <c r="A271">
        <v>225</v>
      </c>
      <c r="B271" s="26">
        <v>48823</v>
      </c>
      <c r="C271" s="6">
        <f t="shared" si="15"/>
        <v>312814.92822113936</v>
      </c>
      <c r="D271" s="6">
        <f t="shared" si="16"/>
        <v>1821.7753453889593</v>
      </c>
      <c r="E271" s="6">
        <f t="shared" si="17"/>
        <v>1042.716427403798</v>
      </c>
      <c r="F271" s="6">
        <f t="shared" si="18"/>
        <v>2864.4917727927573</v>
      </c>
      <c r="G271" s="6">
        <f t="shared" si="19"/>
        <v>310993.15287575038</v>
      </c>
    </row>
    <row r="272" spans="1:7" x14ac:dyDescent="0.25">
      <c r="A272">
        <v>226</v>
      </c>
      <c r="B272" s="26">
        <v>48853</v>
      </c>
      <c r="C272" s="6">
        <f t="shared" si="15"/>
        <v>310993.15287575038</v>
      </c>
      <c r="D272" s="6">
        <f t="shared" si="16"/>
        <v>1827.8479298735892</v>
      </c>
      <c r="E272" s="6">
        <f t="shared" si="17"/>
        <v>1036.643842919168</v>
      </c>
      <c r="F272" s="6">
        <f t="shared" si="18"/>
        <v>2864.4917727927573</v>
      </c>
      <c r="G272" s="6">
        <f t="shared" si="19"/>
        <v>309165.30494587682</v>
      </c>
    </row>
    <row r="273" spans="1:7" x14ac:dyDescent="0.25">
      <c r="A273">
        <v>227</v>
      </c>
      <c r="B273" s="26">
        <v>48884</v>
      </c>
      <c r="C273" s="6">
        <f t="shared" si="15"/>
        <v>309165.30494587682</v>
      </c>
      <c r="D273" s="6">
        <f t="shared" si="16"/>
        <v>1833.940756306501</v>
      </c>
      <c r="E273" s="6">
        <f t="shared" si="17"/>
        <v>1030.5510164862562</v>
      </c>
      <c r="F273" s="6">
        <f t="shared" si="18"/>
        <v>2864.4917727927573</v>
      </c>
      <c r="G273" s="6">
        <f t="shared" si="19"/>
        <v>307331.3641895703</v>
      </c>
    </row>
    <row r="274" spans="1:7" x14ac:dyDescent="0.25">
      <c r="A274">
        <v>228</v>
      </c>
      <c r="B274" s="26">
        <v>48914</v>
      </c>
      <c r="C274" s="6">
        <f t="shared" si="15"/>
        <v>307331.3641895703</v>
      </c>
      <c r="D274" s="6">
        <f t="shared" si="16"/>
        <v>1840.0538921608561</v>
      </c>
      <c r="E274" s="6">
        <f t="shared" si="17"/>
        <v>1024.4378806319012</v>
      </c>
      <c r="F274" s="6">
        <f t="shared" si="18"/>
        <v>2864.4917727927573</v>
      </c>
      <c r="G274" s="27">
        <f t="shared" si="19"/>
        <v>305491.31029740942</v>
      </c>
    </row>
    <row r="275" spans="1:7" x14ac:dyDescent="0.25">
      <c r="B275" s="26"/>
      <c r="C275" s="6"/>
      <c r="D275" s="27">
        <f>SUM(D263:D274)</f>
        <v>21681.614589896824</v>
      </c>
      <c r="E275" s="27">
        <f>SUM(E263:E274)</f>
        <v>12692.286683616263</v>
      </c>
      <c r="F275" s="6"/>
      <c r="G275" s="6"/>
    </row>
    <row r="276" spans="1:7" x14ac:dyDescent="0.25">
      <c r="B276" s="26"/>
      <c r="C276" s="6"/>
      <c r="D276" s="6"/>
      <c r="E276" s="6"/>
      <c r="F276" s="6"/>
      <c r="G276" s="6"/>
    </row>
    <row r="277" spans="1:7" x14ac:dyDescent="0.25">
      <c r="A277">
        <v>229</v>
      </c>
      <c r="B277" s="26">
        <v>48945</v>
      </c>
      <c r="C277" s="6">
        <f>G274</f>
        <v>305491.31029740942</v>
      </c>
      <c r="D277" s="6">
        <f t="shared" si="16"/>
        <v>1846.1874051347259</v>
      </c>
      <c r="E277" s="6">
        <f t="shared" si="17"/>
        <v>1018.3043676580314</v>
      </c>
      <c r="F277" s="6">
        <f t="shared" si="18"/>
        <v>2864.4917727927573</v>
      </c>
      <c r="G277" s="6">
        <f t="shared" si="19"/>
        <v>303645.1228922747</v>
      </c>
    </row>
    <row r="278" spans="1:7" x14ac:dyDescent="0.25">
      <c r="A278">
        <v>230</v>
      </c>
      <c r="B278" s="26">
        <v>48976</v>
      </c>
      <c r="C278" s="6">
        <f t="shared" si="15"/>
        <v>303645.1228922747</v>
      </c>
      <c r="D278" s="6">
        <f t="shared" si="16"/>
        <v>1852.3413631518415</v>
      </c>
      <c r="E278" s="6">
        <f t="shared" si="17"/>
        <v>1012.1504096409158</v>
      </c>
      <c r="F278" s="6">
        <f t="shared" si="18"/>
        <v>2864.4917727927573</v>
      </c>
      <c r="G278" s="6">
        <f t="shared" si="19"/>
        <v>301792.78152912285</v>
      </c>
    </row>
    <row r="279" spans="1:7" x14ac:dyDescent="0.25">
      <c r="A279">
        <v>231</v>
      </c>
      <c r="B279" s="26">
        <v>49004</v>
      </c>
      <c r="C279" s="6">
        <f t="shared" si="15"/>
        <v>301792.78152912285</v>
      </c>
      <c r="D279" s="6">
        <f t="shared" si="16"/>
        <v>1858.5158343623477</v>
      </c>
      <c r="E279" s="6">
        <f t="shared" si="17"/>
        <v>1005.9759384304095</v>
      </c>
      <c r="F279" s="6">
        <f t="shared" si="18"/>
        <v>2864.4917727927573</v>
      </c>
      <c r="G279" s="6">
        <f t="shared" si="19"/>
        <v>299934.26569476048</v>
      </c>
    </row>
    <row r="280" spans="1:7" x14ac:dyDescent="0.25">
      <c r="A280">
        <v>232</v>
      </c>
      <c r="B280" s="26">
        <v>49035</v>
      </c>
      <c r="C280" s="6">
        <f t="shared" si="15"/>
        <v>299934.26569476048</v>
      </c>
      <c r="D280" s="6">
        <f t="shared" si="16"/>
        <v>1864.7108871435557</v>
      </c>
      <c r="E280" s="6">
        <f t="shared" si="17"/>
        <v>999.78088564920165</v>
      </c>
      <c r="F280" s="6">
        <f t="shared" si="18"/>
        <v>2864.4917727927573</v>
      </c>
      <c r="G280" s="6">
        <f t="shared" si="19"/>
        <v>298069.55480761692</v>
      </c>
    </row>
    <row r="281" spans="1:7" x14ac:dyDescent="0.25">
      <c r="A281">
        <v>233</v>
      </c>
      <c r="B281" s="26">
        <v>49065</v>
      </c>
      <c r="C281" s="6">
        <f t="shared" si="15"/>
        <v>298069.55480761692</v>
      </c>
      <c r="D281" s="6">
        <f t="shared" si="16"/>
        <v>1870.9265901007007</v>
      </c>
      <c r="E281" s="6">
        <f t="shared" si="17"/>
        <v>993.56518269205651</v>
      </c>
      <c r="F281" s="6">
        <f t="shared" si="18"/>
        <v>2864.4917727927573</v>
      </c>
      <c r="G281" s="6">
        <f t="shared" si="19"/>
        <v>296198.62821751623</v>
      </c>
    </row>
    <row r="282" spans="1:7" x14ac:dyDescent="0.25">
      <c r="A282">
        <v>234</v>
      </c>
      <c r="B282" s="26">
        <v>49096</v>
      </c>
      <c r="C282" s="6">
        <f t="shared" si="15"/>
        <v>296198.62821751623</v>
      </c>
      <c r="D282" s="6">
        <f t="shared" si="16"/>
        <v>1877.1630120677032</v>
      </c>
      <c r="E282" s="6">
        <f t="shared" si="17"/>
        <v>987.32876072505417</v>
      </c>
      <c r="F282" s="6">
        <f t="shared" si="18"/>
        <v>2864.4917727927573</v>
      </c>
      <c r="G282" s="6">
        <f t="shared" si="19"/>
        <v>294321.46520544851</v>
      </c>
    </row>
    <row r="283" spans="1:7" x14ac:dyDescent="0.25">
      <c r="A283">
        <v>235</v>
      </c>
      <c r="B283" s="26">
        <v>49126</v>
      </c>
      <c r="C283" s="6">
        <f t="shared" si="15"/>
        <v>294321.46520544851</v>
      </c>
      <c r="D283" s="6">
        <f t="shared" si="16"/>
        <v>1883.420222107929</v>
      </c>
      <c r="E283" s="6">
        <f t="shared" si="17"/>
        <v>981.07155068482837</v>
      </c>
      <c r="F283" s="6">
        <f t="shared" si="18"/>
        <v>2864.4917727927573</v>
      </c>
      <c r="G283" s="6">
        <f t="shared" si="19"/>
        <v>292438.0449833406</v>
      </c>
    </row>
    <row r="284" spans="1:7" x14ac:dyDescent="0.25">
      <c r="A284">
        <v>236</v>
      </c>
      <c r="B284" s="26">
        <v>49157</v>
      </c>
      <c r="C284" s="6">
        <f t="shared" si="15"/>
        <v>292438.0449833406</v>
      </c>
      <c r="D284" s="6">
        <f t="shared" si="16"/>
        <v>1889.6982895149551</v>
      </c>
      <c r="E284" s="6">
        <f t="shared" si="17"/>
        <v>974.79348327780212</v>
      </c>
      <c r="F284" s="6">
        <f t="shared" si="18"/>
        <v>2864.4917727927573</v>
      </c>
      <c r="G284" s="6">
        <f t="shared" si="19"/>
        <v>290548.34669382568</v>
      </c>
    </row>
    <row r="285" spans="1:7" x14ac:dyDescent="0.25">
      <c r="A285">
        <v>237</v>
      </c>
      <c r="B285" s="26">
        <v>49188</v>
      </c>
      <c r="C285" s="6">
        <f t="shared" si="15"/>
        <v>290548.34669382568</v>
      </c>
      <c r="D285" s="6">
        <f t="shared" si="16"/>
        <v>1895.9972838133383</v>
      </c>
      <c r="E285" s="6">
        <f t="shared" si="17"/>
        <v>968.49448897941897</v>
      </c>
      <c r="F285" s="6">
        <f t="shared" si="18"/>
        <v>2864.4917727927573</v>
      </c>
      <c r="G285" s="6">
        <f t="shared" si="19"/>
        <v>288652.34941001236</v>
      </c>
    </row>
    <row r="286" spans="1:7" x14ac:dyDescent="0.25">
      <c r="A286">
        <v>238</v>
      </c>
      <c r="B286" s="26">
        <v>49218</v>
      </c>
      <c r="C286" s="6">
        <f t="shared" si="15"/>
        <v>288652.34941001236</v>
      </c>
      <c r="D286" s="6">
        <f t="shared" si="16"/>
        <v>1902.3172747593826</v>
      </c>
      <c r="E286" s="6">
        <f t="shared" si="17"/>
        <v>962.17449803337456</v>
      </c>
      <c r="F286" s="6">
        <f t="shared" si="18"/>
        <v>2864.4917727927573</v>
      </c>
      <c r="G286" s="6">
        <f t="shared" si="19"/>
        <v>286750.03213525296</v>
      </c>
    </row>
    <row r="287" spans="1:7" x14ac:dyDescent="0.25">
      <c r="A287">
        <v>239</v>
      </c>
      <c r="B287" s="26">
        <v>49249</v>
      </c>
      <c r="C287" s="6">
        <f t="shared" si="15"/>
        <v>286750.03213525296</v>
      </c>
      <c r="D287" s="6">
        <f t="shared" si="16"/>
        <v>1908.658332341914</v>
      </c>
      <c r="E287" s="6">
        <f t="shared" si="17"/>
        <v>955.83344045084323</v>
      </c>
      <c r="F287" s="6">
        <f t="shared" si="18"/>
        <v>2864.4917727927573</v>
      </c>
      <c r="G287" s="6">
        <f t="shared" si="19"/>
        <v>284841.37380291102</v>
      </c>
    </row>
    <row r="288" spans="1:7" x14ac:dyDescent="0.25">
      <c r="A288">
        <v>240</v>
      </c>
      <c r="B288" s="26">
        <v>49279</v>
      </c>
      <c r="C288" s="6">
        <f t="shared" si="15"/>
        <v>284841.37380291102</v>
      </c>
      <c r="D288" s="6">
        <f t="shared" si="16"/>
        <v>1915.0205267830538</v>
      </c>
      <c r="E288" s="6">
        <f t="shared" si="17"/>
        <v>949.47124600970346</v>
      </c>
      <c r="F288" s="6">
        <f t="shared" si="18"/>
        <v>2864.4917727927573</v>
      </c>
      <c r="G288" s="27">
        <f t="shared" si="19"/>
        <v>282926.35327612795</v>
      </c>
    </row>
    <row r="289" spans="1:7" x14ac:dyDescent="0.25">
      <c r="B289" s="26"/>
      <c r="C289" s="6"/>
      <c r="D289" s="27">
        <f>SUM(D277:D288)</f>
        <v>22564.957021281447</v>
      </c>
      <c r="E289" s="27">
        <f>SUM(E277:E288)</f>
        <v>11808.944252231639</v>
      </c>
      <c r="F289" s="6"/>
      <c r="G289" s="6"/>
    </row>
    <row r="290" spans="1:7" x14ac:dyDescent="0.25">
      <c r="B290" s="26"/>
      <c r="C290" s="6"/>
      <c r="D290" s="6"/>
      <c r="E290" s="6"/>
      <c r="F290" s="6"/>
      <c r="G290" s="6"/>
    </row>
    <row r="291" spans="1:7" x14ac:dyDescent="0.25">
      <c r="A291">
        <v>241</v>
      </c>
      <c r="B291" s="26">
        <v>49310</v>
      </c>
      <c r="C291" s="6">
        <f>G288</f>
        <v>282926.35327612795</v>
      </c>
      <c r="D291" s="6">
        <f t="shared" si="16"/>
        <v>1921.4039285389974</v>
      </c>
      <c r="E291" s="6">
        <f t="shared" si="17"/>
        <v>943.08784425375984</v>
      </c>
      <c r="F291" s="6">
        <f t="shared" si="18"/>
        <v>2864.4917727927573</v>
      </c>
      <c r="G291" s="6">
        <f t="shared" si="19"/>
        <v>281004.94934758893</v>
      </c>
    </row>
    <row r="292" spans="1:7" x14ac:dyDescent="0.25">
      <c r="A292">
        <v>242</v>
      </c>
      <c r="B292" s="26">
        <v>49341</v>
      </c>
      <c r="C292" s="6">
        <f t="shared" si="15"/>
        <v>281004.94934758893</v>
      </c>
      <c r="D292" s="6">
        <f t="shared" si="16"/>
        <v>1927.8086083007943</v>
      </c>
      <c r="E292" s="6">
        <f t="shared" si="17"/>
        <v>936.68316449196311</v>
      </c>
      <c r="F292" s="6">
        <f t="shared" si="18"/>
        <v>2864.4917727927573</v>
      </c>
      <c r="G292" s="6">
        <f t="shared" si="19"/>
        <v>279077.14073928812</v>
      </c>
    </row>
    <row r="293" spans="1:7" x14ac:dyDescent="0.25">
      <c r="A293">
        <v>243</v>
      </c>
      <c r="B293" s="26">
        <v>49369</v>
      </c>
      <c r="C293" s="6">
        <f t="shared" si="15"/>
        <v>279077.14073928812</v>
      </c>
      <c r="D293" s="6">
        <f t="shared" si="16"/>
        <v>1934.2346369951301</v>
      </c>
      <c r="E293" s="6">
        <f t="shared" si="17"/>
        <v>930.25713579762714</v>
      </c>
      <c r="F293" s="6">
        <f t="shared" si="18"/>
        <v>2864.4917727927573</v>
      </c>
      <c r="G293" s="6">
        <f t="shared" si="19"/>
        <v>277142.906102293</v>
      </c>
    </row>
    <row r="294" spans="1:7" x14ac:dyDescent="0.25">
      <c r="A294">
        <v>244</v>
      </c>
      <c r="B294" s="26">
        <v>49400</v>
      </c>
      <c r="C294" s="6">
        <f t="shared" si="15"/>
        <v>277142.906102293</v>
      </c>
      <c r="D294" s="6">
        <f t="shared" si="16"/>
        <v>1940.6820857851139</v>
      </c>
      <c r="E294" s="6">
        <f t="shared" si="17"/>
        <v>923.80968700764333</v>
      </c>
      <c r="F294" s="6">
        <f t="shared" si="18"/>
        <v>2864.4917727927573</v>
      </c>
      <c r="G294" s="6">
        <f t="shared" si="19"/>
        <v>275202.22401650785</v>
      </c>
    </row>
    <row r="295" spans="1:7" x14ac:dyDescent="0.25">
      <c r="A295">
        <v>245</v>
      </c>
      <c r="B295" s="26">
        <v>49430</v>
      </c>
      <c r="C295" s="6">
        <f t="shared" si="15"/>
        <v>275202.22401650785</v>
      </c>
      <c r="D295" s="6">
        <f t="shared" si="16"/>
        <v>1947.1510260710643</v>
      </c>
      <c r="E295" s="6">
        <f t="shared" si="17"/>
        <v>917.34074672169288</v>
      </c>
      <c r="F295" s="6">
        <f t="shared" si="18"/>
        <v>2864.4917727927573</v>
      </c>
      <c r="G295" s="6">
        <f t="shared" si="19"/>
        <v>273255.07299043681</v>
      </c>
    </row>
    <row r="296" spans="1:7" x14ac:dyDescent="0.25">
      <c r="A296">
        <v>246</v>
      </c>
      <c r="B296" s="26">
        <v>49461</v>
      </c>
      <c r="C296" s="6">
        <f t="shared" si="15"/>
        <v>273255.07299043681</v>
      </c>
      <c r="D296" s="6">
        <f t="shared" si="16"/>
        <v>1953.6415294913013</v>
      </c>
      <c r="E296" s="6">
        <f t="shared" si="17"/>
        <v>910.85024330145609</v>
      </c>
      <c r="F296" s="6">
        <f t="shared" si="18"/>
        <v>2864.4917727927573</v>
      </c>
      <c r="G296" s="6">
        <f t="shared" si="19"/>
        <v>271301.43146094552</v>
      </c>
    </row>
    <row r="297" spans="1:7" x14ac:dyDescent="0.25">
      <c r="A297">
        <v>247</v>
      </c>
      <c r="B297" s="26">
        <v>49491</v>
      </c>
      <c r="C297" s="6">
        <f t="shared" si="15"/>
        <v>271301.43146094552</v>
      </c>
      <c r="D297" s="6">
        <f t="shared" si="16"/>
        <v>1960.1536679229389</v>
      </c>
      <c r="E297" s="6">
        <f t="shared" si="17"/>
        <v>904.33810486981849</v>
      </c>
      <c r="F297" s="6">
        <f t="shared" si="18"/>
        <v>2864.4917727927573</v>
      </c>
      <c r="G297" s="6">
        <f t="shared" si="19"/>
        <v>269341.27779302257</v>
      </c>
    </row>
    <row r="298" spans="1:7" x14ac:dyDescent="0.25">
      <c r="A298">
        <v>248</v>
      </c>
      <c r="B298" s="26">
        <v>49522</v>
      </c>
      <c r="C298" s="6">
        <f t="shared" si="15"/>
        <v>269341.27779302257</v>
      </c>
      <c r="D298" s="6">
        <f t="shared" si="16"/>
        <v>1966.6875134826819</v>
      </c>
      <c r="E298" s="6">
        <f t="shared" si="17"/>
        <v>897.80425931007528</v>
      </c>
      <c r="F298" s="6">
        <f t="shared" si="18"/>
        <v>2864.4917727927573</v>
      </c>
      <c r="G298" s="6">
        <f t="shared" si="19"/>
        <v>267374.59027953987</v>
      </c>
    </row>
    <row r="299" spans="1:7" x14ac:dyDescent="0.25">
      <c r="A299">
        <v>249</v>
      </c>
      <c r="B299" s="26">
        <v>49553</v>
      </c>
      <c r="C299" s="6">
        <f t="shared" si="15"/>
        <v>267374.59027953987</v>
      </c>
      <c r="D299" s="6">
        <f t="shared" si="16"/>
        <v>1973.2431385276243</v>
      </c>
      <c r="E299" s="6">
        <f t="shared" si="17"/>
        <v>891.24863426513298</v>
      </c>
      <c r="F299" s="6">
        <f t="shared" si="18"/>
        <v>2864.4917727927573</v>
      </c>
      <c r="G299" s="6">
        <f t="shared" si="19"/>
        <v>265401.34714101226</v>
      </c>
    </row>
    <row r="300" spans="1:7" x14ac:dyDescent="0.25">
      <c r="A300">
        <v>250</v>
      </c>
      <c r="B300" s="26">
        <v>49583</v>
      </c>
      <c r="C300" s="6">
        <f t="shared" si="15"/>
        <v>265401.34714101226</v>
      </c>
      <c r="D300" s="6">
        <f t="shared" si="16"/>
        <v>1979.8206156560495</v>
      </c>
      <c r="E300" s="6">
        <f t="shared" si="17"/>
        <v>884.67115713670762</v>
      </c>
      <c r="F300" s="6">
        <f t="shared" si="18"/>
        <v>2864.4917727927573</v>
      </c>
      <c r="G300" s="6">
        <f t="shared" si="19"/>
        <v>263421.52652535622</v>
      </c>
    </row>
    <row r="301" spans="1:7" x14ac:dyDescent="0.25">
      <c r="A301">
        <v>251</v>
      </c>
      <c r="B301" s="26">
        <v>49614</v>
      </c>
      <c r="C301" s="6">
        <f t="shared" si="15"/>
        <v>263421.52652535622</v>
      </c>
      <c r="D301" s="6">
        <f t="shared" si="16"/>
        <v>1986.4200177082366</v>
      </c>
      <c r="E301" s="6">
        <f t="shared" si="17"/>
        <v>878.07175508452076</v>
      </c>
      <c r="F301" s="6">
        <f t="shared" si="18"/>
        <v>2864.4917727927573</v>
      </c>
      <c r="G301" s="6">
        <f t="shared" si="19"/>
        <v>261435.10650764799</v>
      </c>
    </row>
    <row r="302" spans="1:7" x14ac:dyDescent="0.25">
      <c r="A302">
        <v>252</v>
      </c>
      <c r="B302" s="26">
        <v>49644</v>
      </c>
      <c r="C302" s="6">
        <f t="shared" si="15"/>
        <v>261435.10650764799</v>
      </c>
      <c r="D302" s="6">
        <f t="shared" si="16"/>
        <v>1993.041417767264</v>
      </c>
      <c r="E302" s="6">
        <f t="shared" si="17"/>
        <v>871.45035502549331</v>
      </c>
      <c r="F302" s="6">
        <f t="shared" si="18"/>
        <v>2864.4917727927573</v>
      </c>
      <c r="G302" s="27">
        <f t="shared" si="19"/>
        <v>259442.06508988072</v>
      </c>
    </row>
    <row r="303" spans="1:7" x14ac:dyDescent="0.25">
      <c r="B303" s="26"/>
      <c r="C303" s="6"/>
      <c r="D303" s="27">
        <f>SUM(D291:D302)</f>
        <v>23484.288186247199</v>
      </c>
      <c r="E303" s="27">
        <f>SUM(E291:E302)</f>
        <v>10889.61308726589</v>
      </c>
      <c r="F303" s="6"/>
      <c r="G303" s="6"/>
    </row>
    <row r="304" spans="1:7" x14ac:dyDescent="0.25">
      <c r="B304" s="26"/>
      <c r="C304" s="6"/>
      <c r="D304" s="6"/>
      <c r="E304" s="6"/>
      <c r="F304" s="6"/>
      <c r="G304" s="6"/>
    </row>
    <row r="305" spans="1:7" x14ac:dyDescent="0.25">
      <c r="A305">
        <v>253</v>
      </c>
      <c r="B305" s="26">
        <v>49675</v>
      </c>
      <c r="C305" s="6">
        <f>G302</f>
        <v>259442.06508988072</v>
      </c>
      <c r="D305" s="6">
        <f t="shared" si="16"/>
        <v>1999.6848891598215</v>
      </c>
      <c r="E305" s="6">
        <f t="shared" si="17"/>
        <v>864.80688363293575</v>
      </c>
      <c r="F305" s="6">
        <f t="shared" si="18"/>
        <v>2864.4917727927573</v>
      </c>
      <c r="G305" s="6">
        <f t="shared" si="19"/>
        <v>257442.38020072089</v>
      </c>
    </row>
    <row r="306" spans="1:7" x14ac:dyDescent="0.25">
      <c r="A306">
        <v>254</v>
      </c>
      <c r="B306" s="26">
        <v>49706</v>
      </c>
      <c r="C306" s="6">
        <f t="shared" si="15"/>
        <v>257442.38020072089</v>
      </c>
      <c r="D306" s="6">
        <f t="shared" si="16"/>
        <v>2006.350505457021</v>
      </c>
      <c r="E306" s="6">
        <f t="shared" si="17"/>
        <v>858.1412673357363</v>
      </c>
      <c r="F306" s="6">
        <f t="shared" si="18"/>
        <v>2864.4917727927573</v>
      </c>
      <c r="G306" s="6">
        <f t="shared" si="19"/>
        <v>255436.02969526386</v>
      </c>
    </row>
    <row r="307" spans="1:7" x14ac:dyDescent="0.25">
      <c r="A307">
        <v>255</v>
      </c>
      <c r="B307" s="26">
        <v>49735</v>
      </c>
      <c r="C307" s="6">
        <f t="shared" si="15"/>
        <v>255436.02969526386</v>
      </c>
      <c r="D307" s="6">
        <f t="shared" si="16"/>
        <v>2013.038340475211</v>
      </c>
      <c r="E307" s="6">
        <f t="shared" si="17"/>
        <v>851.45343231754623</v>
      </c>
      <c r="F307" s="6">
        <f t="shared" si="18"/>
        <v>2864.4917727927573</v>
      </c>
      <c r="G307" s="6">
        <f t="shared" si="19"/>
        <v>253422.99135478865</v>
      </c>
    </row>
    <row r="308" spans="1:7" x14ac:dyDescent="0.25">
      <c r="A308">
        <v>256</v>
      </c>
      <c r="B308" s="26">
        <v>49766</v>
      </c>
      <c r="C308" s="6">
        <f t="shared" si="15"/>
        <v>253422.99135478865</v>
      </c>
      <c r="D308" s="6">
        <f t="shared" si="16"/>
        <v>2019.7484682767949</v>
      </c>
      <c r="E308" s="6">
        <f t="shared" si="17"/>
        <v>844.74330451596222</v>
      </c>
      <c r="F308" s="6">
        <f t="shared" si="18"/>
        <v>2864.4917727927573</v>
      </c>
      <c r="G308" s="6">
        <f t="shared" si="19"/>
        <v>251403.24288651187</v>
      </c>
    </row>
    <row r="309" spans="1:7" x14ac:dyDescent="0.25">
      <c r="A309">
        <v>257</v>
      </c>
      <c r="B309" s="26">
        <v>49796</v>
      </c>
      <c r="C309" s="6">
        <f t="shared" si="15"/>
        <v>251403.24288651187</v>
      </c>
      <c r="D309" s="6">
        <f t="shared" si="16"/>
        <v>2026.4809631710509</v>
      </c>
      <c r="E309" s="6">
        <f t="shared" si="17"/>
        <v>838.01080962170624</v>
      </c>
      <c r="F309" s="6">
        <f t="shared" si="18"/>
        <v>2864.4917727927573</v>
      </c>
      <c r="G309" s="6">
        <f t="shared" si="19"/>
        <v>249376.76192334082</v>
      </c>
    </row>
    <row r="310" spans="1:7" x14ac:dyDescent="0.25">
      <c r="A310">
        <v>258</v>
      </c>
      <c r="B310" s="26">
        <v>49827</v>
      </c>
      <c r="C310" s="6">
        <f t="shared" si="15"/>
        <v>249376.76192334082</v>
      </c>
      <c r="D310" s="6">
        <f t="shared" si="16"/>
        <v>2033.2358997149545</v>
      </c>
      <c r="E310" s="6">
        <f t="shared" si="17"/>
        <v>831.25587307780279</v>
      </c>
      <c r="F310" s="6">
        <f t="shared" si="18"/>
        <v>2864.4917727927573</v>
      </c>
      <c r="G310" s="6">
        <f t="shared" si="19"/>
        <v>247343.52602362586</v>
      </c>
    </row>
    <row r="311" spans="1:7" x14ac:dyDescent="0.25">
      <c r="A311">
        <v>259</v>
      </c>
      <c r="B311" s="26">
        <v>49857</v>
      </c>
      <c r="C311" s="6">
        <f t="shared" ref="C311:C357" si="20">G310</f>
        <v>247343.52602362586</v>
      </c>
      <c r="D311" s="6">
        <f t="shared" ref="D311:D357" si="21">F311-E311</f>
        <v>2040.0133527140042</v>
      </c>
      <c r="E311" s="6">
        <f t="shared" ref="E311:E357" si="22">C311*$D$2</f>
        <v>824.47842007875295</v>
      </c>
      <c r="F311" s="6">
        <f t="shared" ref="F311:F357" si="23">$D$6</f>
        <v>2864.4917727927573</v>
      </c>
      <c r="G311" s="6">
        <f t="shared" ref="G311:G357" si="24">C311-D311</f>
        <v>245303.51267091185</v>
      </c>
    </row>
    <row r="312" spans="1:7" x14ac:dyDescent="0.25">
      <c r="A312">
        <v>260</v>
      </c>
      <c r="B312" s="26">
        <v>49888</v>
      </c>
      <c r="C312" s="6">
        <f t="shared" si="20"/>
        <v>245303.51267091185</v>
      </c>
      <c r="D312" s="6">
        <f t="shared" si="21"/>
        <v>2046.8133972230512</v>
      </c>
      <c r="E312" s="6">
        <f t="shared" si="22"/>
        <v>817.67837556970619</v>
      </c>
      <c r="F312" s="6">
        <f t="shared" si="23"/>
        <v>2864.4917727927573</v>
      </c>
      <c r="G312" s="6">
        <f t="shared" si="24"/>
        <v>243256.69927368881</v>
      </c>
    </row>
    <row r="313" spans="1:7" x14ac:dyDescent="0.25">
      <c r="A313">
        <v>261</v>
      </c>
      <c r="B313" s="26">
        <v>49919</v>
      </c>
      <c r="C313" s="6">
        <f t="shared" si="20"/>
        <v>243256.69927368881</v>
      </c>
      <c r="D313" s="6">
        <f t="shared" si="21"/>
        <v>2053.6361085471281</v>
      </c>
      <c r="E313" s="6">
        <f t="shared" si="22"/>
        <v>810.85566424562944</v>
      </c>
      <c r="F313" s="6">
        <f t="shared" si="23"/>
        <v>2864.4917727927573</v>
      </c>
      <c r="G313" s="6">
        <f t="shared" si="24"/>
        <v>241203.06316514168</v>
      </c>
    </row>
    <row r="314" spans="1:7" x14ac:dyDescent="0.25">
      <c r="A314">
        <v>262</v>
      </c>
      <c r="B314" s="26">
        <v>49949</v>
      </c>
      <c r="C314" s="6">
        <f t="shared" si="20"/>
        <v>241203.06316514168</v>
      </c>
      <c r="D314" s="6">
        <f t="shared" si="21"/>
        <v>2060.4815622422848</v>
      </c>
      <c r="E314" s="6">
        <f t="shared" si="22"/>
        <v>804.01021055047227</v>
      </c>
      <c r="F314" s="6">
        <f t="shared" si="23"/>
        <v>2864.4917727927573</v>
      </c>
      <c r="G314" s="6">
        <f t="shared" si="24"/>
        <v>239142.58160289939</v>
      </c>
    </row>
    <row r="315" spans="1:7" x14ac:dyDescent="0.25">
      <c r="A315">
        <v>263</v>
      </c>
      <c r="B315" s="26">
        <v>49980</v>
      </c>
      <c r="C315" s="6">
        <f t="shared" si="20"/>
        <v>239142.58160289939</v>
      </c>
      <c r="D315" s="6">
        <f t="shared" si="21"/>
        <v>2067.3498341164259</v>
      </c>
      <c r="E315" s="6">
        <f t="shared" si="22"/>
        <v>797.14193867633139</v>
      </c>
      <c r="F315" s="6">
        <f t="shared" si="23"/>
        <v>2864.4917727927573</v>
      </c>
      <c r="G315" s="6">
        <f t="shared" si="24"/>
        <v>237075.23176878295</v>
      </c>
    </row>
    <row r="316" spans="1:7" x14ac:dyDescent="0.25">
      <c r="A316">
        <v>264</v>
      </c>
      <c r="B316" s="26">
        <v>50010</v>
      </c>
      <c r="C316" s="6">
        <f t="shared" si="20"/>
        <v>237075.23176878295</v>
      </c>
      <c r="D316" s="6">
        <f t="shared" si="21"/>
        <v>2074.2410002301476</v>
      </c>
      <c r="E316" s="6">
        <f t="shared" si="22"/>
        <v>790.25077256260988</v>
      </c>
      <c r="F316" s="6">
        <f t="shared" si="23"/>
        <v>2864.4917727927573</v>
      </c>
      <c r="G316" s="27">
        <f t="shared" si="24"/>
        <v>235000.99076855282</v>
      </c>
    </row>
    <row r="317" spans="1:7" x14ac:dyDescent="0.25">
      <c r="B317" s="26"/>
      <c r="C317" s="6"/>
      <c r="D317" s="27">
        <f>SUM(D305:D316)</f>
        <v>24441.074321327895</v>
      </c>
      <c r="E317" s="27">
        <f>SUM(E305:E316)</f>
        <v>9932.8269521851907</v>
      </c>
      <c r="F317" s="6"/>
      <c r="G317" s="6"/>
    </row>
    <row r="318" spans="1:7" x14ac:dyDescent="0.25">
      <c r="B318" s="26"/>
      <c r="C318" s="6"/>
      <c r="D318" s="6"/>
      <c r="E318" s="6"/>
      <c r="F318" s="6"/>
      <c r="G318" s="6"/>
    </row>
    <row r="319" spans="1:7" x14ac:dyDescent="0.25">
      <c r="A319">
        <v>265</v>
      </c>
      <c r="B319" s="26">
        <v>50041</v>
      </c>
      <c r="C319" s="6">
        <f>G316</f>
        <v>235000.99076855282</v>
      </c>
      <c r="D319" s="6">
        <f t="shared" si="21"/>
        <v>2081.1551368975811</v>
      </c>
      <c r="E319" s="6">
        <f t="shared" si="22"/>
        <v>783.33663589517607</v>
      </c>
      <c r="F319" s="6">
        <f t="shared" si="23"/>
        <v>2864.4917727927573</v>
      </c>
      <c r="G319" s="6">
        <f t="shared" si="24"/>
        <v>232919.83563165524</v>
      </c>
    </row>
    <row r="320" spans="1:7" x14ac:dyDescent="0.25">
      <c r="A320">
        <v>266</v>
      </c>
      <c r="B320" s="26">
        <v>50072</v>
      </c>
      <c r="C320" s="6">
        <f t="shared" si="20"/>
        <v>232919.83563165524</v>
      </c>
      <c r="D320" s="6">
        <f t="shared" si="21"/>
        <v>2088.0923206872399</v>
      </c>
      <c r="E320" s="6">
        <f t="shared" si="22"/>
        <v>776.39945210551753</v>
      </c>
      <c r="F320" s="6">
        <f t="shared" si="23"/>
        <v>2864.4917727927573</v>
      </c>
      <c r="G320" s="6">
        <f t="shared" si="24"/>
        <v>230831.74331096798</v>
      </c>
    </row>
    <row r="321" spans="1:7" x14ac:dyDescent="0.25">
      <c r="A321">
        <v>267</v>
      </c>
      <c r="B321" s="26">
        <v>50100</v>
      </c>
      <c r="C321" s="6">
        <f t="shared" si="20"/>
        <v>230831.74331096798</v>
      </c>
      <c r="D321" s="6">
        <f t="shared" si="21"/>
        <v>2095.052628422864</v>
      </c>
      <c r="E321" s="6">
        <f t="shared" si="22"/>
        <v>769.43914436989337</v>
      </c>
      <c r="F321" s="6">
        <f t="shared" si="23"/>
        <v>2864.4917727927573</v>
      </c>
      <c r="G321" s="6">
        <f t="shared" si="24"/>
        <v>228736.69068254513</v>
      </c>
    </row>
    <row r="322" spans="1:7" x14ac:dyDescent="0.25">
      <c r="A322">
        <v>268</v>
      </c>
      <c r="B322" s="26">
        <v>50131</v>
      </c>
      <c r="C322" s="6">
        <f t="shared" si="20"/>
        <v>228736.69068254513</v>
      </c>
      <c r="D322" s="6">
        <f t="shared" si="21"/>
        <v>2102.0361371842737</v>
      </c>
      <c r="E322" s="6">
        <f t="shared" si="22"/>
        <v>762.45563560848382</v>
      </c>
      <c r="F322" s="6">
        <f t="shared" si="23"/>
        <v>2864.4917727927573</v>
      </c>
      <c r="G322" s="6">
        <f t="shared" si="24"/>
        <v>226634.65454536086</v>
      </c>
    </row>
    <row r="323" spans="1:7" x14ac:dyDescent="0.25">
      <c r="A323">
        <v>269</v>
      </c>
      <c r="B323" s="26">
        <v>50161</v>
      </c>
      <c r="C323" s="6">
        <f t="shared" si="20"/>
        <v>226634.65454536086</v>
      </c>
      <c r="D323" s="6">
        <f t="shared" si="21"/>
        <v>2109.0429243082208</v>
      </c>
      <c r="E323" s="6">
        <f t="shared" si="22"/>
        <v>755.44884848453626</v>
      </c>
      <c r="F323" s="6">
        <f t="shared" si="23"/>
        <v>2864.4917727927573</v>
      </c>
      <c r="G323" s="6">
        <f t="shared" si="24"/>
        <v>224525.61162105264</v>
      </c>
    </row>
    <row r="324" spans="1:7" x14ac:dyDescent="0.25">
      <c r="A324">
        <v>270</v>
      </c>
      <c r="B324" s="26">
        <v>50192</v>
      </c>
      <c r="C324" s="6">
        <f t="shared" si="20"/>
        <v>224525.61162105264</v>
      </c>
      <c r="D324" s="6">
        <f t="shared" si="21"/>
        <v>2116.0730673892485</v>
      </c>
      <c r="E324" s="6">
        <f t="shared" si="22"/>
        <v>748.41870540350885</v>
      </c>
      <c r="F324" s="6">
        <f t="shared" si="23"/>
        <v>2864.4917727927573</v>
      </c>
      <c r="G324" s="6">
        <f t="shared" si="24"/>
        <v>222409.53855366338</v>
      </c>
    </row>
    <row r="325" spans="1:7" x14ac:dyDescent="0.25">
      <c r="A325">
        <v>271</v>
      </c>
      <c r="B325" s="26">
        <v>50222</v>
      </c>
      <c r="C325" s="6">
        <f t="shared" si="20"/>
        <v>222409.53855366338</v>
      </c>
      <c r="D325" s="6">
        <f t="shared" si="21"/>
        <v>2123.1266442805459</v>
      </c>
      <c r="E325" s="6">
        <f t="shared" si="22"/>
        <v>741.3651285122113</v>
      </c>
      <c r="F325" s="6">
        <f t="shared" si="23"/>
        <v>2864.4917727927573</v>
      </c>
      <c r="G325" s="6">
        <f t="shared" si="24"/>
        <v>220286.41190938285</v>
      </c>
    </row>
    <row r="326" spans="1:7" x14ac:dyDescent="0.25">
      <c r="A326">
        <v>272</v>
      </c>
      <c r="B326" s="26">
        <v>50253</v>
      </c>
      <c r="C326" s="6">
        <f t="shared" si="20"/>
        <v>220286.41190938285</v>
      </c>
      <c r="D326" s="6">
        <f t="shared" si="21"/>
        <v>2130.2037330948142</v>
      </c>
      <c r="E326" s="6">
        <f t="shared" si="22"/>
        <v>734.28803969794285</v>
      </c>
      <c r="F326" s="6">
        <f t="shared" si="23"/>
        <v>2864.4917727927573</v>
      </c>
      <c r="G326" s="6">
        <f t="shared" si="24"/>
        <v>218156.20817628803</v>
      </c>
    </row>
    <row r="327" spans="1:7" x14ac:dyDescent="0.25">
      <c r="A327">
        <v>273</v>
      </c>
      <c r="B327" s="26">
        <v>50284</v>
      </c>
      <c r="C327" s="6">
        <f t="shared" si="20"/>
        <v>218156.20817628803</v>
      </c>
      <c r="D327" s="6">
        <f t="shared" si="21"/>
        <v>2137.3044122051306</v>
      </c>
      <c r="E327" s="6">
        <f t="shared" si="22"/>
        <v>727.18736058762681</v>
      </c>
      <c r="F327" s="6">
        <f t="shared" si="23"/>
        <v>2864.4917727927573</v>
      </c>
      <c r="G327" s="6">
        <f t="shared" si="24"/>
        <v>216018.9037640829</v>
      </c>
    </row>
    <row r="328" spans="1:7" x14ac:dyDescent="0.25">
      <c r="A328">
        <v>274</v>
      </c>
      <c r="B328" s="26">
        <v>50314</v>
      </c>
      <c r="C328" s="6">
        <f t="shared" si="20"/>
        <v>216018.9037640829</v>
      </c>
      <c r="D328" s="6">
        <f t="shared" si="21"/>
        <v>2144.4287602458144</v>
      </c>
      <c r="E328" s="6">
        <f t="shared" si="22"/>
        <v>720.06301254694301</v>
      </c>
      <c r="F328" s="6">
        <f t="shared" si="23"/>
        <v>2864.4917727927573</v>
      </c>
      <c r="G328" s="6">
        <f t="shared" si="24"/>
        <v>213874.47500383708</v>
      </c>
    </row>
    <row r="329" spans="1:7" x14ac:dyDescent="0.25">
      <c r="A329">
        <v>275</v>
      </c>
      <c r="B329" s="26">
        <v>50345</v>
      </c>
      <c r="C329" s="6">
        <f t="shared" si="20"/>
        <v>213874.47500383708</v>
      </c>
      <c r="D329" s="6">
        <f t="shared" si="21"/>
        <v>2151.5768561133004</v>
      </c>
      <c r="E329" s="6">
        <f t="shared" si="22"/>
        <v>712.91491667945695</v>
      </c>
      <c r="F329" s="6">
        <f t="shared" si="23"/>
        <v>2864.4917727927573</v>
      </c>
      <c r="G329" s="6">
        <f t="shared" si="24"/>
        <v>211722.89814772378</v>
      </c>
    </row>
    <row r="330" spans="1:7" x14ac:dyDescent="0.25">
      <c r="A330">
        <v>276</v>
      </c>
      <c r="B330" s="26">
        <v>50375</v>
      </c>
      <c r="C330" s="6">
        <f t="shared" si="20"/>
        <v>211722.89814772378</v>
      </c>
      <c r="D330" s="6">
        <f t="shared" si="21"/>
        <v>2158.7487789670113</v>
      </c>
      <c r="E330" s="6">
        <f t="shared" si="22"/>
        <v>705.742993825746</v>
      </c>
      <c r="F330" s="6">
        <f t="shared" si="23"/>
        <v>2864.4917727927573</v>
      </c>
      <c r="G330" s="27">
        <f t="shared" si="24"/>
        <v>209564.14936875677</v>
      </c>
    </row>
    <row r="331" spans="1:7" x14ac:dyDescent="0.25">
      <c r="B331" s="26"/>
      <c r="C331" s="6"/>
      <c r="D331" s="27">
        <f>SUM(D319:D330)</f>
        <v>25436.841399796045</v>
      </c>
      <c r="E331" s="27">
        <f>SUM(E319:E330)</f>
        <v>8937.059873717044</v>
      </c>
      <c r="F331" s="6"/>
      <c r="G331" s="6"/>
    </row>
    <row r="332" spans="1:7" x14ac:dyDescent="0.25">
      <c r="B332" s="26"/>
      <c r="C332" s="6"/>
      <c r="D332" s="6"/>
      <c r="E332" s="6"/>
      <c r="F332" s="6"/>
      <c r="G332" s="6"/>
    </row>
    <row r="333" spans="1:7" x14ac:dyDescent="0.25">
      <c r="A333">
        <v>277</v>
      </c>
      <c r="B333" s="26">
        <v>50406</v>
      </c>
      <c r="C333" s="6">
        <f>G330</f>
        <v>209564.14936875677</v>
      </c>
      <c r="D333" s="6">
        <f t="shared" si="21"/>
        <v>2165.9446082302347</v>
      </c>
      <c r="E333" s="6">
        <f t="shared" si="22"/>
        <v>698.54716456252265</v>
      </c>
      <c r="F333" s="6">
        <f t="shared" si="23"/>
        <v>2864.4917727927573</v>
      </c>
      <c r="G333" s="6">
        <f t="shared" si="24"/>
        <v>207398.20476052654</v>
      </c>
    </row>
    <row r="334" spans="1:7" x14ac:dyDescent="0.25">
      <c r="A334">
        <v>278</v>
      </c>
      <c r="B334" s="26">
        <v>50437</v>
      </c>
      <c r="C334" s="6">
        <f t="shared" si="20"/>
        <v>207398.20476052654</v>
      </c>
      <c r="D334" s="6">
        <f t="shared" si="21"/>
        <v>2173.1644235910021</v>
      </c>
      <c r="E334" s="6">
        <f t="shared" si="22"/>
        <v>691.32734920175517</v>
      </c>
      <c r="F334" s="6">
        <f t="shared" si="23"/>
        <v>2864.4917727927573</v>
      </c>
      <c r="G334" s="6">
        <f t="shared" si="24"/>
        <v>205225.04033693555</v>
      </c>
    </row>
    <row r="335" spans="1:7" x14ac:dyDescent="0.25">
      <c r="A335">
        <v>279</v>
      </c>
      <c r="B335" s="26">
        <v>50465</v>
      </c>
      <c r="C335" s="6">
        <f t="shared" si="20"/>
        <v>205225.04033693555</v>
      </c>
      <c r="D335" s="6">
        <f t="shared" si="21"/>
        <v>2180.4083050029722</v>
      </c>
      <c r="E335" s="6">
        <f t="shared" si="22"/>
        <v>684.08346778978523</v>
      </c>
      <c r="F335" s="6">
        <f t="shared" si="23"/>
        <v>2864.4917727927573</v>
      </c>
      <c r="G335" s="6">
        <f t="shared" si="24"/>
        <v>203044.63203193259</v>
      </c>
    </row>
    <row r="336" spans="1:7" x14ac:dyDescent="0.25">
      <c r="A336">
        <v>280</v>
      </c>
      <c r="B336" s="26">
        <v>50496</v>
      </c>
      <c r="C336" s="6">
        <f t="shared" si="20"/>
        <v>203044.63203193259</v>
      </c>
      <c r="D336" s="6">
        <f t="shared" si="21"/>
        <v>2187.6763326863152</v>
      </c>
      <c r="E336" s="6">
        <f t="shared" si="22"/>
        <v>676.815440106442</v>
      </c>
      <c r="F336" s="6">
        <f t="shared" si="23"/>
        <v>2864.4917727927573</v>
      </c>
      <c r="G336" s="6">
        <f t="shared" si="24"/>
        <v>200856.95569924626</v>
      </c>
    </row>
    <row r="337" spans="1:7" x14ac:dyDescent="0.25">
      <c r="A337">
        <v>281</v>
      </c>
      <c r="B337" s="26">
        <v>50526</v>
      </c>
      <c r="C337" s="6">
        <f t="shared" si="20"/>
        <v>200856.95569924626</v>
      </c>
      <c r="D337" s="6">
        <f t="shared" si="21"/>
        <v>2194.9685871286028</v>
      </c>
      <c r="E337" s="6">
        <f t="shared" si="22"/>
        <v>669.5231856641542</v>
      </c>
      <c r="F337" s="6">
        <f t="shared" si="23"/>
        <v>2864.4917727927573</v>
      </c>
      <c r="G337" s="6">
        <f t="shared" si="24"/>
        <v>198661.98711211767</v>
      </c>
    </row>
    <row r="338" spans="1:7" x14ac:dyDescent="0.25">
      <c r="A338">
        <v>282</v>
      </c>
      <c r="B338" s="26">
        <v>50557</v>
      </c>
      <c r="C338" s="6">
        <f t="shared" si="20"/>
        <v>198661.98711211767</v>
      </c>
      <c r="D338" s="6">
        <f t="shared" si="21"/>
        <v>2202.2851490856983</v>
      </c>
      <c r="E338" s="6">
        <f t="shared" si="22"/>
        <v>662.20662370705895</v>
      </c>
      <c r="F338" s="6">
        <f t="shared" si="23"/>
        <v>2864.4917727927573</v>
      </c>
      <c r="G338" s="6">
        <f t="shared" si="24"/>
        <v>196459.70196303198</v>
      </c>
    </row>
    <row r="339" spans="1:7" x14ac:dyDescent="0.25">
      <c r="A339">
        <v>283</v>
      </c>
      <c r="B339" s="26">
        <v>50587</v>
      </c>
      <c r="C339" s="6">
        <f t="shared" si="20"/>
        <v>196459.70196303198</v>
      </c>
      <c r="D339" s="6">
        <f t="shared" si="21"/>
        <v>2209.6260995826506</v>
      </c>
      <c r="E339" s="6">
        <f t="shared" si="22"/>
        <v>654.86567321010671</v>
      </c>
      <c r="F339" s="6">
        <f t="shared" si="23"/>
        <v>2864.4917727927573</v>
      </c>
      <c r="G339" s="6">
        <f t="shared" si="24"/>
        <v>194250.07586344934</v>
      </c>
    </row>
    <row r="340" spans="1:7" x14ac:dyDescent="0.25">
      <c r="A340">
        <v>284</v>
      </c>
      <c r="B340" s="26">
        <v>50618</v>
      </c>
      <c r="C340" s="6">
        <f t="shared" si="20"/>
        <v>194250.07586344934</v>
      </c>
      <c r="D340" s="6">
        <f t="shared" si="21"/>
        <v>2216.9915199145926</v>
      </c>
      <c r="E340" s="6">
        <f t="shared" si="22"/>
        <v>647.50025287816447</v>
      </c>
      <c r="F340" s="6">
        <f t="shared" si="23"/>
        <v>2864.4917727927573</v>
      </c>
      <c r="G340" s="6">
        <f t="shared" si="24"/>
        <v>192033.08434353475</v>
      </c>
    </row>
    <row r="341" spans="1:7" x14ac:dyDescent="0.25">
      <c r="A341">
        <v>285</v>
      </c>
      <c r="B341" s="26">
        <v>50649</v>
      </c>
      <c r="C341" s="6">
        <f t="shared" si="20"/>
        <v>192033.08434353475</v>
      </c>
      <c r="D341" s="6">
        <f t="shared" si="21"/>
        <v>2224.3814916476413</v>
      </c>
      <c r="E341" s="6">
        <f t="shared" si="22"/>
        <v>640.11028114511589</v>
      </c>
      <c r="F341" s="6">
        <f t="shared" si="23"/>
        <v>2864.4917727927573</v>
      </c>
      <c r="G341" s="6">
        <f t="shared" si="24"/>
        <v>189808.70285188709</v>
      </c>
    </row>
    <row r="342" spans="1:7" x14ac:dyDescent="0.25">
      <c r="A342">
        <v>286</v>
      </c>
      <c r="B342" s="26">
        <v>50679</v>
      </c>
      <c r="C342" s="6">
        <f t="shared" si="20"/>
        <v>189808.70285188709</v>
      </c>
      <c r="D342" s="6">
        <f t="shared" si="21"/>
        <v>2231.7960966198002</v>
      </c>
      <c r="E342" s="6">
        <f t="shared" si="22"/>
        <v>632.69567617295706</v>
      </c>
      <c r="F342" s="6">
        <f t="shared" si="23"/>
        <v>2864.4917727927573</v>
      </c>
      <c r="G342" s="6">
        <f t="shared" si="24"/>
        <v>187576.90675526729</v>
      </c>
    </row>
    <row r="343" spans="1:7" x14ac:dyDescent="0.25">
      <c r="A343">
        <v>287</v>
      </c>
      <c r="B343" s="26">
        <v>50710</v>
      </c>
      <c r="C343" s="6">
        <f t="shared" si="20"/>
        <v>187576.90675526729</v>
      </c>
      <c r="D343" s="6">
        <f t="shared" si="21"/>
        <v>2239.2354169418663</v>
      </c>
      <c r="E343" s="6">
        <f t="shared" si="22"/>
        <v>625.25635585089105</v>
      </c>
      <c r="F343" s="6">
        <f t="shared" si="23"/>
        <v>2864.4917727927573</v>
      </c>
      <c r="G343" s="6">
        <f t="shared" si="24"/>
        <v>185337.67133832542</v>
      </c>
    </row>
    <row r="344" spans="1:7" x14ac:dyDescent="0.25">
      <c r="A344">
        <v>288</v>
      </c>
      <c r="B344" s="26">
        <v>50740</v>
      </c>
      <c r="C344" s="6">
        <f t="shared" si="20"/>
        <v>185337.67133832542</v>
      </c>
      <c r="D344" s="6">
        <f t="shared" si="21"/>
        <v>2246.699534998339</v>
      </c>
      <c r="E344" s="6">
        <f t="shared" si="22"/>
        <v>617.79223779441816</v>
      </c>
      <c r="F344" s="6">
        <f t="shared" si="23"/>
        <v>2864.4917727927573</v>
      </c>
      <c r="G344" s="27">
        <f t="shared" si="24"/>
        <v>183090.97180332709</v>
      </c>
    </row>
    <row r="345" spans="1:7" x14ac:dyDescent="0.25">
      <c r="B345" s="26"/>
      <c r="C345" s="6"/>
      <c r="D345" s="27">
        <f>SUM(D333:D344)</f>
        <v>26473.177565429716</v>
      </c>
      <c r="E345" s="27">
        <f>SUM(E333:E344)</f>
        <v>7900.7237080833702</v>
      </c>
      <c r="F345" s="6"/>
      <c r="G345" s="6"/>
    </row>
    <row r="346" spans="1:7" x14ac:dyDescent="0.25">
      <c r="B346" s="26"/>
      <c r="C346" s="6"/>
      <c r="D346" s="6"/>
      <c r="E346" s="6"/>
      <c r="F346" s="6"/>
      <c r="G346" s="6"/>
    </row>
    <row r="347" spans="1:7" x14ac:dyDescent="0.25">
      <c r="A347">
        <v>289</v>
      </c>
      <c r="B347" s="26">
        <v>50771</v>
      </c>
      <c r="C347" s="6">
        <f>G344</f>
        <v>183090.97180332709</v>
      </c>
      <c r="D347" s="6">
        <f t="shared" si="21"/>
        <v>2254.1885334483336</v>
      </c>
      <c r="E347" s="6">
        <f t="shared" si="22"/>
        <v>610.30323934442367</v>
      </c>
      <c r="F347" s="6">
        <f t="shared" si="23"/>
        <v>2864.4917727927573</v>
      </c>
      <c r="G347" s="6">
        <f t="shared" si="24"/>
        <v>180836.78326987877</v>
      </c>
    </row>
    <row r="348" spans="1:7" x14ac:dyDescent="0.25">
      <c r="A348">
        <v>290</v>
      </c>
      <c r="B348" s="26">
        <v>50802</v>
      </c>
      <c r="C348" s="6">
        <f t="shared" si="20"/>
        <v>180836.78326987877</v>
      </c>
      <c r="D348" s="6">
        <f t="shared" si="21"/>
        <v>2261.7024952264946</v>
      </c>
      <c r="E348" s="6">
        <f t="shared" si="22"/>
        <v>602.78927756626263</v>
      </c>
      <c r="F348" s="6">
        <f t="shared" si="23"/>
        <v>2864.4917727927573</v>
      </c>
      <c r="G348" s="6">
        <f t="shared" si="24"/>
        <v>178575.08077465228</v>
      </c>
    </row>
    <row r="349" spans="1:7" x14ac:dyDescent="0.25">
      <c r="A349">
        <v>291</v>
      </c>
      <c r="B349" s="26">
        <v>50830</v>
      </c>
      <c r="C349" s="6">
        <f t="shared" si="20"/>
        <v>178575.08077465228</v>
      </c>
      <c r="D349" s="6">
        <f t="shared" si="21"/>
        <v>2269.2415035439162</v>
      </c>
      <c r="E349" s="6">
        <f t="shared" si="22"/>
        <v>595.25026924884094</v>
      </c>
      <c r="F349" s="6">
        <f t="shared" si="23"/>
        <v>2864.4917727927573</v>
      </c>
      <c r="G349" s="6">
        <f t="shared" si="24"/>
        <v>176305.83927110836</v>
      </c>
    </row>
    <row r="350" spans="1:7" x14ac:dyDescent="0.25">
      <c r="A350">
        <v>292</v>
      </c>
      <c r="B350" s="26">
        <v>50861</v>
      </c>
      <c r="C350" s="6">
        <f t="shared" si="20"/>
        <v>176305.83927110836</v>
      </c>
      <c r="D350" s="6">
        <f t="shared" si="21"/>
        <v>2276.8056418890628</v>
      </c>
      <c r="E350" s="6">
        <f t="shared" si="22"/>
        <v>587.68613090369456</v>
      </c>
      <c r="F350" s="6">
        <f t="shared" si="23"/>
        <v>2864.4917727927573</v>
      </c>
      <c r="G350" s="6">
        <f t="shared" si="24"/>
        <v>174029.03362921928</v>
      </c>
    </row>
    <row r="351" spans="1:7" x14ac:dyDescent="0.25">
      <c r="A351">
        <v>293</v>
      </c>
      <c r="B351" s="26">
        <v>50891</v>
      </c>
      <c r="C351" s="6">
        <f t="shared" si="20"/>
        <v>174029.03362921928</v>
      </c>
      <c r="D351" s="6">
        <f t="shared" si="21"/>
        <v>2284.394994028693</v>
      </c>
      <c r="E351" s="6">
        <f t="shared" si="22"/>
        <v>580.09677876406431</v>
      </c>
      <c r="F351" s="6">
        <f t="shared" si="23"/>
        <v>2864.4917727927573</v>
      </c>
      <c r="G351" s="6">
        <f t="shared" si="24"/>
        <v>171744.63863519058</v>
      </c>
    </row>
    <row r="352" spans="1:7" x14ac:dyDescent="0.25">
      <c r="A352">
        <v>294</v>
      </c>
      <c r="B352" s="26">
        <v>50922</v>
      </c>
      <c r="C352" s="6">
        <f t="shared" si="20"/>
        <v>171744.63863519058</v>
      </c>
      <c r="D352" s="6">
        <f t="shared" si="21"/>
        <v>2292.0096440087887</v>
      </c>
      <c r="E352" s="6">
        <f t="shared" si="22"/>
        <v>572.48212878396862</v>
      </c>
      <c r="F352" s="6">
        <f t="shared" si="23"/>
        <v>2864.4917727927573</v>
      </c>
      <c r="G352" s="6">
        <f t="shared" si="24"/>
        <v>169452.62899118179</v>
      </c>
    </row>
    <row r="353" spans="1:7" x14ac:dyDescent="0.25">
      <c r="A353">
        <v>295</v>
      </c>
      <c r="B353" s="26">
        <v>50952</v>
      </c>
      <c r="C353" s="6">
        <f t="shared" si="20"/>
        <v>169452.62899118179</v>
      </c>
      <c r="D353" s="6">
        <f t="shared" si="21"/>
        <v>2299.6496761554845</v>
      </c>
      <c r="E353" s="6">
        <f t="shared" si="22"/>
        <v>564.84209663727268</v>
      </c>
      <c r="F353" s="6">
        <f t="shared" si="23"/>
        <v>2864.4917727927573</v>
      </c>
      <c r="G353" s="6">
        <f t="shared" si="24"/>
        <v>167152.97931502631</v>
      </c>
    </row>
    <row r="354" spans="1:7" x14ac:dyDescent="0.25">
      <c r="A354">
        <v>296</v>
      </c>
      <c r="B354" s="26">
        <v>50983</v>
      </c>
      <c r="C354" s="6">
        <f t="shared" si="20"/>
        <v>167152.97931502631</v>
      </c>
      <c r="D354" s="6">
        <f t="shared" si="21"/>
        <v>2307.315175076003</v>
      </c>
      <c r="E354" s="6">
        <f t="shared" si="22"/>
        <v>557.17659771675437</v>
      </c>
      <c r="F354" s="6">
        <f t="shared" si="23"/>
        <v>2864.4917727927573</v>
      </c>
      <c r="G354" s="6">
        <f t="shared" si="24"/>
        <v>164845.6641399503</v>
      </c>
    </row>
    <row r="355" spans="1:7" x14ac:dyDescent="0.25">
      <c r="A355">
        <v>297</v>
      </c>
      <c r="B355" s="26">
        <v>51014</v>
      </c>
      <c r="C355" s="6">
        <f t="shared" si="20"/>
        <v>164845.6641399503</v>
      </c>
      <c r="D355" s="6">
        <f t="shared" si="21"/>
        <v>2315.0062256595897</v>
      </c>
      <c r="E355" s="6">
        <f t="shared" si="22"/>
        <v>549.48554713316764</v>
      </c>
      <c r="F355" s="6">
        <f t="shared" si="23"/>
        <v>2864.4917727927573</v>
      </c>
      <c r="G355" s="6">
        <f t="shared" si="24"/>
        <v>162530.6579142907</v>
      </c>
    </row>
    <row r="356" spans="1:7" x14ac:dyDescent="0.25">
      <c r="A356">
        <v>298</v>
      </c>
      <c r="B356" s="26">
        <v>51044</v>
      </c>
      <c r="C356" s="6">
        <f t="shared" si="20"/>
        <v>162530.6579142907</v>
      </c>
      <c r="D356" s="6">
        <f t="shared" si="21"/>
        <v>2322.7229130784549</v>
      </c>
      <c r="E356" s="6">
        <f t="shared" si="22"/>
        <v>541.76885971430238</v>
      </c>
      <c r="F356" s="6">
        <f t="shared" si="23"/>
        <v>2864.4917727927573</v>
      </c>
      <c r="G356" s="6">
        <f t="shared" si="24"/>
        <v>160207.93500121223</v>
      </c>
    </row>
    <row r="357" spans="1:7" x14ac:dyDescent="0.25">
      <c r="A357">
        <v>299</v>
      </c>
      <c r="B357" s="26">
        <v>51075</v>
      </c>
      <c r="C357" s="6">
        <f t="shared" si="20"/>
        <v>160207.93500121223</v>
      </c>
      <c r="D357" s="6">
        <f t="shared" si="21"/>
        <v>2330.4653227887165</v>
      </c>
      <c r="E357" s="6">
        <f t="shared" si="22"/>
        <v>534.02645000404084</v>
      </c>
      <c r="F357" s="6">
        <f t="shared" si="23"/>
        <v>2864.4917727927573</v>
      </c>
      <c r="G357" s="6">
        <f t="shared" si="24"/>
        <v>157877.46967842351</v>
      </c>
    </row>
    <row r="358" spans="1:7" x14ac:dyDescent="0.25">
      <c r="A358">
        <v>300</v>
      </c>
      <c r="B358" s="26">
        <v>51105</v>
      </c>
      <c r="C358" s="6">
        <f>G357</f>
        <v>157877.46967842351</v>
      </c>
      <c r="D358" s="6">
        <f>F358-E358</f>
        <v>2338.2335405313456</v>
      </c>
      <c r="E358" s="6">
        <f>C358*$D$2</f>
        <v>526.25823226141176</v>
      </c>
      <c r="F358" s="6">
        <f>$D$6</f>
        <v>2864.4917727927573</v>
      </c>
      <c r="G358" s="27">
        <f>C358-D358</f>
        <v>155539.23613789218</v>
      </c>
    </row>
    <row r="359" spans="1:7" x14ac:dyDescent="0.25">
      <c r="B359" s="26"/>
      <c r="C359" s="6"/>
      <c r="D359" s="27">
        <f>SUM(D347:D358)</f>
        <v>27551.735665434884</v>
      </c>
      <c r="E359" s="27">
        <f>SUM(E347:E358)</f>
        <v>6822.1656080782041</v>
      </c>
      <c r="F359" s="6"/>
      <c r="G359" s="6"/>
    </row>
    <row r="360" spans="1:7" x14ac:dyDescent="0.25">
      <c r="B360" s="26"/>
      <c r="C360" s="6"/>
      <c r="D360" s="6"/>
      <c r="E360" s="6"/>
      <c r="F360" s="6"/>
      <c r="G360" s="6"/>
    </row>
    <row r="361" spans="1:7" x14ac:dyDescent="0.25">
      <c r="A361">
        <v>301</v>
      </c>
      <c r="B361" s="26">
        <v>51136</v>
      </c>
      <c r="C361" s="6">
        <f>G358</f>
        <v>155539.23613789218</v>
      </c>
      <c r="D361" s="6">
        <f t="shared" ref="D361:D428" si="25">F361-E361</f>
        <v>2346.0276523331167</v>
      </c>
      <c r="E361" s="6">
        <f t="shared" ref="E361:E372" si="26">C361*$D$2</f>
        <v>518.46412045964064</v>
      </c>
      <c r="F361" s="6">
        <f t="shared" ref="F361:F372" si="27">$D$6</f>
        <v>2864.4917727927573</v>
      </c>
      <c r="G361" s="6">
        <f t="shared" ref="G361:G428" si="28">C361-D361</f>
        <v>153193.20848555907</v>
      </c>
    </row>
    <row r="362" spans="1:7" x14ac:dyDescent="0.25">
      <c r="A362">
        <v>302</v>
      </c>
      <c r="B362" s="26">
        <v>51167</v>
      </c>
      <c r="C362" s="6">
        <f t="shared" ref="C362:C428" si="29">G361</f>
        <v>153193.20848555907</v>
      </c>
      <c r="D362" s="6">
        <f t="shared" si="25"/>
        <v>2353.8477445075605</v>
      </c>
      <c r="E362" s="6">
        <f t="shared" si="26"/>
        <v>510.6440282851969</v>
      </c>
      <c r="F362" s="6">
        <f t="shared" si="27"/>
        <v>2864.4917727927573</v>
      </c>
      <c r="G362" s="6">
        <f t="shared" si="28"/>
        <v>150839.3607410515</v>
      </c>
    </row>
    <row r="363" spans="1:7" x14ac:dyDescent="0.25">
      <c r="A363">
        <v>303</v>
      </c>
      <c r="B363" s="26">
        <v>51196</v>
      </c>
      <c r="C363" s="6">
        <f t="shared" si="29"/>
        <v>150839.3607410515</v>
      </c>
      <c r="D363" s="6">
        <f t="shared" si="25"/>
        <v>2361.6939036559188</v>
      </c>
      <c r="E363" s="6">
        <f t="shared" si="26"/>
        <v>502.79786913683836</v>
      </c>
      <c r="F363" s="6">
        <f t="shared" si="27"/>
        <v>2864.4917727927573</v>
      </c>
      <c r="G363" s="6">
        <f t="shared" si="28"/>
        <v>148477.66683739558</v>
      </c>
    </row>
    <row r="364" spans="1:7" x14ac:dyDescent="0.25">
      <c r="A364">
        <v>304</v>
      </c>
      <c r="B364" s="26">
        <v>51227</v>
      </c>
      <c r="C364" s="6">
        <f t="shared" si="29"/>
        <v>148477.66683739558</v>
      </c>
      <c r="D364" s="6">
        <f t="shared" si="25"/>
        <v>2369.5662166681054</v>
      </c>
      <c r="E364" s="6">
        <f t="shared" si="26"/>
        <v>494.92555612465196</v>
      </c>
      <c r="F364" s="6">
        <f t="shared" si="27"/>
        <v>2864.4917727927573</v>
      </c>
      <c r="G364" s="6">
        <f t="shared" si="28"/>
        <v>146108.10062072746</v>
      </c>
    </row>
    <row r="365" spans="1:7" x14ac:dyDescent="0.25">
      <c r="A365">
        <v>305</v>
      </c>
      <c r="B365" s="26">
        <v>51257</v>
      </c>
      <c r="C365" s="6">
        <f t="shared" si="29"/>
        <v>146108.10062072746</v>
      </c>
      <c r="D365" s="6">
        <f t="shared" si="25"/>
        <v>2377.4647707236659</v>
      </c>
      <c r="E365" s="6">
        <f t="shared" si="26"/>
        <v>487.02700206909157</v>
      </c>
      <c r="F365" s="6">
        <f t="shared" si="27"/>
        <v>2864.4917727927573</v>
      </c>
      <c r="G365" s="6">
        <f t="shared" si="28"/>
        <v>143730.6358500038</v>
      </c>
    </row>
    <row r="366" spans="1:7" x14ac:dyDescent="0.25">
      <c r="A366">
        <v>306</v>
      </c>
      <c r="B366" s="26">
        <v>51288</v>
      </c>
      <c r="C366" s="6">
        <f t="shared" si="29"/>
        <v>143730.6358500038</v>
      </c>
      <c r="D366" s="6">
        <f t="shared" si="25"/>
        <v>2385.3896532927447</v>
      </c>
      <c r="E366" s="6">
        <f t="shared" si="26"/>
        <v>479.10211950001269</v>
      </c>
      <c r="F366" s="6">
        <f t="shared" si="27"/>
        <v>2864.4917727927573</v>
      </c>
      <c r="G366" s="6">
        <f t="shared" si="28"/>
        <v>141345.24619671106</v>
      </c>
    </row>
    <row r="367" spans="1:7" x14ac:dyDescent="0.25">
      <c r="A367">
        <v>307</v>
      </c>
      <c r="B367" s="26">
        <v>51318</v>
      </c>
      <c r="C367" s="6">
        <f t="shared" si="29"/>
        <v>141345.24619671106</v>
      </c>
      <c r="D367" s="6">
        <f t="shared" si="25"/>
        <v>2393.3409521370536</v>
      </c>
      <c r="E367" s="6">
        <f t="shared" si="26"/>
        <v>471.15082065570357</v>
      </c>
      <c r="F367" s="6">
        <f t="shared" si="27"/>
        <v>2864.4917727927573</v>
      </c>
      <c r="G367" s="6">
        <f t="shared" si="28"/>
        <v>138951.90524457401</v>
      </c>
    </row>
    <row r="368" spans="1:7" x14ac:dyDescent="0.25">
      <c r="A368">
        <v>308</v>
      </c>
      <c r="B368" s="26">
        <v>51349</v>
      </c>
      <c r="C368" s="6">
        <f t="shared" si="29"/>
        <v>138951.90524457401</v>
      </c>
      <c r="D368" s="6">
        <f t="shared" si="25"/>
        <v>2401.3187553108437</v>
      </c>
      <c r="E368" s="6">
        <f t="shared" si="26"/>
        <v>463.1730174819134</v>
      </c>
      <c r="F368" s="6">
        <f t="shared" si="27"/>
        <v>2864.4917727927573</v>
      </c>
      <c r="G368" s="6">
        <f t="shared" si="28"/>
        <v>136550.58648926317</v>
      </c>
    </row>
    <row r="369" spans="1:7" x14ac:dyDescent="0.25">
      <c r="A369">
        <v>309</v>
      </c>
      <c r="B369" s="26">
        <v>51380</v>
      </c>
      <c r="C369" s="6">
        <f t="shared" si="29"/>
        <v>136550.58648926317</v>
      </c>
      <c r="D369" s="6">
        <f t="shared" si="25"/>
        <v>2409.3231511618801</v>
      </c>
      <c r="E369" s="6">
        <f t="shared" si="26"/>
        <v>455.16862163087723</v>
      </c>
      <c r="F369" s="6">
        <f t="shared" si="27"/>
        <v>2864.4917727927573</v>
      </c>
      <c r="G369" s="6">
        <f t="shared" si="28"/>
        <v>134141.26333810127</v>
      </c>
    </row>
    <row r="370" spans="1:7" x14ac:dyDescent="0.25">
      <c r="A370">
        <v>310</v>
      </c>
      <c r="B370" s="26">
        <v>51410</v>
      </c>
      <c r="C370" s="6">
        <f t="shared" si="29"/>
        <v>134141.26333810127</v>
      </c>
      <c r="D370" s="6">
        <f t="shared" si="25"/>
        <v>2417.3542283324196</v>
      </c>
      <c r="E370" s="6">
        <f t="shared" si="26"/>
        <v>447.13754446033761</v>
      </c>
      <c r="F370" s="6">
        <f t="shared" si="27"/>
        <v>2864.4917727927573</v>
      </c>
      <c r="G370" s="6">
        <f t="shared" si="28"/>
        <v>131723.90910976887</v>
      </c>
    </row>
    <row r="371" spans="1:7" x14ac:dyDescent="0.25">
      <c r="A371">
        <v>311</v>
      </c>
      <c r="B371" s="26">
        <v>51441</v>
      </c>
      <c r="C371" s="6">
        <f t="shared" si="29"/>
        <v>131723.90910976887</v>
      </c>
      <c r="D371" s="6">
        <f t="shared" si="25"/>
        <v>2425.4120757601945</v>
      </c>
      <c r="E371" s="6">
        <f t="shared" si="26"/>
        <v>439.07969703256293</v>
      </c>
      <c r="F371" s="6">
        <f t="shared" si="27"/>
        <v>2864.4917727927573</v>
      </c>
      <c r="G371" s="6">
        <f t="shared" si="28"/>
        <v>129298.49703400867</v>
      </c>
    </row>
    <row r="372" spans="1:7" x14ac:dyDescent="0.25">
      <c r="A372">
        <v>312</v>
      </c>
      <c r="B372" s="26">
        <v>51471</v>
      </c>
      <c r="C372" s="6">
        <f t="shared" si="29"/>
        <v>129298.49703400867</v>
      </c>
      <c r="D372" s="6">
        <f t="shared" si="25"/>
        <v>2433.496782679395</v>
      </c>
      <c r="E372" s="6">
        <f t="shared" si="26"/>
        <v>430.99499011336229</v>
      </c>
      <c r="F372" s="6">
        <f t="shared" si="27"/>
        <v>2864.4917727927573</v>
      </c>
      <c r="G372" s="27">
        <f t="shared" si="28"/>
        <v>126865.00025132927</v>
      </c>
    </row>
    <row r="373" spans="1:7" x14ac:dyDescent="0.25">
      <c r="B373" s="26"/>
      <c r="C373" s="6"/>
      <c r="D373" s="27">
        <f>SUM(D361:D372)</f>
        <v>28674.235886562899</v>
      </c>
      <c r="E373" s="27">
        <f>SUM(E361:E372)</f>
        <v>5699.6653869501888</v>
      </c>
      <c r="F373" s="6"/>
      <c r="G373" s="6"/>
    </row>
    <row r="374" spans="1:7" x14ac:dyDescent="0.25">
      <c r="B374" s="26"/>
      <c r="C374" s="6"/>
      <c r="D374" s="6"/>
      <c r="E374" s="6"/>
      <c r="F374" s="6"/>
      <c r="G374" s="6"/>
    </row>
    <row r="375" spans="1:7" x14ac:dyDescent="0.25">
      <c r="A375">
        <v>313</v>
      </c>
      <c r="B375" s="26">
        <v>51502</v>
      </c>
      <c r="C375" s="6">
        <f>G372</f>
        <v>126865.00025132927</v>
      </c>
      <c r="D375" s="6">
        <f t="shared" si="25"/>
        <v>2441.6084386216598</v>
      </c>
      <c r="E375" s="6">
        <f t="shared" ref="E375:E386" si="30">C375*$D$2</f>
        <v>422.8833341710976</v>
      </c>
      <c r="F375" s="6">
        <f t="shared" ref="F375:F386" si="31">$D$6</f>
        <v>2864.4917727927573</v>
      </c>
      <c r="G375" s="6">
        <f t="shared" si="28"/>
        <v>124423.39181270762</v>
      </c>
    </row>
    <row r="376" spans="1:7" x14ac:dyDescent="0.25">
      <c r="A376">
        <v>314</v>
      </c>
      <c r="B376" s="26">
        <v>51533</v>
      </c>
      <c r="C376" s="6">
        <f t="shared" si="29"/>
        <v>124423.39181270762</v>
      </c>
      <c r="D376" s="6">
        <f t="shared" si="25"/>
        <v>2449.747133417065</v>
      </c>
      <c r="E376" s="6">
        <f t="shared" si="30"/>
        <v>414.74463937569209</v>
      </c>
      <c r="F376" s="6">
        <f t="shared" si="31"/>
        <v>2864.4917727927573</v>
      </c>
      <c r="G376" s="6">
        <f t="shared" si="28"/>
        <v>121973.64467929055</v>
      </c>
    </row>
    <row r="377" spans="1:7" x14ac:dyDescent="0.25">
      <c r="A377">
        <v>315</v>
      </c>
      <c r="B377" s="26">
        <v>51561</v>
      </c>
      <c r="C377" s="6">
        <f t="shared" si="29"/>
        <v>121973.64467929055</v>
      </c>
      <c r="D377" s="6">
        <f t="shared" si="25"/>
        <v>2457.9129571951221</v>
      </c>
      <c r="E377" s="6">
        <f t="shared" si="30"/>
        <v>406.57881559763518</v>
      </c>
      <c r="F377" s="6">
        <f t="shared" si="31"/>
        <v>2864.4917727927573</v>
      </c>
      <c r="G377" s="6">
        <f t="shared" si="28"/>
        <v>119515.73172209543</v>
      </c>
    </row>
    <row r="378" spans="1:7" x14ac:dyDescent="0.25">
      <c r="A378">
        <v>316</v>
      </c>
      <c r="B378" s="26">
        <v>51592</v>
      </c>
      <c r="C378" s="6">
        <f t="shared" si="29"/>
        <v>119515.73172209543</v>
      </c>
      <c r="D378" s="6">
        <f t="shared" si="25"/>
        <v>2466.1060003857724</v>
      </c>
      <c r="E378" s="6">
        <f t="shared" si="30"/>
        <v>398.38577240698481</v>
      </c>
      <c r="F378" s="6">
        <f t="shared" si="31"/>
        <v>2864.4917727927573</v>
      </c>
      <c r="G378" s="6">
        <f t="shared" si="28"/>
        <v>117049.62572170966</v>
      </c>
    </row>
    <row r="379" spans="1:7" x14ac:dyDescent="0.25">
      <c r="A379">
        <v>317</v>
      </c>
      <c r="B379" s="26">
        <v>51622</v>
      </c>
      <c r="C379" s="6">
        <f t="shared" si="29"/>
        <v>117049.62572170966</v>
      </c>
      <c r="D379" s="6">
        <f t="shared" si="25"/>
        <v>2474.3263537203916</v>
      </c>
      <c r="E379" s="6">
        <f t="shared" si="30"/>
        <v>390.16541907236552</v>
      </c>
      <c r="F379" s="6">
        <f t="shared" si="31"/>
        <v>2864.4917727927573</v>
      </c>
      <c r="G379" s="6">
        <f t="shared" si="28"/>
        <v>114575.29936798927</v>
      </c>
    </row>
    <row r="380" spans="1:7" x14ac:dyDescent="0.25">
      <c r="A380">
        <v>318</v>
      </c>
      <c r="B380" s="26">
        <v>51653</v>
      </c>
      <c r="C380" s="6">
        <f t="shared" si="29"/>
        <v>114575.29936798927</v>
      </c>
      <c r="D380" s="6">
        <f t="shared" si="25"/>
        <v>2482.5741082327932</v>
      </c>
      <c r="E380" s="6">
        <f t="shared" si="30"/>
        <v>381.91766455996424</v>
      </c>
      <c r="F380" s="6">
        <f t="shared" si="31"/>
        <v>2864.4917727927573</v>
      </c>
      <c r="G380" s="6">
        <f t="shared" si="28"/>
        <v>112092.72525975648</v>
      </c>
    </row>
    <row r="381" spans="1:7" x14ac:dyDescent="0.25">
      <c r="A381">
        <v>319</v>
      </c>
      <c r="B381" s="26">
        <v>51683</v>
      </c>
      <c r="C381" s="6">
        <f t="shared" si="29"/>
        <v>112092.72525975648</v>
      </c>
      <c r="D381" s="6">
        <f t="shared" si="25"/>
        <v>2490.8493552602358</v>
      </c>
      <c r="E381" s="6">
        <f t="shared" si="30"/>
        <v>373.64241753252162</v>
      </c>
      <c r="F381" s="6">
        <f t="shared" si="31"/>
        <v>2864.4917727927573</v>
      </c>
      <c r="G381" s="6">
        <f t="shared" si="28"/>
        <v>109601.87590449625</v>
      </c>
    </row>
    <row r="382" spans="1:7" x14ac:dyDescent="0.25">
      <c r="A382">
        <v>320</v>
      </c>
      <c r="B382" s="26">
        <v>51714</v>
      </c>
      <c r="C382" s="6">
        <f t="shared" si="29"/>
        <v>109601.87590449625</v>
      </c>
      <c r="D382" s="6">
        <f t="shared" si="25"/>
        <v>2499.1521864444367</v>
      </c>
      <c r="E382" s="6">
        <f t="shared" si="30"/>
        <v>365.33958634832084</v>
      </c>
      <c r="F382" s="6">
        <f t="shared" si="31"/>
        <v>2864.4917727927573</v>
      </c>
      <c r="G382" s="6">
        <f t="shared" si="28"/>
        <v>107102.72371805181</v>
      </c>
    </row>
    <row r="383" spans="1:7" x14ac:dyDescent="0.25">
      <c r="A383">
        <v>321</v>
      </c>
      <c r="B383" s="26">
        <v>51745</v>
      </c>
      <c r="C383" s="6">
        <f t="shared" si="29"/>
        <v>107102.72371805181</v>
      </c>
      <c r="D383" s="6">
        <f t="shared" si="25"/>
        <v>2507.4826937325847</v>
      </c>
      <c r="E383" s="6">
        <f t="shared" si="30"/>
        <v>357.00907906017272</v>
      </c>
      <c r="F383" s="6">
        <f t="shared" si="31"/>
        <v>2864.4917727927573</v>
      </c>
      <c r="G383" s="6">
        <f t="shared" si="28"/>
        <v>104595.24102431923</v>
      </c>
    </row>
    <row r="384" spans="1:7" x14ac:dyDescent="0.25">
      <c r="A384">
        <v>322</v>
      </c>
      <c r="B384" s="26">
        <v>51775</v>
      </c>
      <c r="C384" s="6">
        <f t="shared" si="29"/>
        <v>104595.24102431923</v>
      </c>
      <c r="D384" s="6">
        <f t="shared" si="25"/>
        <v>2515.8409693783597</v>
      </c>
      <c r="E384" s="6">
        <f t="shared" si="30"/>
        <v>348.65080341439744</v>
      </c>
      <c r="F384" s="6">
        <f t="shared" si="31"/>
        <v>2864.4917727927573</v>
      </c>
      <c r="G384" s="6">
        <f t="shared" si="28"/>
        <v>102079.40005494087</v>
      </c>
    </row>
    <row r="385" spans="1:7" x14ac:dyDescent="0.25">
      <c r="A385">
        <v>323</v>
      </c>
      <c r="B385" s="26">
        <v>51806</v>
      </c>
      <c r="C385" s="6">
        <f t="shared" si="29"/>
        <v>102079.40005494087</v>
      </c>
      <c r="D385" s="6">
        <f t="shared" si="25"/>
        <v>2524.2271059429545</v>
      </c>
      <c r="E385" s="6">
        <f t="shared" si="30"/>
        <v>340.26466684980289</v>
      </c>
      <c r="F385" s="6">
        <f t="shared" si="31"/>
        <v>2864.4917727927573</v>
      </c>
      <c r="G385" s="6">
        <f t="shared" si="28"/>
        <v>99555.172948997919</v>
      </c>
    </row>
    <row r="386" spans="1:7" x14ac:dyDescent="0.25">
      <c r="A386">
        <v>324</v>
      </c>
      <c r="B386" s="26">
        <v>51836</v>
      </c>
      <c r="C386" s="6">
        <f t="shared" si="29"/>
        <v>99555.172948997919</v>
      </c>
      <c r="D386" s="6">
        <f t="shared" si="25"/>
        <v>2532.6411962960974</v>
      </c>
      <c r="E386" s="6">
        <f t="shared" si="30"/>
        <v>331.85057649665976</v>
      </c>
      <c r="F386" s="6">
        <f t="shared" si="31"/>
        <v>2864.4917727927573</v>
      </c>
      <c r="G386" s="27">
        <f t="shared" si="28"/>
        <v>97022.53175270182</v>
      </c>
    </row>
    <row r="387" spans="1:7" x14ac:dyDescent="0.25">
      <c r="B387" s="26"/>
      <c r="C387" s="6"/>
      <c r="D387" s="27">
        <f>SUM(D375:D386)</f>
        <v>29842.468498627473</v>
      </c>
      <c r="E387" s="27">
        <f>SUM(E375:E386)</f>
        <v>4531.4327748856149</v>
      </c>
      <c r="F387" s="6"/>
      <c r="G387" s="6"/>
    </row>
    <row r="388" spans="1:7" x14ac:dyDescent="0.25">
      <c r="B388" s="26"/>
      <c r="C388" s="6"/>
      <c r="D388" s="6"/>
      <c r="E388" s="6"/>
      <c r="F388" s="6"/>
      <c r="G388" s="6"/>
    </row>
    <row r="389" spans="1:7" x14ac:dyDescent="0.25">
      <c r="A389">
        <v>325</v>
      </c>
      <c r="B389" s="26">
        <v>51867</v>
      </c>
      <c r="C389" s="6">
        <f>G386</f>
        <v>97022.53175270182</v>
      </c>
      <c r="D389" s="6">
        <f t="shared" si="25"/>
        <v>2541.0833336170845</v>
      </c>
      <c r="E389" s="6">
        <f t="shared" ref="E389:E400" si="32">C389*$D$2</f>
        <v>323.40843917567275</v>
      </c>
      <c r="F389" s="6">
        <f t="shared" ref="F389:F400" si="33">$D$6</f>
        <v>2864.4917727927573</v>
      </c>
      <c r="G389" s="6">
        <f t="shared" si="28"/>
        <v>94481.448419084729</v>
      </c>
    </row>
    <row r="390" spans="1:7" x14ac:dyDescent="0.25">
      <c r="A390">
        <v>326</v>
      </c>
      <c r="B390" s="26">
        <v>51898</v>
      </c>
      <c r="C390" s="6">
        <f t="shared" si="29"/>
        <v>94481.448419084729</v>
      </c>
      <c r="D390" s="6">
        <f t="shared" si="25"/>
        <v>2549.5536113958083</v>
      </c>
      <c r="E390" s="6">
        <f t="shared" si="32"/>
        <v>314.93816139694911</v>
      </c>
      <c r="F390" s="6">
        <f t="shared" si="33"/>
        <v>2864.4917727927573</v>
      </c>
      <c r="G390" s="6">
        <f t="shared" si="28"/>
        <v>91931.894807688921</v>
      </c>
    </row>
    <row r="391" spans="1:7" x14ac:dyDescent="0.25">
      <c r="A391">
        <v>327</v>
      </c>
      <c r="B391" s="26">
        <v>51926</v>
      </c>
      <c r="C391" s="6">
        <f t="shared" si="29"/>
        <v>91931.894807688921</v>
      </c>
      <c r="D391" s="6">
        <f t="shared" si="25"/>
        <v>2558.0521234337943</v>
      </c>
      <c r="E391" s="6">
        <f t="shared" si="32"/>
        <v>306.43964935896309</v>
      </c>
      <c r="F391" s="6">
        <f t="shared" si="33"/>
        <v>2864.4917727927573</v>
      </c>
      <c r="G391" s="6">
        <f t="shared" si="28"/>
        <v>89373.842684255127</v>
      </c>
    </row>
    <row r="392" spans="1:7" x14ac:dyDescent="0.25">
      <c r="A392">
        <v>328</v>
      </c>
      <c r="B392" s="26">
        <v>51957</v>
      </c>
      <c r="C392" s="6">
        <f t="shared" si="29"/>
        <v>89373.842684255127</v>
      </c>
      <c r="D392" s="6">
        <f t="shared" si="25"/>
        <v>2566.5789638452402</v>
      </c>
      <c r="E392" s="6">
        <f t="shared" si="32"/>
        <v>297.91280894751714</v>
      </c>
      <c r="F392" s="6">
        <f t="shared" si="33"/>
        <v>2864.4917727927573</v>
      </c>
      <c r="G392" s="6">
        <f t="shared" si="28"/>
        <v>86807.263720409886</v>
      </c>
    </row>
    <row r="393" spans="1:7" x14ac:dyDescent="0.25">
      <c r="A393">
        <v>329</v>
      </c>
      <c r="B393" s="26">
        <v>51987</v>
      </c>
      <c r="C393" s="6">
        <f t="shared" si="29"/>
        <v>86807.263720409886</v>
      </c>
      <c r="D393" s="6">
        <f t="shared" si="25"/>
        <v>2575.1342270580576</v>
      </c>
      <c r="E393" s="6">
        <f t="shared" si="32"/>
        <v>289.35754573469961</v>
      </c>
      <c r="F393" s="6">
        <f t="shared" si="33"/>
        <v>2864.4917727927573</v>
      </c>
      <c r="G393" s="6">
        <f t="shared" si="28"/>
        <v>84232.129493351822</v>
      </c>
    </row>
    <row r="394" spans="1:7" x14ac:dyDescent="0.25">
      <c r="A394">
        <v>330</v>
      </c>
      <c r="B394" s="26">
        <v>52018</v>
      </c>
      <c r="C394" s="6">
        <f t="shared" si="29"/>
        <v>84232.129493351822</v>
      </c>
      <c r="D394" s="6">
        <f t="shared" si="25"/>
        <v>2583.7180078149177</v>
      </c>
      <c r="E394" s="6">
        <f t="shared" si="32"/>
        <v>280.77376497783945</v>
      </c>
      <c r="F394" s="6">
        <f t="shared" si="33"/>
        <v>2864.4917727927573</v>
      </c>
      <c r="G394" s="6">
        <f t="shared" si="28"/>
        <v>81648.411485536897</v>
      </c>
    </row>
    <row r="395" spans="1:7" x14ac:dyDescent="0.25">
      <c r="A395">
        <v>331</v>
      </c>
      <c r="B395" s="26">
        <v>52048</v>
      </c>
      <c r="C395" s="6">
        <f t="shared" si="29"/>
        <v>81648.411485536897</v>
      </c>
      <c r="D395" s="6">
        <f t="shared" si="25"/>
        <v>2592.3304011743012</v>
      </c>
      <c r="E395" s="6">
        <f t="shared" si="32"/>
        <v>272.16137161845631</v>
      </c>
      <c r="F395" s="6">
        <f t="shared" si="33"/>
        <v>2864.4917727927573</v>
      </c>
      <c r="G395" s="6">
        <f t="shared" si="28"/>
        <v>79056.081084362595</v>
      </c>
    </row>
    <row r="396" spans="1:7" x14ac:dyDescent="0.25">
      <c r="A396">
        <v>332</v>
      </c>
      <c r="B396" s="26">
        <v>52079</v>
      </c>
      <c r="C396" s="6">
        <f t="shared" si="29"/>
        <v>79056.081084362595</v>
      </c>
      <c r="D396" s="6">
        <f t="shared" si="25"/>
        <v>2600.9715025115488</v>
      </c>
      <c r="E396" s="6">
        <f t="shared" si="32"/>
        <v>263.52027028120864</v>
      </c>
      <c r="F396" s="6">
        <f t="shared" si="33"/>
        <v>2864.4917727927573</v>
      </c>
      <c r="G396" s="6">
        <f t="shared" si="28"/>
        <v>76455.109581851051</v>
      </c>
    </row>
    <row r="397" spans="1:7" x14ac:dyDescent="0.25">
      <c r="A397">
        <v>333</v>
      </c>
      <c r="B397" s="26">
        <v>52110</v>
      </c>
      <c r="C397" s="6">
        <f t="shared" si="29"/>
        <v>76455.109581851051</v>
      </c>
      <c r="D397" s="6">
        <f t="shared" si="25"/>
        <v>2609.6414075199204</v>
      </c>
      <c r="E397" s="6">
        <f t="shared" si="32"/>
        <v>254.85036527283685</v>
      </c>
      <c r="F397" s="6">
        <f t="shared" si="33"/>
        <v>2864.4917727927573</v>
      </c>
      <c r="G397" s="6">
        <f t="shared" si="28"/>
        <v>73845.468174331138</v>
      </c>
    </row>
    <row r="398" spans="1:7" x14ac:dyDescent="0.25">
      <c r="A398">
        <v>334</v>
      </c>
      <c r="B398" s="26">
        <v>52140</v>
      </c>
      <c r="C398" s="6">
        <f t="shared" si="29"/>
        <v>73845.468174331138</v>
      </c>
      <c r="D398" s="6">
        <f t="shared" si="25"/>
        <v>2618.3402122116536</v>
      </c>
      <c r="E398" s="6">
        <f t="shared" si="32"/>
        <v>246.15156058110381</v>
      </c>
      <c r="F398" s="6">
        <f t="shared" si="33"/>
        <v>2864.4917727927573</v>
      </c>
      <c r="G398" s="6">
        <f t="shared" si="28"/>
        <v>71227.127962119484</v>
      </c>
    </row>
    <row r="399" spans="1:7" x14ac:dyDescent="0.25">
      <c r="A399">
        <v>335</v>
      </c>
      <c r="B399" s="26">
        <v>52171</v>
      </c>
      <c r="C399" s="6">
        <f t="shared" si="29"/>
        <v>71227.127962119484</v>
      </c>
      <c r="D399" s="6">
        <f t="shared" si="25"/>
        <v>2627.0680129190255</v>
      </c>
      <c r="E399" s="6">
        <f t="shared" si="32"/>
        <v>237.42375987373163</v>
      </c>
      <c r="F399" s="6">
        <f t="shared" si="33"/>
        <v>2864.4917727927573</v>
      </c>
      <c r="G399" s="6">
        <f t="shared" si="28"/>
        <v>68600.059949200455</v>
      </c>
    </row>
    <row r="400" spans="1:7" x14ac:dyDescent="0.25">
      <c r="A400">
        <v>336</v>
      </c>
      <c r="B400" s="26">
        <v>52201</v>
      </c>
      <c r="C400" s="6">
        <f t="shared" si="29"/>
        <v>68600.059949200455</v>
      </c>
      <c r="D400" s="6">
        <f t="shared" si="25"/>
        <v>2635.8249062954224</v>
      </c>
      <c r="E400" s="6">
        <f t="shared" si="32"/>
        <v>228.66686649733487</v>
      </c>
      <c r="F400" s="6">
        <f t="shared" si="33"/>
        <v>2864.4917727927573</v>
      </c>
      <c r="G400" s="27">
        <f t="shared" si="28"/>
        <v>65964.235042905028</v>
      </c>
    </row>
    <row r="401" spans="1:7" x14ac:dyDescent="0.25">
      <c r="B401" s="26"/>
      <c r="C401" s="6"/>
      <c r="D401" s="27">
        <f>SUM(D389:D400)</f>
        <v>31058.296709796774</v>
      </c>
      <c r="E401" s="27">
        <f>SUM(E389:E400)</f>
        <v>3315.6045637163134</v>
      </c>
      <c r="F401" s="6"/>
      <c r="G401" s="6"/>
    </row>
    <row r="402" spans="1:7" x14ac:dyDescent="0.25">
      <c r="B402" s="26"/>
      <c r="C402" s="6"/>
      <c r="D402" s="6"/>
      <c r="E402" s="6"/>
      <c r="F402" s="6"/>
      <c r="G402" s="6"/>
    </row>
    <row r="403" spans="1:7" x14ac:dyDescent="0.25">
      <c r="A403">
        <v>337</v>
      </c>
      <c r="B403" s="26">
        <v>52232</v>
      </c>
      <c r="C403" s="6">
        <f>G400</f>
        <v>65964.235042905028</v>
      </c>
      <c r="D403" s="6">
        <f t="shared" si="25"/>
        <v>2644.6109893164071</v>
      </c>
      <c r="E403" s="6">
        <f t="shared" ref="E403:E414" si="34">C403*$D$2</f>
        <v>219.8807834763501</v>
      </c>
      <c r="F403" s="6">
        <f t="shared" ref="F403:F414" si="35">$D$6</f>
        <v>2864.4917727927573</v>
      </c>
      <c r="G403" s="6">
        <f t="shared" si="28"/>
        <v>63319.624053588617</v>
      </c>
    </row>
    <row r="404" spans="1:7" x14ac:dyDescent="0.25">
      <c r="A404">
        <v>338</v>
      </c>
      <c r="B404" s="26">
        <v>52263</v>
      </c>
      <c r="C404" s="6">
        <f t="shared" si="29"/>
        <v>63319.624053588617</v>
      </c>
      <c r="D404" s="6">
        <f t="shared" si="25"/>
        <v>2653.4263592807952</v>
      </c>
      <c r="E404" s="6">
        <f t="shared" si="34"/>
        <v>211.06541351196208</v>
      </c>
      <c r="F404" s="6">
        <f t="shared" si="35"/>
        <v>2864.4917727927573</v>
      </c>
      <c r="G404" s="6">
        <f t="shared" si="28"/>
        <v>60666.197694307819</v>
      </c>
    </row>
    <row r="405" spans="1:7" x14ac:dyDescent="0.25">
      <c r="A405">
        <v>339</v>
      </c>
      <c r="B405" s="26">
        <v>52291</v>
      </c>
      <c r="C405" s="6">
        <f t="shared" si="29"/>
        <v>60666.197694307819</v>
      </c>
      <c r="D405" s="6">
        <f t="shared" si="25"/>
        <v>2662.2711138117311</v>
      </c>
      <c r="E405" s="6">
        <f t="shared" si="34"/>
        <v>202.22065898102608</v>
      </c>
      <c r="F405" s="6">
        <f t="shared" si="35"/>
        <v>2864.4917727927573</v>
      </c>
      <c r="G405" s="6">
        <f t="shared" si="28"/>
        <v>58003.926580496089</v>
      </c>
    </row>
    <row r="406" spans="1:7" x14ac:dyDescent="0.25">
      <c r="A406">
        <v>340</v>
      </c>
      <c r="B406" s="26">
        <v>52322</v>
      </c>
      <c r="C406" s="6">
        <f t="shared" si="29"/>
        <v>58003.926580496089</v>
      </c>
      <c r="D406" s="6">
        <f t="shared" si="25"/>
        <v>2671.1453508577702</v>
      </c>
      <c r="E406" s="6">
        <f t="shared" si="34"/>
        <v>193.34642193498698</v>
      </c>
      <c r="F406" s="6">
        <f t="shared" si="35"/>
        <v>2864.4917727927573</v>
      </c>
      <c r="G406" s="6">
        <f t="shared" si="28"/>
        <v>55332.78122963832</v>
      </c>
    </row>
    <row r="407" spans="1:7" x14ac:dyDescent="0.25">
      <c r="A407">
        <v>341</v>
      </c>
      <c r="B407" s="26">
        <v>52352</v>
      </c>
      <c r="C407" s="6">
        <f t="shared" si="29"/>
        <v>55332.78122963832</v>
      </c>
      <c r="D407" s="6">
        <f t="shared" si="25"/>
        <v>2680.0491686939627</v>
      </c>
      <c r="E407" s="6">
        <f t="shared" si="34"/>
        <v>184.44260409879442</v>
      </c>
      <c r="F407" s="6">
        <f t="shared" si="35"/>
        <v>2864.4917727927573</v>
      </c>
      <c r="G407" s="6">
        <f t="shared" si="28"/>
        <v>52652.732060944356</v>
      </c>
    </row>
    <row r="408" spans="1:7" x14ac:dyDescent="0.25">
      <c r="A408">
        <v>342</v>
      </c>
      <c r="B408" s="26">
        <v>52383</v>
      </c>
      <c r="C408" s="6">
        <f t="shared" si="29"/>
        <v>52652.732060944356</v>
      </c>
      <c r="D408" s="6">
        <f t="shared" si="25"/>
        <v>2688.9826659229429</v>
      </c>
      <c r="E408" s="6">
        <f t="shared" si="34"/>
        <v>175.50910686981453</v>
      </c>
      <c r="F408" s="6">
        <f t="shared" si="35"/>
        <v>2864.4917727927573</v>
      </c>
      <c r="G408" s="6">
        <f t="shared" si="28"/>
        <v>49963.749395021412</v>
      </c>
    </row>
    <row r="409" spans="1:7" x14ac:dyDescent="0.25">
      <c r="A409">
        <v>343</v>
      </c>
      <c r="B409" s="26">
        <v>52413</v>
      </c>
      <c r="C409" s="6">
        <f t="shared" si="29"/>
        <v>49963.749395021412</v>
      </c>
      <c r="D409" s="6">
        <f t="shared" si="25"/>
        <v>2697.945941476019</v>
      </c>
      <c r="E409" s="6">
        <f t="shared" si="34"/>
        <v>166.54583131673806</v>
      </c>
      <c r="F409" s="6">
        <f t="shared" si="35"/>
        <v>2864.4917727927573</v>
      </c>
      <c r="G409" s="6">
        <f t="shared" si="28"/>
        <v>47265.803453545392</v>
      </c>
    </row>
    <row r="410" spans="1:7" x14ac:dyDescent="0.25">
      <c r="A410">
        <v>344</v>
      </c>
      <c r="B410" s="26">
        <v>52444</v>
      </c>
      <c r="C410" s="6">
        <f t="shared" si="29"/>
        <v>47265.803453545392</v>
      </c>
      <c r="D410" s="6">
        <f t="shared" si="25"/>
        <v>2706.9390946142726</v>
      </c>
      <c r="E410" s="6">
        <f t="shared" si="34"/>
        <v>157.55267817848465</v>
      </c>
      <c r="F410" s="6">
        <f t="shared" si="35"/>
        <v>2864.4917727927573</v>
      </c>
      <c r="G410" s="6">
        <f t="shared" si="28"/>
        <v>44558.864358931118</v>
      </c>
    </row>
    <row r="411" spans="1:7" x14ac:dyDescent="0.25">
      <c r="A411">
        <v>345</v>
      </c>
      <c r="B411" s="26">
        <v>52475</v>
      </c>
      <c r="C411" s="6">
        <f t="shared" si="29"/>
        <v>44558.864358931118</v>
      </c>
      <c r="D411" s="6">
        <f t="shared" si="25"/>
        <v>2715.9622249296535</v>
      </c>
      <c r="E411" s="6">
        <f t="shared" si="34"/>
        <v>148.52954786310374</v>
      </c>
      <c r="F411" s="6">
        <f t="shared" si="35"/>
        <v>2864.4917727927573</v>
      </c>
      <c r="G411" s="6">
        <f t="shared" si="28"/>
        <v>41842.902134001466</v>
      </c>
    </row>
    <row r="412" spans="1:7" x14ac:dyDescent="0.25">
      <c r="A412">
        <v>346</v>
      </c>
      <c r="B412" s="26">
        <v>52505</v>
      </c>
      <c r="C412" s="6">
        <f t="shared" si="29"/>
        <v>41842.902134001466</v>
      </c>
      <c r="D412" s="6">
        <f t="shared" si="25"/>
        <v>2725.0154323460856</v>
      </c>
      <c r="E412" s="6">
        <f t="shared" si="34"/>
        <v>139.47634044667157</v>
      </c>
      <c r="F412" s="6">
        <f t="shared" si="35"/>
        <v>2864.4917727927573</v>
      </c>
      <c r="G412" s="6">
        <f t="shared" si="28"/>
        <v>39117.886701655378</v>
      </c>
    </row>
    <row r="413" spans="1:7" x14ac:dyDescent="0.25">
      <c r="A413">
        <v>347</v>
      </c>
      <c r="B413" s="26">
        <v>52536</v>
      </c>
      <c r="C413" s="6">
        <f t="shared" si="29"/>
        <v>39117.886701655378</v>
      </c>
      <c r="D413" s="6">
        <f t="shared" si="25"/>
        <v>2734.0988171205727</v>
      </c>
      <c r="E413" s="6">
        <f t="shared" si="34"/>
        <v>130.3929556721846</v>
      </c>
      <c r="F413" s="6">
        <f t="shared" si="35"/>
        <v>2864.4917727927573</v>
      </c>
      <c r="G413" s="6">
        <f t="shared" si="28"/>
        <v>36383.787884534802</v>
      </c>
    </row>
    <row r="414" spans="1:7" x14ac:dyDescent="0.25">
      <c r="A414">
        <v>348</v>
      </c>
      <c r="B414" s="26">
        <v>52566</v>
      </c>
      <c r="C414" s="6">
        <f t="shared" si="29"/>
        <v>36383.787884534802</v>
      </c>
      <c r="D414" s="6">
        <f t="shared" si="25"/>
        <v>2743.2124798443078</v>
      </c>
      <c r="E414" s="6">
        <f t="shared" si="34"/>
        <v>121.27929294844935</v>
      </c>
      <c r="F414" s="6">
        <f t="shared" si="35"/>
        <v>2864.4917727927573</v>
      </c>
      <c r="G414" s="27">
        <f t="shared" si="28"/>
        <v>33640.575404690491</v>
      </c>
    </row>
    <row r="415" spans="1:7" x14ac:dyDescent="0.25">
      <c r="B415" s="26"/>
      <c r="C415" s="6"/>
      <c r="D415" s="27">
        <f>SUM(D403:D414)</f>
        <v>32323.659638214518</v>
      </c>
      <c r="E415" s="27">
        <f>SUM(E403:E414)</f>
        <v>2050.2416352985661</v>
      </c>
      <c r="F415" s="6"/>
      <c r="G415" s="6"/>
    </row>
    <row r="416" spans="1:7" x14ac:dyDescent="0.25">
      <c r="B416" s="26"/>
      <c r="C416" s="6"/>
      <c r="D416" s="6"/>
      <c r="E416" s="6"/>
      <c r="F416" s="6"/>
      <c r="G416" s="6"/>
    </row>
    <row r="417" spans="1:7" x14ac:dyDescent="0.25">
      <c r="A417">
        <v>349</v>
      </c>
      <c r="B417" s="26">
        <v>52597</v>
      </c>
      <c r="C417" s="6">
        <f>G414</f>
        <v>33640.575404690491</v>
      </c>
      <c r="D417" s="6">
        <f t="shared" si="25"/>
        <v>2752.356521443789</v>
      </c>
      <c r="E417" s="6">
        <f t="shared" ref="E417:E428" si="36">C417*$D$2</f>
        <v>112.13525134896831</v>
      </c>
      <c r="F417" s="6">
        <f t="shared" ref="F417:F428" si="37">$D$6</f>
        <v>2864.4917727927573</v>
      </c>
      <c r="G417" s="6">
        <f t="shared" si="28"/>
        <v>30888.218883246704</v>
      </c>
    </row>
    <row r="418" spans="1:7" x14ac:dyDescent="0.25">
      <c r="A418">
        <v>350</v>
      </c>
      <c r="B418" s="26">
        <v>52628</v>
      </c>
      <c r="C418" s="6">
        <f t="shared" si="29"/>
        <v>30888.218883246704</v>
      </c>
      <c r="D418" s="6">
        <f t="shared" si="25"/>
        <v>2761.5310431819348</v>
      </c>
      <c r="E418" s="6">
        <f t="shared" si="36"/>
        <v>102.96072961082236</v>
      </c>
      <c r="F418" s="6">
        <f t="shared" si="37"/>
        <v>2864.4917727927573</v>
      </c>
      <c r="G418" s="6">
        <f t="shared" si="28"/>
        <v>28126.687840064769</v>
      </c>
    </row>
    <row r="419" spans="1:7" x14ac:dyDescent="0.25">
      <c r="A419">
        <v>351</v>
      </c>
      <c r="B419" s="26">
        <v>52657</v>
      </c>
      <c r="C419" s="6">
        <f t="shared" si="29"/>
        <v>28126.687840064769</v>
      </c>
      <c r="D419" s="6">
        <f t="shared" si="25"/>
        <v>2770.7361466592079</v>
      </c>
      <c r="E419" s="6">
        <f t="shared" si="36"/>
        <v>93.755626133549242</v>
      </c>
      <c r="F419" s="6">
        <f t="shared" si="37"/>
        <v>2864.4917727927573</v>
      </c>
      <c r="G419" s="6">
        <f t="shared" si="28"/>
        <v>25355.951693405561</v>
      </c>
    </row>
    <row r="420" spans="1:7" x14ac:dyDescent="0.25">
      <c r="A420">
        <v>352</v>
      </c>
      <c r="B420" s="26">
        <v>52688</v>
      </c>
      <c r="C420" s="6">
        <f t="shared" si="29"/>
        <v>25355.951693405561</v>
      </c>
      <c r="D420" s="6">
        <f t="shared" si="25"/>
        <v>2779.9719338147388</v>
      </c>
      <c r="E420" s="6">
        <f t="shared" si="36"/>
        <v>84.519838978018541</v>
      </c>
      <c r="F420" s="6">
        <f t="shared" si="37"/>
        <v>2864.4917727927573</v>
      </c>
      <c r="G420" s="6">
        <f t="shared" si="28"/>
        <v>22575.979759590824</v>
      </c>
    </row>
    <row r="421" spans="1:7" x14ac:dyDescent="0.25">
      <c r="A421">
        <v>353</v>
      </c>
      <c r="B421" s="26">
        <v>52718</v>
      </c>
      <c r="C421" s="6">
        <f t="shared" si="29"/>
        <v>22575.979759590824</v>
      </c>
      <c r="D421" s="6">
        <f t="shared" si="25"/>
        <v>2789.2385069274546</v>
      </c>
      <c r="E421" s="6">
        <f t="shared" si="36"/>
        <v>75.253265865302751</v>
      </c>
      <c r="F421" s="6">
        <f t="shared" si="37"/>
        <v>2864.4917727927573</v>
      </c>
      <c r="G421" s="6">
        <f t="shared" si="28"/>
        <v>19786.741252663371</v>
      </c>
    </row>
    <row r="422" spans="1:7" x14ac:dyDescent="0.25">
      <c r="A422">
        <v>354</v>
      </c>
      <c r="B422" s="26">
        <v>52749</v>
      </c>
      <c r="C422" s="6">
        <f t="shared" si="29"/>
        <v>19786.741252663371</v>
      </c>
      <c r="D422" s="6">
        <f t="shared" si="25"/>
        <v>2798.5359686172128</v>
      </c>
      <c r="E422" s="6">
        <f t="shared" si="36"/>
        <v>65.955804175544571</v>
      </c>
      <c r="F422" s="6">
        <f t="shared" si="37"/>
        <v>2864.4917727927573</v>
      </c>
      <c r="G422" s="6">
        <f t="shared" si="28"/>
        <v>16988.205284046158</v>
      </c>
    </row>
    <row r="423" spans="1:7" x14ac:dyDescent="0.25">
      <c r="A423">
        <v>355</v>
      </c>
      <c r="B423" s="26">
        <v>52779</v>
      </c>
      <c r="C423" s="6">
        <f t="shared" si="29"/>
        <v>16988.205284046158</v>
      </c>
      <c r="D423" s="6">
        <f t="shared" si="25"/>
        <v>2807.8644218459367</v>
      </c>
      <c r="E423" s="6">
        <f t="shared" si="36"/>
        <v>56.627350946820535</v>
      </c>
      <c r="F423" s="6">
        <f t="shared" si="37"/>
        <v>2864.4917727927573</v>
      </c>
      <c r="G423" s="6">
        <f t="shared" si="28"/>
        <v>14180.340862200221</v>
      </c>
    </row>
    <row r="424" spans="1:7" x14ac:dyDescent="0.25">
      <c r="A424">
        <v>356</v>
      </c>
      <c r="B424" s="26">
        <v>52810</v>
      </c>
      <c r="C424" s="6">
        <f t="shared" si="29"/>
        <v>14180.340862200221</v>
      </c>
      <c r="D424" s="6">
        <f t="shared" si="25"/>
        <v>2817.2239699187567</v>
      </c>
      <c r="E424" s="6">
        <f t="shared" si="36"/>
        <v>47.267802874000736</v>
      </c>
      <c r="F424" s="6">
        <f t="shared" si="37"/>
        <v>2864.4917727927573</v>
      </c>
      <c r="G424" s="6">
        <f t="shared" si="28"/>
        <v>11363.116892281465</v>
      </c>
    </row>
    <row r="425" spans="1:7" x14ac:dyDescent="0.25">
      <c r="A425">
        <v>357</v>
      </c>
      <c r="B425" s="26">
        <v>52841</v>
      </c>
      <c r="C425" s="6">
        <f t="shared" si="29"/>
        <v>11363.116892281465</v>
      </c>
      <c r="D425" s="6">
        <f t="shared" si="25"/>
        <v>2826.6147164851523</v>
      </c>
      <c r="E425" s="6">
        <f t="shared" si="36"/>
        <v>37.877056307604889</v>
      </c>
      <c r="F425" s="6">
        <f t="shared" si="37"/>
        <v>2864.4917727927573</v>
      </c>
      <c r="G425" s="6">
        <f t="shared" si="28"/>
        <v>8536.5021757963132</v>
      </c>
    </row>
    <row r="426" spans="1:7" x14ac:dyDescent="0.25">
      <c r="A426">
        <v>358</v>
      </c>
      <c r="B426" s="26">
        <v>52871</v>
      </c>
      <c r="C426" s="6">
        <f t="shared" si="29"/>
        <v>8536.5021757963132</v>
      </c>
      <c r="D426" s="6">
        <f t="shared" si="25"/>
        <v>2836.0367655401028</v>
      </c>
      <c r="E426" s="6">
        <f t="shared" si="36"/>
        <v>28.455007252654379</v>
      </c>
      <c r="F426" s="6">
        <f t="shared" si="37"/>
        <v>2864.4917727927573</v>
      </c>
      <c r="G426" s="6">
        <f t="shared" si="28"/>
        <v>5700.4654102562108</v>
      </c>
    </row>
    <row r="427" spans="1:7" x14ac:dyDescent="0.25">
      <c r="A427">
        <v>359</v>
      </c>
      <c r="B427" s="26">
        <v>52902</v>
      </c>
      <c r="C427" s="6">
        <f t="shared" si="29"/>
        <v>5700.4654102562108</v>
      </c>
      <c r="D427" s="6">
        <f t="shared" si="25"/>
        <v>2845.4902214252365</v>
      </c>
      <c r="E427" s="6">
        <f t="shared" si="36"/>
        <v>19.001551367520705</v>
      </c>
      <c r="F427" s="6">
        <f t="shared" si="37"/>
        <v>2864.4917727927573</v>
      </c>
      <c r="G427" s="6">
        <f t="shared" si="28"/>
        <v>2854.9751888309743</v>
      </c>
    </row>
    <row r="428" spans="1:7" x14ac:dyDescent="0.25">
      <c r="A428">
        <v>360</v>
      </c>
      <c r="B428" s="26">
        <v>52932</v>
      </c>
      <c r="C428" s="6">
        <f t="shared" si="29"/>
        <v>2854.9751888309743</v>
      </c>
      <c r="D428" s="6">
        <f t="shared" si="25"/>
        <v>2854.9751888299875</v>
      </c>
      <c r="E428" s="6">
        <f t="shared" si="36"/>
        <v>9.5165839627699143</v>
      </c>
      <c r="F428" s="6">
        <f t="shared" si="37"/>
        <v>2864.4917727927573</v>
      </c>
      <c r="G428" s="27">
        <f t="shared" si="28"/>
        <v>9.8680175142362714E-10</v>
      </c>
    </row>
    <row r="429" spans="1:7" x14ac:dyDescent="0.25">
      <c r="C429" s="6"/>
      <c r="D429" s="27">
        <f>SUM(D417:D428)</f>
        <v>33640.575404689516</v>
      </c>
      <c r="E429" s="27">
        <f>SUM(E417:E428)</f>
        <v>733.32586882357691</v>
      </c>
      <c r="F429" s="6"/>
      <c r="G429" s="6"/>
    </row>
    <row r="430" spans="1:7" x14ac:dyDescent="0.25">
      <c r="C430" s="6"/>
      <c r="D430" s="6"/>
      <c r="E430" s="6"/>
      <c r="F430" s="6"/>
      <c r="G430" s="6"/>
    </row>
    <row r="431" spans="1:7" x14ac:dyDescent="0.25">
      <c r="C431" s="6"/>
      <c r="D431" s="6"/>
      <c r="E431" s="6"/>
      <c r="F431" s="6"/>
      <c r="G431" s="6"/>
    </row>
    <row r="432" spans="1:7" x14ac:dyDescent="0.25">
      <c r="C432" s="6"/>
      <c r="D432" s="6"/>
      <c r="E432" s="6"/>
      <c r="F432" s="6"/>
      <c r="G432" s="6"/>
    </row>
    <row r="433" spans="3:7" x14ac:dyDescent="0.25">
      <c r="C433" s="6"/>
      <c r="D433" s="6"/>
      <c r="E433" s="6"/>
      <c r="F433" s="6"/>
      <c r="G433" s="6"/>
    </row>
    <row r="434" spans="3:7" x14ac:dyDescent="0.25">
      <c r="C434" s="6"/>
      <c r="D434" s="6"/>
      <c r="E434" s="6"/>
      <c r="F434" s="6"/>
      <c r="G434" s="6"/>
    </row>
    <row r="435" spans="3:7" x14ac:dyDescent="0.25">
      <c r="C435" s="6"/>
      <c r="D435" s="6"/>
      <c r="E435" s="6"/>
      <c r="F435" s="6"/>
      <c r="G435" s="6"/>
    </row>
    <row r="436" spans="3:7" x14ac:dyDescent="0.25">
      <c r="C436" s="6"/>
      <c r="D436" s="6"/>
      <c r="E436" s="6"/>
      <c r="F436" s="6"/>
      <c r="G436" s="6"/>
    </row>
    <row r="437" spans="3:7" x14ac:dyDescent="0.25">
      <c r="C437" s="6"/>
      <c r="D437" s="6"/>
      <c r="E437" s="6"/>
      <c r="F437" s="6"/>
      <c r="G437" s="6"/>
    </row>
    <row r="438" spans="3:7" x14ac:dyDescent="0.25">
      <c r="C438" s="6"/>
      <c r="D438" s="6"/>
      <c r="E438" s="6"/>
      <c r="F438" s="6"/>
      <c r="G438" s="6"/>
    </row>
    <row r="439" spans="3:7" x14ac:dyDescent="0.25">
      <c r="C439" s="6"/>
      <c r="D439" s="6"/>
      <c r="E439" s="6"/>
      <c r="F439" s="6"/>
      <c r="G439" s="6"/>
    </row>
    <row r="440" spans="3:7" x14ac:dyDescent="0.25">
      <c r="C440" s="6"/>
      <c r="D440" s="6"/>
      <c r="E440" s="6"/>
      <c r="F440" s="6"/>
      <c r="G440" s="6"/>
    </row>
    <row r="441" spans="3:7" x14ac:dyDescent="0.25">
      <c r="C441" s="6"/>
      <c r="D441" s="6"/>
      <c r="E441" s="6"/>
      <c r="F441" s="6"/>
      <c r="G441" s="6"/>
    </row>
    <row r="442" spans="3:7" x14ac:dyDescent="0.25">
      <c r="C442" s="6"/>
      <c r="D442" s="6"/>
      <c r="E442" s="6"/>
      <c r="F442" s="6"/>
      <c r="G442" s="6"/>
    </row>
    <row r="443" spans="3:7" x14ac:dyDescent="0.25">
      <c r="C443" s="6"/>
      <c r="D443" s="6"/>
      <c r="E443" s="6"/>
      <c r="F443" s="6"/>
      <c r="G443" s="6"/>
    </row>
    <row r="444" spans="3:7" x14ac:dyDescent="0.25">
      <c r="C444" s="6"/>
      <c r="D444" s="6"/>
      <c r="E444" s="6"/>
      <c r="F444" s="6"/>
      <c r="G444" s="6"/>
    </row>
    <row r="445" spans="3:7" x14ac:dyDescent="0.25">
      <c r="C445" s="6"/>
      <c r="D445" s="6"/>
      <c r="E445" s="6"/>
      <c r="F445" s="6"/>
      <c r="G445" s="6"/>
    </row>
    <row r="446" spans="3:7" x14ac:dyDescent="0.25">
      <c r="C446" s="6"/>
      <c r="D446" s="6"/>
      <c r="E446" s="6"/>
      <c r="F446" s="6"/>
      <c r="G446" s="6"/>
    </row>
    <row r="447" spans="3:7" x14ac:dyDescent="0.25">
      <c r="C447" s="6"/>
      <c r="D447" s="6"/>
      <c r="E447" s="6"/>
      <c r="F447" s="6"/>
      <c r="G447" s="6"/>
    </row>
    <row r="448" spans="3:7" x14ac:dyDescent="0.25">
      <c r="C448" s="6"/>
      <c r="D448" s="6"/>
      <c r="E448" s="6"/>
      <c r="F448" s="6"/>
      <c r="G448" s="6"/>
    </row>
    <row r="449" spans="3:7" x14ac:dyDescent="0.25">
      <c r="C449" s="6"/>
      <c r="D449" s="6"/>
      <c r="E449" s="6"/>
      <c r="F449" s="6"/>
      <c r="G449" s="6"/>
    </row>
    <row r="450" spans="3:7" x14ac:dyDescent="0.25">
      <c r="C450" s="6"/>
      <c r="D450" s="6"/>
      <c r="E450" s="6"/>
      <c r="F450" s="6"/>
      <c r="G450" s="6"/>
    </row>
    <row r="451" spans="3:7" x14ac:dyDescent="0.25">
      <c r="C451" s="6"/>
      <c r="D451" s="6"/>
      <c r="E451" s="6"/>
      <c r="F451" s="6"/>
      <c r="G451" s="6"/>
    </row>
    <row r="452" spans="3:7" x14ac:dyDescent="0.25">
      <c r="C452" s="5"/>
      <c r="D452" s="5"/>
      <c r="E452" s="5"/>
      <c r="F452" s="5"/>
      <c r="G452" s="5"/>
    </row>
    <row r="453" spans="3:7" x14ac:dyDescent="0.25">
      <c r="C453" s="5"/>
      <c r="D453" s="5"/>
      <c r="E453" s="5"/>
      <c r="F453" s="5"/>
      <c r="G453" s="5"/>
    </row>
    <row r="454" spans="3:7" x14ac:dyDescent="0.25">
      <c r="C454" s="5"/>
      <c r="D454" s="5"/>
      <c r="E454" s="5"/>
      <c r="F454" s="5"/>
      <c r="G454" s="5"/>
    </row>
    <row r="455" spans="3:7" x14ac:dyDescent="0.25">
      <c r="C455" s="5"/>
      <c r="D455" s="5"/>
      <c r="E455" s="5"/>
      <c r="F455" s="5"/>
      <c r="G455" s="5"/>
    </row>
    <row r="456" spans="3:7" x14ac:dyDescent="0.25">
      <c r="C456" s="5"/>
      <c r="D456" s="5"/>
      <c r="E456" s="5"/>
      <c r="F456" s="5"/>
      <c r="G456" s="5"/>
    </row>
    <row r="457" spans="3:7" x14ac:dyDescent="0.25">
      <c r="C457" s="5"/>
      <c r="D457" s="5"/>
      <c r="E457" s="5"/>
      <c r="F457" s="5"/>
      <c r="G457" s="5"/>
    </row>
    <row r="458" spans="3:7" x14ac:dyDescent="0.25">
      <c r="C458" s="5"/>
      <c r="D458" s="5"/>
      <c r="E458" s="5"/>
      <c r="F458" s="5"/>
      <c r="G458" s="5"/>
    </row>
    <row r="459" spans="3:7" x14ac:dyDescent="0.25">
      <c r="C459" s="5"/>
      <c r="D459" s="5"/>
      <c r="E459" s="5"/>
      <c r="F459" s="5"/>
      <c r="G459" s="5"/>
    </row>
    <row r="460" spans="3:7" x14ac:dyDescent="0.25">
      <c r="C460" s="5"/>
      <c r="D460" s="5"/>
      <c r="E460" s="5"/>
      <c r="F460" s="5"/>
      <c r="G460" s="5"/>
    </row>
    <row r="461" spans="3:7" x14ac:dyDescent="0.25">
      <c r="C461" s="5"/>
      <c r="D461" s="5"/>
      <c r="E461" s="5"/>
      <c r="F461" s="5"/>
      <c r="G461" s="5"/>
    </row>
    <row r="462" spans="3:7" x14ac:dyDescent="0.25">
      <c r="C462" s="5"/>
      <c r="D462" s="5"/>
      <c r="E462" s="5"/>
      <c r="F462" s="5"/>
      <c r="G462" s="5"/>
    </row>
    <row r="463" spans="3:7" x14ac:dyDescent="0.25">
      <c r="C463" s="5"/>
      <c r="D463" s="5"/>
      <c r="E463" s="5"/>
      <c r="F463" s="5"/>
      <c r="G463" s="5"/>
    </row>
    <row r="464" spans="3:7" x14ac:dyDescent="0.25">
      <c r="C464" s="5"/>
      <c r="D464" s="5"/>
      <c r="E464" s="5"/>
      <c r="F464" s="5"/>
      <c r="G464" s="5"/>
    </row>
    <row r="465" spans="3:7" x14ac:dyDescent="0.25">
      <c r="C465" s="5"/>
      <c r="D465" s="5"/>
      <c r="E465" s="5"/>
      <c r="F465" s="5"/>
      <c r="G465" s="5"/>
    </row>
    <row r="466" spans="3:7" x14ac:dyDescent="0.25">
      <c r="C466" s="5"/>
      <c r="D466" s="5"/>
      <c r="E466" s="5"/>
      <c r="F466" s="5"/>
      <c r="G466" s="5"/>
    </row>
    <row r="467" spans="3:7" x14ac:dyDescent="0.25">
      <c r="C467" s="5"/>
      <c r="D467" s="5"/>
      <c r="E467" s="5"/>
      <c r="F467" s="5"/>
      <c r="G467" s="5"/>
    </row>
    <row r="468" spans="3:7" x14ac:dyDescent="0.25">
      <c r="C468" s="5"/>
      <c r="D468" s="5"/>
      <c r="E468" s="5"/>
      <c r="F468" s="5"/>
      <c r="G468" s="5"/>
    </row>
    <row r="469" spans="3:7" x14ac:dyDescent="0.25">
      <c r="C469" s="5"/>
      <c r="D469" s="5"/>
      <c r="E469" s="5"/>
      <c r="F469" s="5"/>
      <c r="G469" s="5"/>
    </row>
    <row r="470" spans="3:7" x14ac:dyDescent="0.25">
      <c r="C470" s="5"/>
      <c r="D470" s="5"/>
      <c r="E470" s="5"/>
      <c r="F470" s="5"/>
      <c r="G470" s="5"/>
    </row>
    <row r="471" spans="3:7" x14ac:dyDescent="0.25">
      <c r="C471" s="5"/>
      <c r="D471" s="5"/>
      <c r="E471" s="5"/>
      <c r="F471" s="5"/>
      <c r="G471" s="5"/>
    </row>
    <row r="472" spans="3:7" x14ac:dyDescent="0.25">
      <c r="C472" s="5"/>
      <c r="D472" s="5"/>
      <c r="E472" s="5"/>
      <c r="F472" s="5"/>
      <c r="G472" s="5"/>
    </row>
    <row r="473" spans="3:7" x14ac:dyDescent="0.25">
      <c r="C473" s="5"/>
      <c r="D473" s="5"/>
      <c r="E473" s="5"/>
      <c r="F473" s="5"/>
      <c r="G473" s="5"/>
    </row>
    <row r="474" spans="3:7" x14ac:dyDescent="0.25">
      <c r="C474" s="5"/>
      <c r="D474" s="5"/>
      <c r="E474" s="5"/>
      <c r="F474" s="5"/>
      <c r="G474" s="5"/>
    </row>
    <row r="475" spans="3:7" x14ac:dyDescent="0.25">
      <c r="C475" s="5"/>
      <c r="D475" s="5"/>
      <c r="E475" s="5"/>
      <c r="F475" s="5"/>
      <c r="G475" s="5"/>
    </row>
    <row r="476" spans="3:7" x14ac:dyDescent="0.25">
      <c r="C476" s="5"/>
      <c r="D476" s="5"/>
      <c r="E476" s="5"/>
      <c r="F476" s="5"/>
      <c r="G476" s="5"/>
    </row>
    <row r="477" spans="3:7" x14ac:dyDescent="0.25">
      <c r="C477" s="5"/>
      <c r="D477" s="5"/>
      <c r="E477" s="5"/>
      <c r="F477" s="5"/>
      <c r="G477" s="5"/>
    </row>
    <row r="478" spans="3:7" x14ac:dyDescent="0.25">
      <c r="C478" s="5"/>
      <c r="D478" s="5"/>
      <c r="E478" s="5"/>
      <c r="F478" s="5"/>
      <c r="G478" s="5"/>
    </row>
    <row r="479" spans="3:7" x14ac:dyDescent="0.25">
      <c r="C479" s="5"/>
      <c r="D479" s="5"/>
      <c r="E479" s="5"/>
      <c r="F479" s="5"/>
      <c r="G479" s="5"/>
    </row>
    <row r="480" spans="3:7" x14ac:dyDescent="0.25">
      <c r="C480" s="5"/>
      <c r="D480" s="5"/>
      <c r="E480" s="5"/>
      <c r="F480" s="5"/>
      <c r="G480" s="5"/>
    </row>
    <row r="481" spans="3:7" x14ac:dyDescent="0.25">
      <c r="C481" s="5"/>
      <c r="D481" s="5"/>
      <c r="E481" s="5"/>
      <c r="F481" s="5"/>
      <c r="G481" s="5"/>
    </row>
    <row r="482" spans="3:7" x14ac:dyDescent="0.25">
      <c r="C482" s="5"/>
      <c r="D482" s="5"/>
      <c r="E482" s="5"/>
      <c r="F482" s="5"/>
      <c r="G482" s="5"/>
    </row>
    <row r="483" spans="3:7" x14ac:dyDescent="0.25">
      <c r="C483" s="5"/>
      <c r="D483" s="5"/>
      <c r="E483" s="5"/>
      <c r="F483" s="5"/>
      <c r="G483" s="5"/>
    </row>
    <row r="484" spans="3:7" x14ac:dyDescent="0.25">
      <c r="C484" s="5"/>
      <c r="D484" s="5"/>
      <c r="E484" s="5"/>
      <c r="F484" s="5"/>
      <c r="G484" s="5"/>
    </row>
    <row r="485" spans="3:7" x14ac:dyDescent="0.25">
      <c r="C485" s="5"/>
      <c r="D485" s="5"/>
      <c r="E485" s="5"/>
      <c r="F485" s="5"/>
      <c r="G485" s="5"/>
    </row>
    <row r="486" spans="3:7" x14ac:dyDescent="0.25">
      <c r="C486" s="5"/>
      <c r="D486" s="5"/>
      <c r="E486" s="5"/>
      <c r="F486" s="5"/>
      <c r="G486" s="5"/>
    </row>
    <row r="487" spans="3:7" x14ac:dyDescent="0.25">
      <c r="C487" s="5"/>
      <c r="D487" s="5"/>
      <c r="E487" s="5"/>
      <c r="F487" s="5"/>
      <c r="G487" s="5"/>
    </row>
    <row r="488" spans="3:7" x14ac:dyDescent="0.25">
      <c r="C488" s="5"/>
      <c r="D488" s="5"/>
      <c r="E488" s="5"/>
      <c r="F488" s="5"/>
      <c r="G488" s="5"/>
    </row>
    <row r="489" spans="3:7" x14ac:dyDescent="0.25">
      <c r="C489" s="5"/>
      <c r="D489" s="5"/>
      <c r="E489" s="5"/>
      <c r="F489" s="5"/>
      <c r="G489" s="5"/>
    </row>
    <row r="490" spans="3:7" x14ac:dyDescent="0.25">
      <c r="C490" s="5"/>
      <c r="D490" s="5"/>
      <c r="E490" s="5"/>
      <c r="F490" s="5"/>
      <c r="G490" s="5"/>
    </row>
    <row r="491" spans="3:7" x14ac:dyDescent="0.25">
      <c r="C491" s="5"/>
      <c r="D491" s="5"/>
      <c r="E491" s="5"/>
      <c r="F491" s="5"/>
      <c r="G491" s="5"/>
    </row>
    <row r="492" spans="3:7" x14ac:dyDescent="0.25">
      <c r="C492" s="5"/>
      <c r="D492" s="5"/>
      <c r="E492" s="5"/>
      <c r="F492" s="5"/>
      <c r="G492" s="5"/>
    </row>
    <row r="493" spans="3:7" x14ac:dyDescent="0.25">
      <c r="C493" s="5"/>
      <c r="D493" s="5"/>
      <c r="E493" s="5"/>
      <c r="F493" s="5"/>
      <c r="G493" s="5"/>
    </row>
    <row r="494" spans="3:7" x14ac:dyDescent="0.25">
      <c r="C494" s="5"/>
      <c r="D494" s="5"/>
      <c r="E494" s="5"/>
      <c r="F494" s="5"/>
      <c r="G494" s="5"/>
    </row>
    <row r="495" spans="3:7" x14ac:dyDescent="0.25">
      <c r="C495" s="5"/>
      <c r="D495" s="5"/>
      <c r="E495" s="5"/>
      <c r="F495" s="5"/>
      <c r="G495" s="5"/>
    </row>
    <row r="496" spans="3:7" x14ac:dyDescent="0.25">
      <c r="C496" s="5"/>
      <c r="D496" s="5"/>
      <c r="E496" s="5"/>
      <c r="F496" s="5"/>
      <c r="G496" s="5"/>
    </row>
    <row r="497" spans="3:7" x14ac:dyDescent="0.25">
      <c r="C497" s="5"/>
      <c r="D497" s="5"/>
      <c r="E497" s="5"/>
      <c r="F497" s="5"/>
      <c r="G497" s="5"/>
    </row>
    <row r="498" spans="3:7" x14ac:dyDescent="0.25">
      <c r="C498" s="5"/>
      <c r="D498" s="5"/>
      <c r="E498" s="5"/>
      <c r="F498" s="5"/>
      <c r="G498" s="5"/>
    </row>
    <row r="499" spans="3:7" x14ac:dyDescent="0.25">
      <c r="C499" s="5"/>
      <c r="D499" s="5"/>
      <c r="E499" s="5"/>
      <c r="F499" s="5"/>
      <c r="G499" s="5"/>
    </row>
    <row r="500" spans="3:7" x14ac:dyDescent="0.25">
      <c r="C500" s="5"/>
      <c r="D500" s="5"/>
      <c r="E500" s="5"/>
      <c r="F500" s="5"/>
      <c r="G500" s="5"/>
    </row>
    <row r="501" spans="3:7" x14ac:dyDescent="0.25">
      <c r="C501" s="5"/>
      <c r="D501" s="5"/>
      <c r="E501" s="5"/>
      <c r="F501" s="5"/>
      <c r="G501" s="5"/>
    </row>
    <row r="502" spans="3:7" x14ac:dyDescent="0.25">
      <c r="C502" s="5"/>
      <c r="D502" s="5"/>
      <c r="E502" s="5"/>
      <c r="F502" s="5"/>
      <c r="G502" s="5"/>
    </row>
    <row r="503" spans="3:7" x14ac:dyDescent="0.25">
      <c r="C503" s="5"/>
      <c r="D503" s="5"/>
      <c r="E503" s="5"/>
      <c r="F503" s="5"/>
      <c r="G503" s="5"/>
    </row>
    <row r="504" spans="3:7" x14ac:dyDescent="0.25">
      <c r="C504" s="5"/>
      <c r="D504" s="5"/>
      <c r="E504" s="5"/>
      <c r="F504" s="5"/>
      <c r="G504" s="5"/>
    </row>
    <row r="505" spans="3:7" x14ac:dyDescent="0.25">
      <c r="C505" s="24"/>
      <c r="D505" s="7"/>
      <c r="E505" s="6"/>
      <c r="F505" s="24"/>
      <c r="G505" s="24"/>
    </row>
    <row r="506" spans="3:7" x14ac:dyDescent="0.25">
      <c r="C506" s="24"/>
      <c r="D506" s="7"/>
      <c r="E506" s="6"/>
      <c r="F506" s="24"/>
      <c r="G506" s="24"/>
    </row>
    <row r="507" spans="3:7" x14ac:dyDescent="0.25">
      <c r="C507" s="24"/>
      <c r="D507" s="7"/>
      <c r="E507" s="6"/>
      <c r="F507" s="24"/>
      <c r="G507" s="24"/>
    </row>
    <row r="508" spans="3:7" x14ac:dyDescent="0.25">
      <c r="C508" s="24"/>
      <c r="D508" s="7"/>
      <c r="E508" s="6"/>
      <c r="F508" s="24"/>
      <c r="G508" s="24"/>
    </row>
    <row r="509" spans="3:7" x14ac:dyDescent="0.25">
      <c r="C509" s="24"/>
      <c r="D509" s="7"/>
      <c r="E509" s="6"/>
      <c r="F509" s="24"/>
      <c r="G509" s="24"/>
    </row>
    <row r="510" spans="3:7" x14ac:dyDescent="0.25">
      <c r="C510" s="24"/>
      <c r="D510" s="7"/>
      <c r="E510" s="6"/>
      <c r="F510" s="24"/>
      <c r="G510" s="24"/>
    </row>
    <row r="511" spans="3:7" x14ac:dyDescent="0.25">
      <c r="C511" s="24"/>
      <c r="D511" s="7"/>
      <c r="E511" s="6"/>
      <c r="F511" s="24"/>
      <c r="G511" s="24"/>
    </row>
    <row r="512" spans="3:7" x14ac:dyDescent="0.25">
      <c r="C512" s="24"/>
      <c r="D512" s="7"/>
      <c r="E512" s="6"/>
      <c r="F512" s="24"/>
      <c r="G512" s="24"/>
    </row>
    <row r="513" spans="3:7" x14ac:dyDescent="0.25">
      <c r="C513" s="24"/>
      <c r="D513" s="7"/>
      <c r="E513" s="6"/>
      <c r="F513" s="24"/>
      <c r="G513" s="24"/>
    </row>
    <row r="514" spans="3:7" x14ac:dyDescent="0.25">
      <c r="C514" s="24"/>
      <c r="D514" s="7"/>
      <c r="E514" s="6"/>
      <c r="F514" s="24"/>
      <c r="G514" s="24"/>
    </row>
    <row r="515" spans="3:7" x14ac:dyDescent="0.25">
      <c r="C515" s="24"/>
      <c r="D515" s="7"/>
      <c r="E515" s="6"/>
      <c r="F515" s="24"/>
      <c r="G515" s="24"/>
    </row>
    <row r="516" spans="3:7" x14ac:dyDescent="0.25">
      <c r="C516" s="24"/>
      <c r="D516" s="7"/>
      <c r="E516" s="6"/>
      <c r="F516" s="24"/>
      <c r="G516" s="24"/>
    </row>
    <row r="517" spans="3:7" x14ac:dyDescent="0.25">
      <c r="C517" s="24"/>
      <c r="D517" s="7"/>
      <c r="E517" s="6"/>
      <c r="F517" s="24"/>
      <c r="G517" s="24"/>
    </row>
    <row r="518" spans="3:7" x14ac:dyDescent="0.25">
      <c r="C518" s="24"/>
      <c r="D518" s="7"/>
      <c r="E518" s="6"/>
      <c r="F518" s="24"/>
      <c r="G518" s="24"/>
    </row>
    <row r="519" spans="3:7" x14ac:dyDescent="0.25">
      <c r="C519" s="24"/>
      <c r="D519" s="7"/>
      <c r="E519" s="6"/>
      <c r="F519" s="24"/>
      <c r="G519" s="24"/>
    </row>
    <row r="520" spans="3:7" x14ac:dyDescent="0.25">
      <c r="C520" s="24"/>
      <c r="D520" s="7"/>
      <c r="E520" s="6"/>
      <c r="F520" s="24"/>
      <c r="G520" s="24"/>
    </row>
    <row r="521" spans="3:7" x14ac:dyDescent="0.25">
      <c r="C521" s="24"/>
      <c r="D521" s="7"/>
      <c r="E521" s="6"/>
      <c r="F521" s="24"/>
      <c r="G521" s="24"/>
    </row>
    <row r="522" spans="3:7" x14ac:dyDescent="0.25">
      <c r="C522" s="24"/>
      <c r="D522" s="7"/>
      <c r="E522" s="6"/>
      <c r="F522" s="24"/>
      <c r="G522" s="24"/>
    </row>
    <row r="523" spans="3:7" x14ac:dyDescent="0.25">
      <c r="C523" s="24"/>
      <c r="D523" s="7"/>
      <c r="E523" s="6"/>
      <c r="F523" s="24"/>
      <c r="G523" s="24"/>
    </row>
    <row r="524" spans="3:7" x14ac:dyDescent="0.25">
      <c r="C524" s="24"/>
      <c r="D524" s="7"/>
      <c r="E524" s="6"/>
      <c r="F524" s="24"/>
      <c r="G524" s="24"/>
    </row>
    <row r="525" spans="3:7" x14ac:dyDescent="0.25">
      <c r="C525" s="24"/>
      <c r="D525" s="7"/>
      <c r="E525" s="6"/>
      <c r="F525" s="24"/>
      <c r="G525" s="24"/>
    </row>
    <row r="526" spans="3:7" x14ac:dyDescent="0.25">
      <c r="C526" s="24"/>
      <c r="D526" s="7"/>
      <c r="E526" s="6"/>
      <c r="F526" s="24"/>
      <c r="G526" s="24"/>
    </row>
    <row r="527" spans="3:7" x14ac:dyDescent="0.25">
      <c r="C527" s="24"/>
      <c r="D527" s="7"/>
      <c r="E527" s="6"/>
      <c r="F527" s="24"/>
      <c r="G527" s="24"/>
    </row>
    <row r="528" spans="3:7" x14ac:dyDescent="0.25">
      <c r="C528" s="24"/>
      <c r="D528" s="7"/>
      <c r="E528" s="6"/>
      <c r="F528" s="24"/>
      <c r="G528" s="24"/>
    </row>
    <row r="529" spans="3:7" x14ac:dyDescent="0.25">
      <c r="C529" s="24"/>
      <c r="D529" s="7"/>
      <c r="E529" s="6"/>
      <c r="F529" s="24"/>
      <c r="G529" s="24"/>
    </row>
    <row r="530" spans="3:7" x14ac:dyDescent="0.25">
      <c r="C530" s="24"/>
      <c r="D530" s="7"/>
      <c r="E530" s="6"/>
      <c r="F530" s="24"/>
      <c r="G530" s="24"/>
    </row>
    <row r="531" spans="3:7" x14ac:dyDescent="0.25">
      <c r="C531" s="24"/>
      <c r="D531" s="7"/>
      <c r="E531" s="6"/>
      <c r="F531" s="24"/>
      <c r="G531" s="24"/>
    </row>
    <row r="532" spans="3:7" x14ac:dyDescent="0.25">
      <c r="C532" s="24"/>
      <c r="D532" s="7"/>
      <c r="E532" s="6"/>
      <c r="F532" s="24"/>
      <c r="G532" s="24"/>
    </row>
    <row r="533" spans="3:7" x14ac:dyDescent="0.25">
      <c r="C533" s="24"/>
      <c r="D533" s="7"/>
      <c r="E533" s="6"/>
      <c r="F533" s="24"/>
      <c r="G533" s="24"/>
    </row>
    <row r="534" spans="3:7" x14ac:dyDescent="0.25">
      <c r="C534" s="24"/>
      <c r="D534" s="7"/>
      <c r="E534" s="6"/>
      <c r="F534" s="24"/>
      <c r="G534" s="24"/>
    </row>
    <row r="535" spans="3:7" x14ac:dyDescent="0.25">
      <c r="C535" s="24"/>
      <c r="D535" s="7"/>
      <c r="E535" s="6"/>
      <c r="F535" s="24"/>
      <c r="G535" s="24"/>
    </row>
    <row r="536" spans="3:7" x14ac:dyDescent="0.25">
      <c r="C536" s="24"/>
      <c r="D536" s="7"/>
      <c r="E536" s="6"/>
      <c r="F536" s="24"/>
      <c r="G536" s="24"/>
    </row>
    <row r="537" spans="3:7" x14ac:dyDescent="0.25">
      <c r="C537" s="24"/>
      <c r="D537" s="7"/>
      <c r="E537" s="6"/>
      <c r="F537" s="24"/>
      <c r="G537" s="24"/>
    </row>
    <row r="538" spans="3:7" x14ac:dyDescent="0.25">
      <c r="C538" s="24"/>
      <c r="D538" s="7"/>
      <c r="E538" s="6"/>
      <c r="F538" s="24"/>
      <c r="G538" s="24"/>
    </row>
    <row r="539" spans="3:7" x14ac:dyDescent="0.25">
      <c r="C539" s="24"/>
      <c r="D539" s="7"/>
      <c r="E539" s="6"/>
      <c r="F539" s="24"/>
      <c r="G539" s="24"/>
    </row>
    <row r="540" spans="3:7" x14ac:dyDescent="0.25">
      <c r="C540" s="24"/>
      <c r="D540" s="7"/>
      <c r="E540" s="6"/>
      <c r="F540" s="24"/>
      <c r="G540" s="24"/>
    </row>
    <row r="541" spans="3:7" x14ac:dyDescent="0.25">
      <c r="C541" s="24"/>
      <c r="D541" s="7"/>
      <c r="E541" s="6"/>
      <c r="F541" s="24"/>
      <c r="G541" s="24"/>
    </row>
    <row r="542" spans="3:7" x14ac:dyDescent="0.25">
      <c r="C542" s="24"/>
      <c r="D542" s="7"/>
      <c r="E542" s="6"/>
      <c r="F542" s="24"/>
      <c r="G542" s="24"/>
    </row>
    <row r="543" spans="3:7" x14ac:dyDescent="0.25">
      <c r="C543" s="24"/>
      <c r="D543" s="7"/>
      <c r="E543" s="6"/>
      <c r="F543" s="24"/>
      <c r="G543" s="24"/>
    </row>
    <row r="544" spans="3:7" x14ac:dyDescent="0.25">
      <c r="C544" s="24"/>
      <c r="D544" s="7"/>
      <c r="E544" s="6"/>
      <c r="F544" s="24"/>
      <c r="G544" s="24"/>
    </row>
    <row r="545" spans="3:7" x14ac:dyDescent="0.25">
      <c r="C545" s="24"/>
      <c r="D545" s="7"/>
      <c r="E545" s="6"/>
      <c r="F545" s="24"/>
      <c r="G545" s="24"/>
    </row>
    <row r="546" spans="3:7" x14ac:dyDescent="0.25">
      <c r="C546" s="24"/>
      <c r="D546" s="7"/>
      <c r="E546" s="6"/>
      <c r="F546" s="24"/>
      <c r="G546" s="24"/>
    </row>
    <row r="547" spans="3:7" x14ac:dyDescent="0.25">
      <c r="C547" s="24"/>
      <c r="D547" s="7"/>
      <c r="E547" s="6"/>
      <c r="F547" s="24"/>
      <c r="G547" s="24"/>
    </row>
  </sheetData>
  <printOptions gridLines="1"/>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election activeCell="E5" sqref="E5"/>
    </sheetView>
  </sheetViews>
  <sheetFormatPr defaultRowHeight="15" x14ac:dyDescent="0.25"/>
  <cols>
    <col min="1" max="1" width="22.7109375" bestFit="1" customWidth="1"/>
  </cols>
  <sheetData>
    <row r="1" spans="1:9" x14ac:dyDescent="0.25">
      <c r="A1" s="4" t="s">
        <v>38</v>
      </c>
    </row>
    <row r="2" spans="1:9" x14ac:dyDescent="0.25">
      <c r="A2" t="s">
        <v>24</v>
      </c>
      <c r="B2">
        <f>AVERAGE(600,930,500,600)</f>
        <v>657.5</v>
      </c>
      <c r="H2" t="s">
        <v>30</v>
      </c>
      <c r="I2">
        <f>AVERAGE(I3:I8)</f>
        <v>138.17857142857142</v>
      </c>
    </row>
    <row r="3" spans="1:9" x14ac:dyDescent="0.25">
      <c r="A3" t="s">
        <v>25</v>
      </c>
      <c r="B3">
        <v>1550</v>
      </c>
      <c r="D3" t="s">
        <v>28</v>
      </c>
      <c r="E3">
        <v>50</v>
      </c>
      <c r="H3" t="s">
        <v>29</v>
      </c>
      <c r="I3">
        <v>40</v>
      </c>
    </row>
    <row r="4" spans="1:9" x14ac:dyDescent="0.25">
      <c r="A4" t="s">
        <v>36</v>
      </c>
      <c r="B4">
        <f>AVERAGE(90,110,130,250,230,240,200,240,160)</f>
        <v>183.33333333333334</v>
      </c>
      <c r="D4" t="s">
        <v>30</v>
      </c>
      <c r="E4">
        <f>I2</f>
        <v>138.17857142857142</v>
      </c>
      <c r="H4" t="s">
        <v>31</v>
      </c>
      <c r="I4">
        <v>120</v>
      </c>
    </row>
    <row r="5" spans="1:9" x14ac:dyDescent="0.25">
      <c r="A5" t="s">
        <v>26</v>
      </c>
      <c r="B5">
        <f>AVERAGE(61,45,13,23,15,9,25,15,40,3,20,16,20,6,8,20,28,20,180,300,30,2,6,30,30,30,25,6,10,19,15,15,15,15,5,20,30,30,8,4,35,35,10,10,10,10,37,15,20,23,15,10,25,5,10,7,30,25,20,20,6)</f>
        <v>26.065573770491802</v>
      </c>
      <c r="D5" t="s">
        <v>37</v>
      </c>
      <c r="E5">
        <f>AVERAGE(15,45,25,25,15,15,15,18,35,100,60,60,12,10,15,15,15,25,20,14,15,12,16,20,14,15,54,7,10,11,12,25,33,10,40,15,18,32,45,25,50,32,25,30,40,10,10,37,5,6,3,4,16,5,17,10)</f>
        <v>22.910714285714285</v>
      </c>
      <c r="H5" t="s">
        <v>32</v>
      </c>
      <c r="I5">
        <f>AVERAGE(190,170)</f>
        <v>180</v>
      </c>
    </row>
    <row r="6" spans="1:9" x14ac:dyDescent="0.25">
      <c r="A6" t="s">
        <v>27</v>
      </c>
      <c r="B6">
        <f>AVERAGE(E3:E5)</f>
        <v>70.363095238095227</v>
      </c>
      <c r="H6" t="s">
        <v>35</v>
      </c>
      <c r="I6">
        <f>AVERAGE(30,55,65,65,40,14,13,80,20,30,40,10,40,45)</f>
        <v>39.071428571428569</v>
      </c>
    </row>
    <row r="7" spans="1:9" x14ac:dyDescent="0.25">
      <c r="H7" t="s">
        <v>33</v>
      </c>
      <c r="I7">
        <v>200</v>
      </c>
    </row>
    <row r="8" spans="1:9" x14ac:dyDescent="0.25">
      <c r="H8" t="s">
        <v>34</v>
      </c>
      <c r="I8">
        <v>250</v>
      </c>
    </row>
  </sheetData>
  <pageMargins left="0.7" right="0.7" top="0.75" bottom="0.75" header="0.3" footer="0.3"/>
  <pageSetup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vt:lpstr>
      <vt:lpstr>Bankruptcy</vt:lpstr>
      <vt:lpstr>Option</vt:lpstr>
      <vt:lpstr>Mortgage</vt:lpstr>
      <vt:lpstr>Outside Info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2019-08-22T21:26:50Z</dcterms:created>
  <dcterms:modified xsi:type="dcterms:W3CDTF">2019-08-22T21:26:57Z</dcterms:modified>
</cp:coreProperties>
</file>