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bookViews>
    <workbookView xWindow="0" yWindow="0" windowWidth="20490" windowHeight="7740"/>
  </bookViews>
  <sheets>
    <sheet name="Option" sheetId="3" r:id="rId1"/>
    <sheet name="Forecast" sheetId="1" r:id="rId2"/>
    <sheet name="Loan Amortization" sheetId="2" r:id="rId3"/>
    <sheet name="Sheet1" sheetId="4" r:id="rId4"/>
  </sheet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24" i="3" l="1"/>
  <c r="H8" i="3" l="1"/>
  <c r="E158" i="3"/>
  <c r="J48" i="3" l="1"/>
  <c r="J74" i="3" s="1"/>
  <c r="K71" i="3"/>
  <c r="K48" i="3" s="1"/>
  <c r="O121" i="3"/>
  <c r="D120" i="3"/>
  <c r="D139" i="3" s="1"/>
  <c r="O99" i="3"/>
  <c r="N99" i="3"/>
  <c r="M99" i="3"/>
  <c r="L99" i="3"/>
  <c r="K99" i="3"/>
  <c r="J99" i="3"/>
  <c r="I99" i="3"/>
  <c r="H99" i="3"/>
  <c r="G99" i="3"/>
  <c r="F99" i="3"/>
  <c r="E99" i="3"/>
  <c r="O97" i="3"/>
  <c r="N97" i="3"/>
  <c r="M97" i="3"/>
  <c r="L97" i="3"/>
  <c r="K97" i="3"/>
  <c r="J97" i="3"/>
  <c r="I97" i="3"/>
  <c r="H97" i="3"/>
  <c r="G97" i="3"/>
  <c r="F97" i="3"/>
  <c r="E97" i="3"/>
  <c r="F86" i="3"/>
  <c r="G86" i="3" s="1"/>
  <c r="F63" i="3"/>
  <c r="G63" i="3" s="1"/>
  <c r="H63" i="3" s="1"/>
  <c r="I63" i="3" s="1"/>
  <c r="J63" i="3" s="1"/>
  <c r="K63" i="3" s="1"/>
  <c r="L63" i="3" s="1"/>
  <c r="M63" i="3" s="1"/>
  <c r="N63" i="3" s="1"/>
  <c r="O63" i="3" s="1"/>
  <c r="O52" i="3"/>
  <c r="N52" i="3"/>
  <c r="M52" i="3"/>
  <c r="L52" i="3"/>
  <c r="K52" i="3"/>
  <c r="J52" i="3"/>
  <c r="I52" i="3"/>
  <c r="H52" i="3"/>
  <c r="G52" i="3"/>
  <c r="F52" i="3"/>
  <c r="E52" i="3"/>
  <c r="E50" i="3"/>
  <c r="F50" i="3" s="1"/>
  <c r="G50" i="3" s="1"/>
  <c r="H50" i="3" s="1"/>
  <c r="I50" i="3" s="1"/>
  <c r="J50" i="3" s="1"/>
  <c r="K50" i="3" s="1"/>
  <c r="L50" i="3" s="1"/>
  <c r="M50" i="3" s="1"/>
  <c r="N50" i="3" s="1"/>
  <c r="O50" i="3" s="1"/>
  <c r="P49" i="3"/>
  <c r="E49" i="3"/>
  <c r="O47" i="3"/>
  <c r="O113" i="3" s="1"/>
  <c r="O117" i="3" s="1"/>
  <c r="N47" i="3"/>
  <c r="N113" i="3" s="1"/>
  <c r="N117" i="3" s="1"/>
  <c r="M47" i="3"/>
  <c r="M113" i="3" s="1"/>
  <c r="M117" i="3" s="1"/>
  <c r="L47" i="3"/>
  <c r="L113" i="3" s="1"/>
  <c r="L117" i="3" s="1"/>
  <c r="K47" i="3"/>
  <c r="K113" i="3" s="1"/>
  <c r="K117" i="3" s="1"/>
  <c r="J47" i="3"/>
  <c r="J113" i="3" s="1"/>
  <c r="J117" i="3" s="1"/>
  <c r="I47" i="3"/>
  <c r="I113" i="3" s="1"/>
  <c r="I117" i="3" s="1"/>
  <c r="H47" i="3"/>
  <c r="H113" i="3" s="1"/>
  <c r="H117" i="3" s="1"/>
  <c r="G47" i="3"/>
  <c r="G113" i="3" s="1"/>
  <c r="G117" i="3" s="1"/>
  <c r="F47" i="3"/>
  <c r="F113" i="3" s="1"/>
  <c r="F117" i="3" s="1"/>
  <c r="E47" i="3"/>
  <c r="E113" i="3" s="1"/>
  <c r="E117" i="3" s="1"/>
  <c r="E46" i="3"/>
  <c r="E78" i="3" s="1"/>
  <c r="E131" i="3" s="1"/>
  <c r="P45" i="3"/>
  <c r="P44" i="3"/>
  <c r="E43" i="3"/>
  <c r="E37" i="3"/>
  <c r="F37" i="3" s="1"/>
  <c r="E36" i="3"/>
  <c r="H22" i="3"/>
  <c r="E45" i="3" s="1"/>
  <c r="H14" i="3"/>
  <c r="E35" i="3" s="1"/>
  <c r="H10" i="3"/>
  <c r="E39" i="3" s="1"/>
  <c r="F39" i="3" s="1"/>
  <c r="G39" i="3" s="1"/>
  <c r="H39" i="3" s="1"/>
  <c r="I39" i="3" s="1"/>
  <c r="J39" i="3" s="1"/>
  <c r="H9" i="3"/>
  <c r="E38" i="3" s="1"/>
  <c r="F38" i="3" s="1"/>
  <c r="G38" i="3" s="1"/>
  <c r="H38" i="3" s="1"/>
  <c r="I38" i="3" s="1"/>
  <c r="J38" i="3" s="1"/>
  <c r="H7" i="3"/>
  <c r="H6" i="3"/>
  <c r="E33" i="3" s="1"/>
  <c r="F33" i="3" s="1"/>
  <c r="G33" i="3" s="1"/>
  <c r="H33" i="3" s="1"/>
  <c r="I33" i="3" s="1"/>
  <c r="J33" i="3" s="1"/>
  <c r="H5" i="3"/>
  <c r="H4" i="3"/>
  <c r="F45" i="3" l="1"/>
  <c r="G45" i="3" s="1"/>
  <c r="H45" i="3" s="1"/>
  <c r="I45" i="3" s="1"/>
  <c r="J45" i="3" s="1"/>
  <c r="K45" i="3" s="1"/>
  <c r="L45" i="3" s="1"/>
  <c r="M45" i="3" s="1"/>
  <c r="N45" i="3" s="1"/>
  <c r="O45" i="3" s="1"/>
  <c r="L71" i="3"/>
  <c r="M71" i="3" s="1"/>
  <c r="M48" i="3" s="1"/>
  <c r="K74" i="3"/>
  <c r="E32" i="3"/>
  <c r="F46" i="3"/>
  <c r="F78" i="3" s="1"/>
  <c r="F131" i="3" s="1"/>
  <c r="E73" i="3"/>
  <c r="F73" i="3" s="1"/>
  <c r="K38" i="3"/>
  <c r="L38" i="3" s="1"/>
  <c r="M38" i="3" s="1"/>
  <c r="N38" i="3" s="1"/>
  <c r="O38" i="3" s="1"/>
  <c r="F49" i="3"/>
  <c r="G49" i="3" s="1"/>
  <c r="H49" i="3" s="1"/>
  <c r="I49" i="3" s="1"/>
  <c r="J49" i="3" s="1"/>
  <c r="K49" i="3" s="1"/>
  <c r="L49" i="3" s="1"/>
  <c r="M49" i="3" s="1"/>
  <c r="N49" i="3" s="1"/>
  <c r="O49" i="3" s="1"/>
  <c r="E69" i="3"/>
  <c r="K33" i="3"/>
  <c r="L33" i="3" s="1"/>
  <c r="M33" i="3" s="1"/>
  <c r="N33" i="3" s="1"/>
  <c r="O33" i="3" s="1"/>
  <c r="K39" i="3"/>
  <c r="L39" i="3" s="1"/>
  <c r="M39" i="3" s="1"/>
  <c r="N39" i="3" s="1"/>
  <c r="O39" i="3" s="1"/>
  <c r="E34" i="3"/>
  <c r="F34" i="3" s="1"/>
  <c r="G34" i="3" s="1"/>
  <c r="H34" i="3" s="1"/>
  <c r="F69" i="3"/>
  <c r="G37" i="3"/>
  <c r="E68" i="3"/>
  <c r="F36" i="3"/>
  <c r="F43" i="3"/>
  <c r="G73" i="3"/>
  <c r="H86" i="3"/>
  <c r="E67" i="3"/>
  <c r="E66" i="3"/>
  <c r="F35" i="3"/>
  <c r="E44" i="3"/>
  <c r="F163" i="1"/>
  <c r="D163" i="1"/>
  <c r="D156" i="1"/>
  <c r="E155" i="1"/>
  <c r="F155" i="1"/>
  <c r="G155" i="1"/>
  <c r="H155" i="1"/>
  <c r="I155" i="1"/>
  <c r="J155" i="1"/>
  <c r="K155" i="1"/>
  <c r="L155" i="1"/>
  <c r="M155" i="1"/>
  <c r="N155" i="1"/>
  <c r="O155" i="1"/>
  <c r="D155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O144" i="1"/>
  <c r="Q147" i="1"/>
  <c r="O146" i="1" s="1"/>
  <c r="N71" i="3" l="1"/>
  <c r="O71" i="3" s="1"/>
  <c r="E40" i="3"/>
  <c r="E112" i="3" s="1"/>
  <c r="E114" i="3" s="1"/>
  <c r="G46" i="3"/>
  <c r="H46" i="3" s="1"/>
  <c r="F32" i="3"/>
  <c r="F40" i="3" s="1"/>
  <c r="E65" i="3"/>
  <c r="E75" i="3" s="1"/>
  <c r="L48" i="3"/>
  <c r="L74" i="3" s="1"/>
  <c r="F44" i="3"/>
  <c r="G44" i="3" s="1"/>
  <c r="H44" i="3" s="1"/>
  <c r="I44" i="3" s="1"/>
  <c r="J44" i="3" s="1"/>
  <c r="K44" i="3" s="1"/>
  <c r="L44" i="3" s="1"/>
  <c r="M44" i="3" s="1"/>
  <c r="N44" i="3" s="1"/>
  <c r="O44" i="3" s="1"/>
  <c r="E130" i="3"/>
  <c r="I34" i="3"/>
  <c r="J34" i="3" s="1"/>
  <c r="K34" i="3" s="1"/>
  <c r="L34" i="3" s="1"/>
  <c r="M34" i="3" s="1"/>
  <c r="N34" i="3" s="1"/>
  <c r="O34" i="3" s="1"/>
  <c r="G36" i="3"/>
  <c r="F68" i="3"/>
  <c r="H73" i="3"/>
  <c r="G35" i="3"/>
  <c r="F66" i="3"/>
  <c r="F67" i="3"/>
  <c r="G69" i="3"/>
  <c r="H37" i="3"/>
  <c r="I37" i="3" s="1"/>
  <c r="I86" i="3"/>
  <c r="G43" i="3"/>
  <c r="D153" i="1"/>
  <c r="P45" i="1"/>
  <c r="F82" i="1"/>
  <c r="G82" i="1" s="1"/>
  <c r="H82" i="1" s="1"/>
  <c r="I82" i="1" s="1"/>
  <c r="J82" i="1" s="1"/>
  <c r="K82" i="1" s="1"/>
  <c r="L82" i="1" s="1"/>
  <c r="M82" i="1" s="1"/>
  <c r="N82" i="1" s="1"/>
  <c r="O82" i="1" s="1"/>
  <c r="F93" i="1"/>
  <c r="G93" i="1"/>
  <c r="H93" i="1"/>
  <c r="I93" i="1"/>
  <c r="J93" i="1"/>
  <c r="K93" i="1"/>
  <c r="L93" i="1"/>
  <c r="M93" i="1"/>
  <c r="N93" i="1"/>
  <c r="O93" i="1"/>
  <c r="E93" i="1"/>
  <c r="O117" i="1"/>
  <c r="E47" i="1"/>
  <c r="E109" i="1" s="1"/>
  <c r="H4" i="1"/>
  <c r="H22" i="1"/>
  <c r="H5" i="1"/>
  <c r="H6" i="1"/>
  <c r="H7" i="1"/>
  <c r="H8" i="1"/>
  <c r="H9" i="1"/>
  <c r="H10" i="1"/>
  <c r="F65" i="3" l="1"/>
  <c r="G78" i="3"/>
  <c r="N48" i="3"/>
  <c r="G32" i="3"/>
  <c r="G65" i="3" s="1"/>
  <c r="O48" i="3"/>
  <c r="E129" i="3"/>
  <c r="M74" i="3"/>
  <c r="F130" i="3"/>
  <c r="F129" i="3"/>
  <c r="F112" i="3"/>
  <c r="F114" i="3" s="1"/>
  <c r="H69" i="3"/>
  <c r="G131" i="3"/>
  <c r="H43" i="3"/>
  <c r="J86" i="3"/>
  <c r="E115" i="3"/>
  <c r="E132" i="3" s="1"/>
  <c r="F75" i="3"/>
  <c r="H78" i="3"/>
  <c r="I46" i="3"/>
  <c r="G66" i="3"/>
  <c r="G67" i="3"/>
  <c r="H35" i="3"/>
  <c r="I35" i="3" s="1"/>
  <c r="I73" i="3"/>
  <c r="G68" i="3"/>
  <c r="H36" i="3"/>
  <c r="I36" i="3" s="1"/>
  <c r="J36" i="3" s="1"/>
  <c r="E37" i="1"/>
  <c r="F37" i="1" s="1"/>
  <c r="G37" i="1" s="1"/>
  <c r="H37" i="1" s="1"/>
  <c r="I37" i="1" s="1"/>
  <c r="E39" i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E51" i="1"/>
  <c r="F51" i="1"/>
  <c r="G51" i="1"/>
  <c r="H51" i="1"/>
  <c r="I51" i="1"/>
  <c r="J51" i="1"/>
  <c r="K51" i="1"/>
  <c r="L51" i="1"/>
  <c r="M51" i="1"/>
  <c r="N51" i="1"/>
  <c r="H14" i="1"/>
  <c r="E44" i="1" s="1"/>
  <c r="E45" i="1"/>
  <c r="E46" i="1"/>
  <c r="F46" i="1" s="1"/>
  <c r="E43" i="1"/>
  <c r="F43" i="1" s="1"/>
  <c r="G43" i="1" s="1"/>
  <c r="E113" i="1"/>
  <c r="E48" i="1"/>
  <c r="E49" i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E33" i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E36" i="1"/>
  <c r="E38" i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E95" i="1"/>
  <c r="P44" i="1"/>
  <c r="F47" i="1"/>
  <c r="F109" i="1" s="1"/>
  <c r="F113" i="1" s="1"/>
  <c r="P48" i="1"/>
  <c r="F36" i="1"/>
  <c r="F66" i="1" s="1"/>
  <c r="F95" i="1"/>
  <c r="G47" i="1"/>
  <c r="G109" i="1" s="1"/>
  <c r="G113" i="1" s="1"/>
  <c r="G95" i="1"/>
  <c r="H47" i="1"/>
  <c r="H109" i="1" s="1"/>
  <c r="H113" i="1" s="1"/>
  <c r="H95" i="1"/>
  <c r="I47" i="1"/>
  <c r="I109" i="1" s="1"/>
  <c r="I113" i="1" s="1"/>
  <c r="I95" i="1"/>
  <c r="J47" i="1"/>
  <c r="J109" i="1" s="1"/>
  <c r="J113" i="1" s="1"/>
  <c r="J95" i="1"/>
  <c r="K47" i="1"/>
  <c r="K109" i="1" s="1"/>
  <c r="K113" i="1" s="1"/>
  <c r="K95" i="1"/>
  <c r="L47" i="1"/>
  <c r="L109" i="1" s="1"/>
  <c r="L113" i="1" s="1"/>
  <c r="L95" i="1"/>
  <c r="M47" i="1"/>
  <c r="M109" i="1" s="1"/>
  <c r="M113" i="1" s="1"/>
  <c r="M95" i="1"/>
  <c r="N47" i="1"/>
  <c r="N109" i="1" s="1"/>
  <c r="N113" i="1" s="1"/>
  <c r="N95" i="1"/>
  <c r="O47" i="1"/>
  <c r="O109" i="1" s="1"/>
  <c r="O113" i="1" s="1"/>
  <c r="O51" i="1"/>
  <c r="O95" i="1"/>
  <c r="D116" i="1"/>
  <c r="D132" i="1" s="1"/>
  <c r="E66" i="1"/>
  <c r="E6" i="2"/>
  <c r="D7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F61" i="1"/>
  <c r="G61" i="1" s="1"/>
  <c r="H61" i="1" s="1"/>
  <c r="A7" i="2"/>
  <c r="H32" i="3" l="1"/>
  <c r="I32" i="3" s="1"/>
  <c r="J32" i="3" s="1"/>
  <c r="G40" i="3"/>
  <c r="G112" i="3" s="1"/>
  <c r="G114" i="3" s="1"/>
  <c r="N74" i="3"/>
  <c r="O74" i="3" s="1"/>
  <c r="O124" i="3" s="1"/>
  <c r="Q126" i="3" s="1"/>
  <c r="O126" i="3" s="1"/>
  <c r="G129" i="3"/>
  <c r="G130" i="3"/>
  <c r="H65" i="3"/>
  <c r="J73" i="3"/>
  <c r="K73" i="3" s="1"/>
  <c r="L73" i="3" s="1"/>
  <c r="I78" i="3"/>
  <c r="J46" i="3"/>
  <c r="K86" i="3"/>
  <c r="I43" i="3"/>
  <c r="I69" i="3"/>
  <c r="J37" i="3"/>
  <c r="G75" i="3"/>
  <c r="H68" i="3"/>
  <c r="H67" i="3"/>
  <c r="H66" i="3"/>
  <c r="H131" i="3"/>
  <c r="E116" i="3"/>
  <c r="E118" i="3" s="1"/>
  <c r="E139" i="3" s="1"/>
  <c r="F115" i="3"/>
  <c r="F132" i="3" s="1"/>
  <c r="C7" i="2"/>
  <c r="F7" i="2" s="1"/>
  <c r="G7" i="2"/>
  <c r="F67" i="1"/>
  <c r="E70" i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Q116" i="1" s="1"/>
  <c r="G36" i="1"/>
  <c r="H36" i="1" s="1"/>
  <c r="E34" i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E32" i="1"/>
  <c r="E74" i="1"/>
  <c r="E124" i="1" s="1"/>
  <c r="H67" i="1"/>
  <c r="F48" i="1"/>
  <c r="G48" i="1" s="1"/>
  <c r="H48" i="1" s="1"/>
  <c r="I48" i="1" s="1"/>
  <c r="J48" i="1" s="1"/>
  <c r="K48" i="1" s="1"/>
  <c r="L48" i="1" s="1"/>
  <c r="M48" i="1" s="1"/>
  <c r="N48" i="1" s="1"/>
  <c r="O48" i="1" s="1"/>
  <c r="G46" i="1"/>
  <c r="F74" i="1"/>
  <c r="F124" i="1" s="1"/>
  <c r="F45" i="1"/>
  <c r="G45" i="1" s="1"/>
  <c r="H45" i="1" s="1"/>
  <c r="I45" i="1" s="1"/>
  <c r="J45" i="1" s="1"/>
  <c r="K45" i="1" s="1"/>
  <c r="L45" i="1" s="1"/>
  <c r="M45" i="1" s="1"/>
  <c r="N45" i="1" s="1"/>
  <c r="O45" i="1" s="1"/>
  <c r="F44" i="1"/>
  <c r="G44" i="1" s="1"/>
  <c r="H44" i="1" s="1"/>
  <c r="I44" i="1" s="1"/>
  <c r="J44" i="1" s="1"/>
  <c r="K44" i="1" s="1"/>
  <c r="L44" i="1" s="1"/>
  <c r="M44" i="1" s="1"/>
  <c r="N44" i="1" s="1"/>
  <c r="O44" i="1" s="1"/>
  <c r="E35" i="1"/>
  <c r="I61" i="1"/>
  <c r="E7" i="2"/>
  <c r="J37" i="1"/>
  <c r="I67" i="1"/>
  <c r="G67" i="1"/>
  <c r="E67" i="1"/>
  <c r="H43" i="1"/>
  <c r="H40" i="3" l="1"/>
  <c r="H129" i="3"/>
  <c r="H130" i="3"/>
  <c r="J78" i="3"/>
  <c r="K46" i="3"/>
  <c r="G115" i="3"/>
  <c r="G132" i="3" s="1"/>
  <c r="I68" i="3"/>
  <c r="J69" i="3"/>
  <c r="K37" i="3"/>
  <c r="H112" i="3"/>
  <c r="H114" i="3" s="1"/>
  <c r="F116" i="3"/>
  <c r="F118" i="3" s="1"/>
  <c r="F139" i="3" s="1"/>
  <c r="I67" i="3"/>
  <c r="I66" i="3"/>
  <c r="J35" i="3"/>
  <c r="L86" i="3"/>
  <c r="H75" i="3"/>
  <c r="J43" i="3"/>
  <c r="I65" i="3"/>
  <c r="I40" i="3"/>
  <c r="I131" i="3"/>
  <c r="E65" i="1"/>
  <c r="E123" i="1" s="1"/>
  <c r="E64" i="1"/>
  <c r="F32" i="1"/>
  <c r="F63" i="1" s="1"/>
  <c r="E63" i="1"/>
  <c r="G66" i="1"/>
  <c r="O116" i="1"/>
  <c r="Q119" i="1" s="1"/>
  <c r="O118" i="1" s="1"/>
  <c r="F35" i="1"/>
  <c r="E40" i="1"/>
  <c r="E108" i="1" s="1"/>
  <c r="E110" i="1" s="1"/>
  <c r="E111" i="1" s="1"/>
  <c r="E125" i="1" s="1"/>
  <c r="H46" i="1"/>
  <c r="G74" i="1"/>
  <c r="G124" i="1" s="1"/>
  <c r="I36" i="1"/>
  <c r="H66" i="1"/>
  <c r="I43" i="1"/>
  <c r="K37" i="1"/>
  <c r="J67" i="1"/>
  <c r="D8" i="2"/>
  <c r="J61" i="1"/>
  <c r="I129" i="3" l="1"/>
  <c r="I112" i="3"/>
  <c r="I114" i="3" s="1"/>
  <c r="H115" i="3"/>
  <c r="H132" i="3" s="1"/>
  <c r="J131" i="3"/>
  <c r="J65" i="3"/>
  <c r="J40" i="3"/>
  <c r="K32" i="3"/>
  <c r="K69" i="3"/>
  <c r="L37" i="3"/>
  <c r="I75" i="3"/>
  <c r="I130" i="3"/>
  <c r="G116" i="3"/>
  <c r="G118" i="3" s="1"/>
  <c r="G139" i="3" s="1"/>
  <c r="J67" i="3"/>
  <c r="J66" i="3"/>
  <c r="K35" i="3"/>
  <c r="K43" i="3"/>
  <c r="M86" i="3"/>
  <c r="J68" i="3"/>
  <c r="K36" i="3"/>
  <c r="K78" i="3"/>
  <c r="L46" i="3"/>
  <c r="E71" i="1"/>
  <c r="G35" i="1"/>
  <c r="G64" i="1" s="1"/>
  <c r="F64" i="1"/>
  <c r="F40" i="1"/>
  <c r="F108" i="1" s="1"/>
  <c r="F110" i="1" s="1"/>
  <c r="E122" i="1"/>
  <c r="G32" i="1"/>
  <c r="G63" i="1" s="1"/>
  <c r="F65" i="1"/>
  <c r="F123" i="1" s="1"/>
  <c r="H74" i="1"/>
  <c r="H124" i="1" s="1"/>
  <c r="I46" i="1"/>
  <c r="K61" i="1"/>
  <c r="G40" i="1"/>
  <c r="J43" i="1"/>
  <c r="C8" i="2"/>
  <c r="G8" i="2"/>
  <c r="K67" i="1"/>
  <c r="L37" i="1"/>
  <c r="J36" i="1"/>
  <c r="I66" i="1"/>
  <c r="J75" i="3" l="1"/>
  <c r="J129" i="3"/>
  <c r="M46" i="3"/>
  <c r="L78" i="3"/>
  <c r="N86" i="3"/>
  <c r="K66" i="3"/>
  <c r="K67" i="3"/>
  <c r="L35" i="3"/>
  <c r="M73" i="3"/>
  <c r="K131" i="3"/>
  <c r="L69" i="3"/>
  <c r="M37" i="3"/>
  <c r="K65" i="3"/>
  <c r="K40" i="3"/>
  <c r="L32" i="3"/>
  <c r="K68" i="3"/>
  <c r="L36" i="3"/>
  <c r="L43" i="3"/>
  <c r="J130" i="3"/>
  <c r="J112" i="3"/>
  <c r="J114" i="3" s="1"/>
  <c r="H116" i="3"/>
  <c r="H118" i="3" s="1"/>
  <c r="H139" i="3" s="1"/>
  <c r="I115" i="3"/>
  <c r="I132" i="3" s="1"/>
  <c r="F71" i="1"/>
  <c r="F122" i="1"/>
  <c r="H35" i="1"/>
  <c r="H64" i="1" s="1"/>
  <c r="G65" i="1"/>
  <c r="G71" i="1" s="1"/>
  <c r="G122" i="1"/>
  <c r="H32" i="1"/>
  <c r="H63" i="1" s="1"/>
  <c r="J46" i="1"/>
  <c r="I74" i="1"/>
  <c r="I124" i="1" s="1"/>
  <c r="E112" i="1"/>
  <c r="E114" i="1" s="1"/>
  <c r="E132" i="1" s="1"/>
  <c r="L67" i="1"/>
  <c r="M37" i="1"/>
  <c r="F111" i="1"/>
  <c r="F125" i="1" s="1"/>
  <c r="K36" i="1"/>
  <c r="J66" i="1"/>
  <c r="G108" i="1"/>
  <c r="G110" i="1" s="1"/>
  <c r="F8" i="2"/>
  <c r="E8" i="2"/>
  <c r="I35" i="1"/>
  <c r="I64" i="1" s="1"/>
  <c r="K43" i="1"/>
  <c r="L61" i="1"/>
  <c r="K75" i="3" l="1"/>
  <c r="K129" i="3"/>
  <c r="L68" i="3"/>
  <c r="M36" i="3"/>
  <c r="L67" i="3"/>
  <c r="M35" i="3"/>
  <c r="L66" i="3"/>
  <c r="O86" i="3"/>
  <c r="M69" i="3"/>
  <c r="N37" i="3"/>
  <c r="N73" i="3"/>
  <c r="L131" i="3"/>
  <c r="K112" i="3"/>
  <c r="K114" i="3" s="1"/>
  <c r="M43" i="3"/>
  <c r="K130" i="3"/>
  <c r="I116" i="3"/>
  <c r="I118" i="3" s="1"/>
  <c r="I139" i="3" s="1"/>
  <c r="J115" i="3"/>
  <c r="J132" i="3" s="1"/>
  <c r="L65" i="3"/>
  <c r="M32" i="3"/>
  <c r="L40" i="3"/>
  <c r="M78" i="3"/>
  <c r="N46" i="3"/>
  <c r="H65" i="1"/>
  <c r="G123" i="1"/>
  <c r="H71" i="1"/>
  <c r="H40" i="1"/>
  <c r="H108" i="1" s="1"/>
  <c r="H110" i="1" s="1"/>
  <c r="F112" i="1"/>
  <c r="F114" i="1" s="1"/>
  <c r="F132" i="1" s="1"/>
  <c r="I32" i="1"/>
  <c r="I63" i="1" s="1"/>
  <c r="H122" i="1"/>
  <c r="K46" i="1"/>
  <c r="J74" i="1"/>
  <c r="J124" i="1" s="1"/>
  <c r="L43" i="1"/>
  <c r="G111" i="1"/>
  <c r="G125" i="1" s="1"/>
  <c r="L36" i="1"/>
  <c r="K66" i="1"/>
  <c r="N37" i="1"/>
  <c r="M67" i="1"/>
  <c r="J35" i="1"/>
  <c r="J64" i="1" s="1"/>
  <c r="I65" i="1"/>
  <c r="M61" i="1"/>
  <c r="H123" i="1"/>
  <c r="D9" i="2"/>
  <c r="L129" i="3" l="1"/>
  <c r="L75" i="3"/>
  <c r="L130" i="3"/>
  <c r="J116" i="3"/>
  <c r="J118" i="3" s="1"/>
  <c r="J139" i="3" s="1"/>
  <c r="K115" i="3"/>
  <c r="K132" i="3" s="1"/>
  <c r="O73" i="3"/>
  <c r="M67" i="3"/>
  <c r="M66" i="3"/>
  <c r="N35" i="3"/>
  <c r="M65" i="3"/>
  <c r="N32" i="3"/>
  <c r="M40" i="3"/>
  <c r="N43" i="3"/>
  <c r="N69" i="3"/>
  <c r="O37" i="3"/>
  <c r="O69" i="3" s="1"/>
  <c r="N78" i="3"/>
  <c r="O46" i="3"/>
  <c r="O78" i="3" s="1"/>
  <c r="M68" i="3"/>
  <c r="N36" i="3"/>
  <c r="M131" i="3"/>
  <c r="L112" i="3"/>
  <c r="L114" i="3" s="1"/>
  <c r="I122" i="1"/>
  <c r="I71" i="1"/>
  <c r="I40" i="1"/>
  <c r="I108" i="1" s="1"/>
  <c r="I110" i="1" s="1"/>
  <c r="J32" i="1"/>
  <c r="J63" i="1" s="1"/>
  <c r="G112" i="1"/>
  <c r="G114" i="1" s="1"/>
  <c r="G132" i="1" s="1"/>
  <c r="L46" i="1"/>
  <c r="K74" i="1"/>
  <c r="K124" i="1" s="1"/>
  <c r="N61" i="1"/>
  <c r="M43" i="1"/>
  <c r="H111" i="1"/>
  <c r="H125" i="1" s="1"/>
  <c r="O37" i="1"/>
  <c r="O67" i="1" s="1"/>
  <c r="N67" i="1"/>
  <c r="I123" i="1"/>
  <c r="C9" i="2"/>
  <c r="G9" i="2"/>
  <c r="K35" i="1"/>
  <c r="K64" i="1" s="1"/>
  <c r="J65" i="1"/>
  <c r="L66" i="1"/>
  <c r="M36" i="1"/>
  <c r="M75" i="3" l="1"/>
  <c r="M130" i="3"/>
  <c r="K116" i="3"/>
  <c r="K118" i="3" s="1"/>
  <c r="K139" i="3" s="1"/>
  <c r="N131" i="3"/>
  <c r="O43" i="3"/>
  <c r="N65" i="3"/>
  <c r="N40" i="3"/>
  <c r="O32" i="3"/>
  <c r="L115" i="3"/>
  <c r="L132" i="3" s="1"/>
  <c r="O36" i="3"/>
  <c r="O68" i="3" s="1"/>
  <c r="N68" i="3"/>
  <c r="M129" i="3"/>
  <c r="N67" i="3"/>
  <c r="N66" i="3"/>
  <c r="O35" i="3"/>
  <c r="Q120" i="3"/>
  <c r="O123" i="3" s="1"/>
  <c r="Q122" i="3" s="1"/>
  <c r="O125" i="3" s="1"/>
  <c r="O137" i="3"/>
  <c r="O131" i="3"/>
  <c r="M112" i="3"/>
  <c r="M114" i="3" s="1"/>
  <c r="J122" i="1"/>
  <c r="J71" i="1"/>
  <c r="J40" i="1"/>
  <c r="J108" i="1" s="1"/>
  <c r="J110" i="1" s="1"/>
  <c r="K32" i="1"/>
  <c r="K63" i="1" s="1"/>
  <c r="M46" i="1"/>
  <c r="L74" i="1"/>
  <c r="L124" i="1" s="1"/>
  <c r="J123" i="1"/>
  <c r="L35" i="1"/>
  <c r="L64" i="1" s="1"/>
  <c r="K65" i="1"/>
  <c r="M66" i="1"/>
  <c r="N36" i="1"/>
  <c r="N43" i="1"/>
  <c r="O61" i="1"/>
  <c r="F9" i="2"/>
  <c r="E9" i="2"/>
  <c r="H112" i="1"/>
  <c r="H114" i="1" s="1"/>
  <c r="H132" i="1" s="1"/>
  <c r="I111" i="1"/>
  <c r="I125" i="1" s="1"/>
  <c r="N75" i="3" l="1"/>
  <c r="N129" i="3"/>
  <c r="K71" i="1"/>
  <c r="O40" i="3"/>
  <c r="O65" i="3"/>
  <c r="M115" i="3"/>
  <c r="M132" i="3" s="1"/>
  <c r="N130" i="3"/>
  <c r="O66" i="3"/>
  <c r="O67" i="3"/>
  <c r="N112" i="3"/>
  <c r="N114" i="3" s="1"/>
  <c r="L116" i="3"/>
  <c r="L118" i="3" s="1"/>
  <c r="L139" i="3" s="1"/>
  <c r="L32" i="1"/>
  <c r="L63" i="1" s="1"/>
  <c r="K40" i="1"/>
  <c r="K108" i="1" s="1"/>
  <c r="K110" i="1" s="1"/>
  <c r="K122" i="1"/>
  <c r="I112" i="1"/>
  <c r="I114" i="1" s="1"/>
  <c r="I132" i="1" s="1"/>
  <c r="M74" i="1"/>
  <c r="M124" i="1" s="1"/>
  <c r="N46" i="1"/>
  <c r="J111" i="1"/>
  <c r="J125" i="1" s="1"/>
  <c r="K123" i="1"/>
  <c r="M35" i="1"/>
  <c r="M64" i="1" s="1"/>
  <c r="L65" i="1"/>
  <c r="D10" i="2"/>
  <c r="O36" i="1"/>
  <c r="O66" i="1" s="1"/>
  <c r="N66" i="1"/>
  <c r="O43" i="1"/>
  <c r="O75" i="3" l="1"/>
  <c r="O129" i="3"/>
  <c r="M116" i="3"/>
  <c r="M118" i="3" s="1"/>
  <c r="M139" i="3" s="1"/>
  <c r="O136" i="3"/>
  <c r="O130" i="3"/>
  <c r="O135" i="3"/>
  <c r="N115" i="3"/>
  <c r="N132" i="3" s="1"/>
  <c r="O112" i="3"/>
  <c r="O114" i="3" s="1"/>
  <c r="L122" i="1"/>
  <c r="L71" i="1"/>
  <c r="M32" i="1"/>
  <c r="M63" i="1" s="1"/>
  <c r="L40" i="1"/>
  <c r="L108" i="1" s="1"/>
  <c r="L110" i="1" s="1"/>
  <c r="N74" i="1"/>
  <c r="N124" i="1" s="1"/>
  <c r="O46" i="1"/>
  <c r="O74" i="1" s="1"/>
  <c r="K111" i="1"/>
  <c r="K125" i="1" s="1"/>
  <c r="L123" i="1"/>
  <c r="J112" i="1"/>
  <c r="J114" i="1" s="1"/>
  <c r="J132" i="1" s="1"/>
  <c r="N35" i="1"/>
  <c r="N64" i="1" s="1"/>
  <c r="M65" i="1"/>
  <c r="C10" i="2"/>
  <c r="G10" i="2"/>
  <c r="O115" i="3" l="1"/>
  <c r="O116" i="3" s="1"/>
  <c r="O118" i="3" s="1"/>
  <c r="N116" i="3"/>
  <c r="N118" i="3" s="1"/>
  <c r="N139" i="3" s="1"/>
  <c r="M71" i="1"/>
  <c r="N32" i="1"/>
  <c r="N63" i="1" s="1"/>
  <c r="M40" i="1"/>
  <c r="M108" i="1" s="1"/>
  <c r="M110" i="1" s="1"/>
  <c r="M122" i="1"/>
  <c r="O130" i="1"/>
  <c r="O124" i="1"/>
  <c r="M123" i="1"/>
  <c r="L111" i="1"/>
  <c r="L125" i="1" s="1"/>
  <c r="O35" i="1"/>
  <c r="N65" i="1"/>
  <c r="K112" i="1"/>
  <c r="K114" i="1" s="1"/>
  <c r="K132" i="1" s="1"/>
  <c r="F10" i="2"/>
  <c r="E10" i="2"/>
  <c r="O138" i="3" l="1"/>
  <c r="O132" i="3"/>
  <c r="N71" i="1"/>
  <c r="N122" i="1"/>
  <c r="O32" i="1"/>
  <c r="O63" i="1" s="1"/>
  <c r="N40" i="1"/>
  <c r="N108" i="1" s="1"/>
  <c r="N110" i="1" s="1"/>
  <c r="O65" i="1"/>
  <c r="O129" i="1" s="1"/>
  <c r="O64" i="1"/>
  <c r="L112" i="1"/>
  <c r="L114" i="1" s="1"/>
  <c r="L132" i="1" s="1"/>
  <c r="M111" i="1"/>
  <c r="M125" i="1" s="1"/>
  <c r="N123" i="1"/>
  <c r="D11" i="2"/>
  <c r="O123" i="1"/>
  <c r="O139" i="3" l="1"/>
  <c r="O71" i="1"/>
  <c r="O40" i="1"/>
  <c r="O108" i="1" s="1"/>
  <c r="O110" i="1" s="1"/>
  <c r="O128" i="1"/>
  <c r="O122" i="1"/>
  <c r="C11" i="2"/>
  <c r="G11" i="2"/>
  <c r="N111" i="1"/>
  <c r="N125" i="1" s="1"/>
  <c r="M112" i="1"/>
  <c r="M114" i="1" s="1"/>
  <c r="M132" i="1" s="1"/>
  <c r="D140" i="3" l="1"/>
  <c r="N112" i="1"/>
  <c r="N114" i="1" s="1"/>
  <c r="N132" i="1" s="1"/>
  <c r="F11" i="2"/>
  <c r="E11" i="2"/>
  <c r="O111" i="1"/>
  <c r="O112" i="1" s="1"/>
  <c r="O114" i="1" s="1"/>
  <c r="O131" i="1" l="1"/>
  <c r="O125" i="1"/>
  <c r="D12" i="2"/>
  <c r="O132" i="1" l="1"/>
  <c r="D133" i="1" s="1"/>
  <c r="G12" i="2"/>
  <c r="C12" i="2"/>
  <c r="F12" i="2" l="1"/>
  <c r="E12" i="2"/>
  <c r="D13" i="2" l="1"/>
  <c r="C13" i="2" l="1"/>
  <c r="G13" i="2"/>
  <c r="F13" i="2" l="1"/>
  <c r="E13" i="2"/>
  <c r="D14" i="2" l="1"/>
  <c r="G14" i="2" l="1"/>
  <c r="C14" i="2"/>
  <c r="F14" i="2" l="1"/>
  <c r="E14" i="2"/>
  <c r="D15" i="2" l="1"/>
  <c r="C15" i="2" l="1"/>
  <c r="G15" i="2"/>
  <c r="F15" i="2" l="1"/>
  <c r="E15" i="2"/>
  <c r="D16" i="2" l="1"/>
  <c r="C16" i="2" l="1"/>
  <c r="G16" i="2"/>
  <c r="F16" i="2" l="1"/>
  <c r="E16" i="2"/>
  <c r="D17" i="2" l="1"/>
  <c r="C17" i="2" l="1"/>
  <c r="G17" i="2"/>
  <c r="F17" i="2" l="1"/>
  <c r="E17" i="2"/>
  <c r="D18" i="2" l="1"/>
  <c r="C18" i="2" l="1"/>
  <c r="G18" i="2"/>
  <c r="E50" i="1" l="1"/>
  <c r="E52" i="1" s="1"/>
  <c r="E54" i="1" s="1"/>
  <c r="E55" i="1" s="1"/>
  <c r="E51" i="3"/>
  <c r="E54" i="3" s="1"/>
  <c r="E56" i="3" s="1"/>
  <c r="F18" i="2"/>
  <c r="E18" i="2"/>
  <c r="E81" i="3" s="1"/>
  <c r="E75" i="1" l="1"/>
  <c r="E56" i="1"/>
  <c r="E83" i="1" s="1"/>
  <c r="E57" i="3"/>
  <c r="E58" i="3" s="1"/>
  <c r="E87" i="3" s="1"/>
  <c r="E79" i="3"/>
  <c r="E77" i="1"/>
  <c r="E98" i="1" s="1"/>
  <c r="D19" i="2"/>
  <c r="E89" i="3" l="1"/>
  <c r="E91" i="3" s="1"/>
  <c r="E103" i="3"/>
  <c r="E102" i="3"/>
  <c r="E99" i="1"/>
  <c r="E101" i="1" s="1"/>
  <c r="G19" i="2"/>
  <c r="C19" i="2"/>
  <c r="E85" i="1"/>
  <c r="E87" i="1" s="1"/>
  <c r="E105" i="3" l="1"/>
  <c r="F19" i="2"/>
  <c r="E19" i="2"/>
  <c r="D20" i="2" l="1"/>
  <c r="C20" i="2" l="1"/>
  <c r="G20" i="2"/>
  <c r="F20" i="2" l="1"/>
  <c r="E20" i="2"/>
  <c r="D21" i="2" l="1"/>
  <c r="C21" i="2" l="1"/>
  <c r="G21" i="2"/>
  <c r="F21" i="2" l="1"/>
  <c r="E21" i="2"/>
  <c r="D22" i="2" l="1"/>
  <c r="C22" i="2" l="1"/>
  <c r="G22" i="2"/>
  <c r="F22" i="2" l="1"/>
  <c r="E22" i="2"/>
  <c r="D23" i="2" l="1"/>
  <c r="C23" i="2" l="1"/>
  <c r="G23" i="2"/>
  <c r="F23" i="2" l="1"/>
  <c r="E23" i="2"/>
  <c r="D24" i="2" l="1"/>
  <c r="C24" i="2" l="1"/>
  <c r="G24" i="2"/>
  <c r="F24" i="2" l="1"/>
  <c r="E24" i="2"/>
  <c r="D25" i="2" l="1"/>
  <c r="C25" i="2" l="1"/>
  <c r="G25" i="2"/>
  <c r="F25" i="2" l="1"/>
  <c r="E25" i="2"/>
  <c r="D26" i="2" l="1"/>
  <c r="C26" i="2" l="1"/>
  <c r="G26" i="2"/>
  <c r="F26" i="2" l="1"/>
  <c r="E26" i="2"/>
  <c r="D27" i="2" l="1"/>
  <c r="C27" i="2" l="1"/>
  <c r="G27" i="2"/>
  <c r="F27" i="2" l="1"/>
  <c r="E27" i="2"/>
  <c r="D28" i="2" l="1"/>
  <c r="C28" i="2" l="1"/>
  <c r="G28" i="2"/>
  <c r="F28" i="2" l="1"/>
  <c r="E28" i="2"/>
  <c r="D29" i="2" l="1"/>
  <c r="C29" i="2" l="1"/>
  <c r="G29" i="2"/>
  <c r="F29" i="2" l="1"/>
  <c r="E29" i="2"/>
  <c r="D30" i="2" l="1"/>
  <c r="F51" i="3" s="1"/>
  <c r="F54" i="3" s="1"/>
  <c r="F56" i="3" s="1"/>
  <c r="F79" i="3" l="1"/>
  <c r="F57" i="3"/>
  <c r="F58" i="3" s="1"/>
  <c r="F87" i="3" s="1"/>
  <c r="C30" i="2"/>
  <c r="G30" i="2"/>
  <c r="F50" i="1"/>
  <c r="F52" i="1" s="1"/>
  <c r="F54" i="1" s="1"/>
  <c r="F55" i="1" s="1"/>
  <c r="F56" i="1" l="1"/>
  <c r="F83" i="1" s="1"/>
  <c r="F75" i="1"/>
  <c r="F30" i="2"/>
  <c r="E30" i="2"/>
  <c r="F81" i="3" s="1"/>
  <c r="F102" i="3" s="1"/>
  <c r="F89" i="3" l="1"/>
  <c r="F91" i="3" s="1"/>
  <c r="F103" i="3"/>
  <c r="F105" i="3" s="1"/>
  <c r="D31" i="2"/>
  <c r="F77" i="1"/>
  <c r="F98" i="1" s="1"/>
  <c r="F85" i="1" l="1"/>
  <c r="F87" i="1" s="1"/>
  <c r="F99" i="1"/>
  <c r="F101" i="1" s="1"/>
  <c r="C31" i="2"/>
  <c r="G31" i="2"/>
  <c r="F31" i="2" l="1"/>
  <c r="E31" i="2"/>
  <c r="D32" i="2" l="1"/>
  <c r="C32" i="2" l="1"/>
  <c r="G32" i="2"/>
  <c r="F32" i="2" l="1"/>
  <c r="E32" i="2"/>
  <c r="D33" i="2" l="1"/>
  <c r="C33" i="2" l="1"/>
  <c r="G33" i="2"/>
  <c r="F33" i="2" l="1"/>
  <c r="E33" i="2"/>
  <c r="D34" i="2" l="1"/>
  <c r="C34" i="2" l="1"/>
  <c r="G34" i="2"/>
  <c r="F34" i="2" l="1"/>
  <c r="E34" i="2"/>
  <c r="D35" i="2" l="1"/>
  <c r="C35" i="2" l="1"/>
  <c r="G35" i="2"/>
  <c r="F35" i="2" l="1"/>
  <c r="E35" i="2"/>
  <c r="D36" i="2" l="1"/>
  <c r="C36" i="2" l="1"/>
  <c r="G36" i="2"/>
  <c r="F36" i="2" l="1"/>
  <c r="E36" i="2"/>
  <c r="D37" i="2" l="1"/>
  <c r="C37" i="2" l="1"/>
  <c r="G37" i="2"/>
  <c r="F37" i="2" l="1"/>
  <c r="E37" i="2"/>
  <c r="D38" i="2" l="1"/>
  <c r="C38" i="2" l="1"/>
  <c r="G38" i="2"/>
  <c r="F38" i="2" l="1"/>
  <c r="E38" i="2"/>
  <c r="D39" i="2" l="1"/>
  <c r="C39" i="2" l="1"/>
  <c r="G39" i="2"/>
  <c r="F39" i="2" l="1"/>
  <c r="E39" i="2"/>
  <c r="D40" i="2" l="1"/>
  <c r="C40" i="2" l="1"/>
  <c r="G40" i="2"/>
  <c r="F40" i="2" l="1"/>
  <c r="E40" i="2"/>
  <c r="D41" i="2" l="1"/>
  <c r="C41" i="2" l="1"/>
  <c r="G41" i="2"/>
  <c r="F41" i="2" l="1"/>
  <c r="E41" i="2"/>
  <c r="D42" i="2" l="1"/>
  <c r="G51" i="3" s="1"/>
  <c r="G54" i="3" s="1"/>
  <c r="G56" i="3" s="1"/>
  <c r="G57" i="3" l="1"/>
  <c r="G58" i="3" s="1"/>
  <c r="G87" i="3" s="1"/>
  <c r="G79" i="3"/>
  <c r="C42" i="2"/>
  <c r="G42" i="2"/>
  <c r="G50" i="1"/>
  <c r="G52" i="1" s="1"/>
  <c r="G54" i="1" s="1"/>
  <c r="G55" i="1" s="1"/>
  <c r="G56" i="1" l="1"/>
  <c r="G83" i="1" s="1"/>
  <c r="G75" i="1"/>
  <c r="F42" i="2"/>
  <c r="E42" i="2"/>
  <c r="G81" i="3" s="1"/>
  <c r="G102" i="3" s="1"/>
  <c r="G103" i="3" l="1"/>
  <c r="G105" i="3" s="1"/>
  <c r="G89" i="3"/>
  <c r="G91" i="3" s="1"/>
  <c r="G77" i="1"/>
  <c r="G98" i="1" s="1"/>
  <c r="D43" i="2"/>
  <c r="C43" i="2" l="1"/>
  <c r="G43" i="2"/>
  <c r="G85" i="1"/>
  <c r="G87" i="1" s="1"/>
  <c r="G99" i="1"/>
  <c r="G101" i="1" s="1"/>
  <c r="F43" i="2" l="1"/>
  <c r="E43" i="2"/>
  <c r="D44" i="2" l="1"/>
  <c r="C44" i="2" l="1"/>
  <c r="G44" i="2"/>
  <c r="F44" i="2" l="1"/>
  <c r="E44" i="2"/>
  <c r="D45" i="2" l="1"/>
  <c r="C45" i="2" l="1"/>
  <c r="G45" i="2"/>
  <c r="F45" i="2" l="1"/>
  <c r="E45" i="2"/>
  <c r="D46" i="2" l="1"/>
  <c r="C46" i="2" l="1"/>
  <c r="G46" i="2"/>
  <c r="F46" i="2" l="1"/>
  <c r="E46" i="2"/>
  <c r="D47" i="2" l="1"/>
  <c r="C47" i="2" l="1"/>
  <c r="G47" i="2"/>
  <c r="F47" i="2" l="1"/>
  <c r="E47" i="2"/>
  <c r="D48" i="2" l="1"/>
  <c r="G48" i="2" l="1"/>
  <c r="C48" i="2"/>
  <c r="F48" i="2" l="1"/>
  <c r="E48" i="2"/>
  <c r="D49" i="2" l="1"/>
  <c r="C49" i="2" l="1"/>
  <c r="G49" i="2"/>
  <c r="F49" i="2" l="1"/>
  <c r="E49" i="2"/>
  <c r="D50" i="2" l="1"/>
  <c r="C50" i="2" l="1"/>
  <c r="G50" i="2"/>
  <c r="F50" i="2" l="1"/>
  <c r="E50" i="2"/>
  <c r="D51" i="2" l="1"/>
  <c r="C51" i="2" l="1"/>
  <c r="G51" i="2"/>
  <c r="F51" i="2" l="1"/>
  <c r="E51" i="2"/>
  <c r="D52" i="2" l="1"/>
  <c r="C52" i="2" l="1"/>
  <c r="G52" i="2"/>
  <c r="F52" i="2" l="1"/>
  <c r="E52" i="2"/>
  <c r="D53" i="2" l="1"/>
  <c r="C53" i="2" l="1"/>
  <c r="G53" i="2"/>
  <c r="F53" i="2" l="1"/>
  <c r="E53" i="2"/>
  <c r="D54" i="2" l="1"/>
  <c r="H51" i="3" s="1"/>
  <c r="H54" i="3" s="1"/>
  <c r="H56" i="3" s="1"/>
  <c r="H79" i="3" l="1"/>
  <c r="H57" i="3"/>
  <c r="H58" i="3" s="1"/>
  <c r="H87" i="3" s="1"/>
  <c r="C54" i="2"/>
  <c r="G54" i="2"/>
  <c r="H50" i="1"/>
  <c r="H52" i="1" s="1"/>
  <c r="H54" i="1" s="1"/>
  <c r="H55" i="1" s="1"/>
  <c r="H56" i="1" l="1"/>
  <c r="H83" i="1" s="1"/>
  <c r="H75" i="1"/>
  <c r="F54" i="2"/>
  <c r="E54" i="2"/>
  <c r="H81" i="3" s="1"/>
  <c r="H102" i="3" s="1"/>
  <c r="H89" i="3" l="1"/>
  <c r="H91" i="3" s="1"/>
  <c r="H103" i="3"/>
  <c r="H105" i="3" s="1"/>
  <c r="H77" i="1"/>
  <c r="H98" i="1" s="1"/>
  <c r="D55" i="2"/>
  <c r="C55" i="2" l="1"/>
  <c r="G55" i="2"/>
  <c r="H99" i="1"/>
  <c r="H101" i="1" s="1"/>
  <c r="H85" i="1"/>
  <c r="H87" i="1" s="1"/>
  <c r="F55" i="2" l="1"/>
  <c r="E55" i="2"/>
  <c r="D56" i="2" l="1"/>
  <c r="C56" i="2" l="1"/>
  <c r="G56" i="2"/>
  <c r="F56" i="2" l="1"/>
  <c r="E56" i="2"/>
  <c r="D57" i="2" l="1"/>
  <c r="C57" i="2" l="1"/>
  <c r="G57" i="2"/>
  <c r="F57" i="2" l="1"/>
  <c r="E57" i="2"/>
  <c r="D58" i="2" l="1"/>
  <c r="C58" i="2" l="1"/>
  <c r="G58" i="2"/>
  <c r="F58" i="2" l="1"/>
  <c r="E58" i="2"/>
  <c r="D59" i="2" l="1"/>
  <c r="C59" i="2" l="1"/>
  <c r="G59" i="2"/>
  <c r="F59" i="2" l="1"/>
  <c r="E59" i="2"/>
  <c r="D60" i="2" l="1"/>
  <c r="C60" i="2" l="1"/>
  <c r="G60" i="2"/>
  <c r="F60" i="2" l="1"/>
  <c r="E60" i="2"/>
  <c r="D61" i="2" l="1"/>
  <c r="C61" i="2" l="1"/>
  <c r="G61" i="2"/>
  <c r="F61" i="2" l="1"/>
  <c r="E61" i="2"/>
  <c r="D62" i="2" l="1"/>
  <c r="C62" i="2" l="1"/>
  <c r="G62" i="2"/>
  <c r="F62" i="2" l="1"/>
  <c r="E62" i="2"/>
  <c r="D63" i="2" l="1"/>
  <c r="C63" i="2" l="1"/>
  <c r="G63" i="2"/>
  <c r="F63" i="2" l="1"/>
  <c r="E63" i="2"/>
  <c r="D64" i="2" l="1"/>
  <c r="C64" i="2" l="1"/>
  <c r="G64" i="2"/>
  <c r="F64" i="2" l="1"/>
  <c r="E64" i="2"/>
  <c r="D65" i="2" l="1"/>
  <c r="C65" i="2" l="1"/>
  <c r="G65" i="2"/>
  <c r="F65" i="2" l="1"/>
  <c r="E65" i="2"/>
  <c r="D66" i="2" l="1"/>
  <c r="I51" i="3" s="1"/>
  <c r="I54" i="3" s="1"/>
  <c r="I56" i="3" s="1"/>
  <c r="I57" i="3" l="1"/>
  <c r="I58" i="3" s="1"/>
  <c r="I87" i="3" s="1"/>
  <c r="I79" i="3"/>
  <c r="C66" i="2"/>
  <c r="G66" i="2"/>
  <c r="I50" i="1"/>
  <c r="I52" i="1" s="1"/>
  <c r="I54" i="1" s="1"/>
  <c r="I55" i="1" s="1"/>
  <c r="I56" i="1" l="1"/>
  <c r="I83" i="1" s="1"/>
  <c r="I75" i="1"/>
  <c r="F66" i="2"/>
  <c r="E66" i="2"/>
  <c r="I81" i="3" s="1"/>
  <c r="I102" i="3" s="1"/>
  <c r="I103" i="3" l="1"/>
  <c r="I105" i="3" s="1"/>
  <c r="I89" i="3"/>
  <c r="I91" i="3" s="1"/>
  <c r="I77" i="1"/>
  <c r="I98" i="1" s="1"/>
  <c r="D67" i="2"/>
  <c r="C67" i="2" l="1"/>
  <c r="G67" i="2"/>
  <c r="I99" i="1"/>
  <c r="I101" i="1" s="1"/>
  <c r="I85" i="1"/>
  <c r="I87" i="1" s="1"/>
  <c r="F67" i="2" l="1"/>
  <c r="E67" i="2"/>
  <c r="D68" i="2" l="1"/>
  <c r="G68" i="2" l="1"/>
  <c r="C68" i="2"/>
  <c r="F68" i="2" l="1"/>
  <c r="E68" i="2"/>
  <c r="D69" i="2" l="1"/>
  <c r="C69" i="2" l="1"/>
  <c r="G69" i="2"/>
  <c r="F69" i="2" l="1"/>
  <c r="E69" i="2"/>
  <c r="D70" i="2" l="1"/>
  <c r="C70" i="2" l="1"/>
  <c r="G70" i="2"/>
  <c r="F70" i="2" l="1"/>
  <c r="E70" i="2"/>
  <c r="D71" i="2" l="1"/>
  <c r="C71" i="2" l="1"/>
  <c r="G71" i="2"/>
  <c r="F71" i="2" l="1"/>
  <c r="E71" i="2"/>
  <c r="D72" i="2" l="1"/>
  <c r="C72" i="2" l="1"/>
  <c r="G72" i="2"/>
  <c r="F72" i="2" l="1"/>
  <c r="E72" i="2"/>
  <c r="D73" i="2" l="1"/>
  <c r="C73" i="2" l="1"/>
  <c r="G73" i="2"/>
  <c r="F73" i="2" l="1"/>
  <c r="E73" i="2"/>
  <c r="D74" i="2" l="1"/>
  <c r="C74" i="2" l="1"/>
  <c r="G74" i="2"/>
  <c r="F74" i="2" l="1"/>
  <c r="E74" i="2"/>
  <c r="D75" i="2" l="1"/>
  <c r="C75" i="2" l="1"/>
  <c r="G75" i="2"/>
  <c r="F75" i="2" l="1"/>
  <c r="E75" i="2"/>
  <c r="D76" i="2" l="1"/>
  <c r="C76" i="2" l="1"/>
  <c r="G76" i="2"/>
  <c r="F76" i="2" l="1"/>
  <c r="E76" i="2"/>
  <c r="D77" i="2" l="1"/>
  <c r="C77" i="2" l="1"/>
  <c r="G77" i="2"/>
  <c r="F77" i="2" l="1"/>
  <c r="E77" i="2"/>
  <c r="D78" i="2" l="1"/>
  <c r="J51" i="3" s="1"/>
  <c r="J54" i="3" s="1"/>
  <c r="J56" i="3" s="1"/>
  <c r="J79" i="3" l="1"/>
  <c r="J57" i="3"/>
  <c r="J58" i="3" s="1"/>
  <c r="J87" i="3" s="1"/>
  <c r="C78" i="2"/>
  <c r="G78" i="2"/>
  <c r="J50" i="1"/>
  <c r="J52" i="1" s="1"/>
  <c r="J54" i="1" s="1"/>
  <c r="J55" i="1" s="1"/>
  <c r="J56" i="1" l="1"/>
  <c r="J83" i="1" s="1"/>
  <c r="J75" i="1"/>
  <c r="F78" i="2"/>
  <c r="E78" i="2"/>
  <c r="J81" i="3" s="1"/>
  <c r="J102" i="3" s="1"/>
  <c r="J89" i="3" l="1"/>
  <c r="J91" i="3" s="1"/>
  <c r="J103" i="3"/>
  <c r="J105" i="3" s="1"/>
  <c r="J77" i="1"/>
  <c r="J98" i="1" s="1"/>
  <c r="D79" i="2"/>
  <c r="J99" i="1" l="1"/>
  <c r="J101" i="1" s="1"/>
  <c r="C79" i="2"/>
  <c r="G79" i="2"/>
  <c r="J85" i="1"/>
  <c r="J87" i="1" s="1"/>
  <c r="F79" i="2" l="1"/>
  <c r="E79" i="2"/>
  <c r="D80" i="2" l="1"/>
  <c r="C80" i="2" l="1"/>
  <c r="G80" i="2"/>
  <c r="F80" i="2" l="1"/>
  <c r="E80" i="2"/>
  <c r="D81" i="2" l="1"/>
  <c r="C81" i="2" l="1"/>
  <c r="G81" i="2"/>
  <c r="F81" i="2" l="1"/>
  <c r="E81" i="2"/>
  <c r="D82" i="2" l="1"/>
  <c r="C82" i="2" l="1"/>
  <c r="G82" i="2"/>
  <c r="F82" i="2" l="1"/>
  <c r="E82" i="2"/>
  <c r="D83" i="2" l="1"/>
  <c r="C83" i="2" l="1"/>
  <c r="G83" i="2"/>
  <c r="F83" i="2" l="1"/>
  <c r="E83" i="2"/>
  <c r="D84" i="2" l="1"/>
  <c r="C84" i="2" l="1"/>
  <c r="G84" i="2"/>
  <c r="F84" i="2" l="1"/>
  <c r="E84" i="2"/>
  <c r="D85" i="2" l="1"/>
  <c r="C85" i="2" l="1"/>
  <c r="G85" i="2"/>
  <c r="F85" i="2" l="1"/>
  <c r="E85" i="2"/>
  <c r="D86" i="2" l="1"/>
  <c r="C86" i="2" l="1"/>
  <c r="G86" i="2"/>
  <c r="F86" i="2" l="1"/>
  <c r="E86" i="2"/>
  <c r="D87" i="2" l="1"/>
  <c r="C87" i="2" l="1"/>
  <c r="G87" i="2"/>
  <c r="F87" i="2" l="1"/>
  <c r="E87" i="2"/>
  <c r="D88" i="2" l="1"/>
  <c r="C88" i="2" l="1"/>
  <c r="G88" i="2"/>
  <c r="F88" i="2" l="1"/>
  <c r="E88" i="2"/>
  <c r="D89" i="2" l="1"/>
  <c r="C89" i="2" l="1"/>
  <c r="G89" i="2"/>
  <c r="F89" i="2" l="1"/>
  <c r="E89" i="2"/>
  <c r="D90" i="2" l="1"/>
  <c r="K51" i="3" s="1"/>
  <c r="K54" i="3" s="1"/>
  <c r="K56" i="3" s="1"/>
  <c r="K79" i="3" l="1"/>
  <c r="K57" i="3"/>
  <c r="K58" i="3" s="1"/>
  <c r="K87" i="3" s="1"/>
  <c r="C90" i="2"/>
  <c r="G90" i="2"/>
  <c r="K50" i="1"/>
  <c r="K52" i="1" s="1"/>
  <c r="K54" i="1" s="1"/>
  <c r="K55" i="1" s="1"/>
  <c r="K56" i="1" l="1"/>
  <c r="K83" i="1" s="1"/>
  <c r="K75" i="1"/>
  <c r="F90" i="2"/>
  <c r="E90" i="2"/>
  <c r="K81" i="3" s="1"/>
  <c r="K102" i="3" s="1"/>
  <c r="K103" i="3" l="1"/>
  <c r="K105" i="3" s="1"/>
  <c r="K89" i="3"/>
  <c r="K91" i="3" s="1"/>
  <c r="K77" i="1"/>
  <c r="K98" i="1" s="1"/>
  <c r="D91" i="2"/>
  <c r="C91" i="2" l="1"/>
  <c r="G91" i="2"/>
  <c r="K85" i="1"/>
  <c r="K87" i="1" s="1"/>
  <c r="K99" i="1"/>
  <c r="K101" i="1" s="1"/>
  <c r="F91" i="2" l="1"/>
  <c r="E91" i="2"/>
  <c r="D92" i="2" l="1"/>
  <c r="G92" i="2" l="1"/>
  <c r="C92" i="2"/>
  <c r="F92" i="2" l="1"/>
  <c r="E92" i="2"/>
  <c r="D93" i="2" l="1"/>
  <c r="C93" i="2" l="1"/>
  <c r="G93" i="2"/>
  <c r="F93" i="2" l="1"/>
  <c r="E93" i="2"/>
  <c r="D94" i="2" l="1"/>
  <c r="C94" i="2" l="1"/>
  <c r="G94" i="2"/>
  <c r="F94" i="2" l="1"/>
  <c r="E94" i="2"/>
  <c r="D95" i="2" l="1"/>
  <c r="C95" i="2" l="1"/>
  <c r="G95" i="2"/>
  <c r="F95" i="2" l="1"/>
  <c r="E95" i="2"/>
  <c r="D96" i="2" l="1"/>
  <c r="G96" i="2" l="1"/>
  <c r="C96" i="2"/>
  <c r="F96" i="2" l="1"/>
  <c r="E96" i="2"/>
  <c r="D97" i="2" l="1"/>
  <c r="C97" i="2" l="1"/>
  <c r="G97" i="2"/>
  <c r="F97" i="2" l="1"/>
  <c r="E97" i="2"/>
  <c r="D98" i="2" l="1"/>
  <c r="C98" i="2" l="1"/>
  <c r="G98" i="2"/>
  <c r="F98" i="2" l="1"/>
  <c r="E98" i="2"/>
  <c r="D99" i="2" l="1"/>
  <c r="C99" i="2" l="1"/>
  <c r="G99" i="2"/>
  <c r="F99" i="2" l="1"/>
  <c r="E99" i="2"/>
  <c r="D100" i="2" l="1"/>
  <c r="C100" i="2" l="1"/>
  <c r="G100" i="2"/>
  <c r="F100" i="2" l="1"/>
  <c r="E100" i="2"/>
  <c r="D101" i="2" l="1"/>
  <c r="C101" i="2" l="1"/>
  <c r="G101" i="2"/>
  <c r="F101" i="2" l="1"/>
  <c r="E101" i="2"/>
  <c r="D102" i="2" l="1"/>
  <c r="L51" i="3" s="1"/>
  <c r="L54" i="3" s="1"/>
  <c r="L56" i="3" s="1"/>
  <c r="L57" i="3" l="1"/>
  <c r="L58" i="3" s="1"/>
  <c r="L87" i="3" s="1"/>
  <c r="L79" i="3"/>
  <c r="C102" i="2"/>
  <c r="G102" i="2"/>
  <c r="L50" i="1"/>
  <c r="L52" i="1" s="1"/>
  <c r="L54" i="1" s="1"/>
  <c r="L55" i="1" s="1"/>
  <c r="L56" i="1" l="1"/>
  <c r="L83" i="1" s="1"/>
  <c r="L75" i="1"/>
  <c r="F102" i="2"/>
  <c r="E102" i="2"/>
  <c r="L81" i="3" s="1"/>
  <c r="L102" i="3" s="1"/>
  <c r="L103" i="3" l="1"/>
  <c r="L105" i="3" s="1"/>
  <c r="L89" i="3"/>
  <c r="L91" i="3" s="1"/>
  <c r="L77" i="1"/>
  <c r="L98" i="1" s="1"/>
  <c r="D103" i="2"/>
  <c r="C103" i="2" l="1"/>
  <c r="G103" i="2"/>
  <c r="L99" i="1"/>
  <c r="L101" i="1" s="1"/>
  <c r="L85" i="1"/>
  <c r="L87" i="1" s="1"/>
  <c r="F103" i="2" l="1"/>
  <c r="E103" i="2"/>
  <c r="D104" i="2" l="1"/>
  <c r="C104" i="2" l="1"/>
  <c r="G104" i="2"/>
  <c r="F104" i="2" l="1"/>
  <c r="E104" i="2"/>
  <c r="D105" i="2" l="1"/>
  <c r="C105" i="2" l="1"/>
  <c r="G105" i="2"/>
  <c r="F105" i="2" l="1"/>
  <c r="E105" i="2"/>
  <c r="D106" i="2" l="1"/>
  <c r="C106" i="2" l="1"/>
  <c r="G106" i="2"/>
  <c r="F106" i="2" l="1"/>
  <c r="E106" i="2"/>
  <c r="D107" i="2" l="1"/>
  <c r="C107" i="2" l="1"/>
  <c r="G107" i="2"/>
  <c r="F107" i="2" l="1"/>
  <c r="E107" i="2"/>
  <c r="D108" i="2" l="1"/>
  <c r="C108" i="2" l="1"/>
  <c r="G108" i="2"/>
  <c r="F108" i="2" l="1"/>
  <c r="E108" i="2"/>
  <c r="D109" i="2" l="1"/>
  <c r="C109" i="2" l="1"/>
  <c r="G109" i="2"/>
  <c r="F109" i="2" l="1"/>
  <c r="E109" i="2"/>
  <c r="D110" i="2" l="1"/>
  <c r="G110" i="2" l="1"/>
  <c r="C110" i="2"/>
  <c r="F110" i="2" l="1"/>
  <c r="E110" i="2"/>
  <c r="D111" i="2" l="1"/>
  <c r="G111" i="2" l="1"/>
  <c r="C111" i="2"/>
  <c r="F111" i="2" l="1"/>
  <c r="E111" i="2"/>
  <c r="D112" i="2" l="1"/>
  <c r="C112" i="2" l="1"/>
  <c r="G112" i="2"/>
  <c r="F112" i="2" l="1"/>
  <c r="E112" i="2"/>
  <c r="D113" i="2" l="1"/>
  <c r="C113" i="2" l="1"/>
  <c r="G113" i="2"/>
  <c r="F113" i="2" l="1"/>
  <c r="E113" i="2"/>
  <c r="D114" i="2" l="1"/>
  <c r="M51" i="3" s="1"/>
  <c r="M54" i="3" s="1"/>
  <c r="M56" i="3" s="1"/>
  <c r="M79" i="3" l="1"/>
  <c r="M57" i="3"/>
  <c r="M58" i="3" s="1"/>
  <c r="M87" i="3" s="1"/>
  <c r="C114" i="2"/>
  <c r="G114" i="2"/>
  <c r="M50" i="1"/>
  <c r="M52" i="1" s="1"/>
  <c r="M54" i="1" s="1"/>
  <c r="M55" i="1" s="1"/>
  <c r="M56" i="1" l="1"/>
  <c r="M83" i="1" s="1"/>
  <c r="M75" i="1"/>
  <c r="F114" i="2"/>
  <c r="E114" i="2"/>
  <c r="M81" i="3" s="1"/>
  <c r="M102" i="3" s="1"/>
  <c r="M89" i="3" l="1"/>
  <c r="M91" i="3" s="1"/>
  <c r="M103" i="3"/>
  <c r="M105" i="3" s="1"/>
  <c r="M77" i="1"/>
  <c r="M98" i="1" s="1"/>
  <c r="D115" i="2"/>
  <c r="M99" i="1" l="1"/>
  <c r="M101" i="1" s="1"/>
  <c r="C115" i="2"/>
  <c r="G115" i="2"/>
  <c r="M85" i="1"/>
  <c r="M87" i="1" s="1"/>
  <c r="F115" i="2" l="1"/>
  <c r="E115" i="2"/>
  <c r="D116" i="2" l="1"/>
  <c r="C116" i="2" l="1"/>
  <c r="G116" i="2"/>
  <c r="F116" i="2" l="1"/>
  <c r="E116" i="2"/>
  <c r="D117" i="2" l="1"/>
  <c r="C117" i="2" l="1"/>
  <c r="G117" i="2"/>
  <c r="F117" i="2" l="1"/>
  <c r="E117" i="2"/>
  <c r="D118" i="2" l="1"/>
  <c r="C118" i="2" l="1"/>
  <c r="G118" i="2"/>
  <c r="F118" i="2" l="1"/>
  <c r="E118" i="2"/>
  <c r="D119" i="2" l="1"/>
  <c r="C119" i="2" l="1"/>
  <c r="G119" i="2"/>
  <c r="F119" i="2" l="1"/>
  <c r="E119" i="2"/>
  <c r="D120" i="2" l="1"/>
  <c r="C120" i="2" l="1"/>
  <c r="G120" i="2"/>
  <c r="F120" i="2" l="1"/>
  <c r="E120" i="2"/>
  <c r="D121" i="2" l="1"/>
  <c r="C121" i="2" l="1"/>
  <c r="G121" i="2"/>
  <c r="F121" i="2" l="1"/>
  <c r="E121" i="2"/>
  <c r="D122" i="2" l="1"/>
  <c r="C122" i="2" l="1"/>
  <c r="G122" i="2"/>
  <c r="F122" i="2" l="1"/>
  <c r="E122" i="2"/>
  <c r="D123" i="2" l="1"/>
  <c r="C123" i="2" l="1"/>
  <c r="G123" i="2"/>
  <c r="F123" i="2" l="1"/>
  <c r="E123" i="2"/>
  <c r="D124" i="2" l="1"/>
  <c r="C124" i="2" l="1"/>
  <c r="G124" i="2"/>
  <c r="F124" i="2" l="1"/>
  <c r="E124" i="2"/>
  <c r="D125" i="2" l="1"/>
  <c r="C125" i="2" l="1"/>
  <c r="G125" i="2"/>
  <c r="F125" i="2" l="1"/>
  <c r="E125" i="2"/>
  <c r="D126" i="2" l="1"/>
  <c r="N51" i="3" s="1"/>
  <c r="N54" i="3" s="1"/>
  <c r="N56" i="3" s="1"/>
  <c r="N57" i="3" l="1"/>
  <c r="N58" i="3" s="1"/>
  <c r="N87" i="3" s="1"/>
  <c r="N79" i="3"/>
  <c r="C126" i="2"/>
  <c r="G126" i="2"/>
  <c r="N50" i="1"/>
  <c r="N52" i="1" s="1"/>
  <c r="N54" i="1" s="1"/>
  <c r="N55" i="1" s="1"/>
  <c r="N56" i="1" l="1"/>
  <c r="N83" i="1" s="1"/>
  <c r="N75" i="1"/>
  <c r="F126" i="2"/>
  <c r="E126" i="2"/>
  <c r="N81" i="3" s="1"/>
  <c r="N102" i="3" s="1"/>
  <c r="N103" i="3" l="1"/>
  <c r="N105" i="3" s="1"/>
  <c r="N89" i="3"/>
  <c r="N91" i="3" s="1"/>
  <c r="N77" i="1"/>
  <c r="N98" i="1" s="1"/>
  <c r="D127" i="2"/>
  <c r="N99" i="1" l="1"/>
  <c r="N101" i="1" s="1"/>
  <c r="C127" i="2"/>
  <c r="G127" i="2"/>
  <c r="N85" i="1"/>
  <c r="N87" i="1" s="1"/>
  <c r="F127" i="2" l="1"/>
  <c r="E127" i="2"/>
  <c r="D128" i="2" l="1"/>
  <c r="C128" i="2" l="1"/>
  <c r="G128" i="2"/>
  <c r="F128" i="2" l="1"/>
  <c r="E128" i="2"/>
  <c r="D129" i="2" l="1"/>
  <c r="C129" i="2" l="1"/>
  <c r="G129" i="2"/>
  <c r="F129" i="2" l="1"/>
  <c r="E129" i="2"/>
  <c r="D130" i="2" l="1"/>
  <c r="C130" i="2" l="1"/>
  <c r="G130" i="2"/>
  <c r="F130" i="2" l="1"/>
  <c r="E130" i="2"/>
  <c r="D131" i="2" l="1"/>
  <c r="C131" i="2" l="1"/>
  <c r="G131" i="2"/>
  <c r="F131" i="2" l="1"/>
  <c r="E131" i="2"/>
  <c r="D132" i="2" l="1"/>
  <c r="C132" i="2" l="1"/>
  <c r="G132" i="2"/>
  <c r="F132" i="2" l="1"/>
  <c r="E132" i="2"/>
  <c r="D133" i="2" l="1"/>
  <c r="C133" i="2" l="1"/>
  <c r="G133" i="2"/>
  <c r="F133" i="2" l="1"/>
  <c r="E133" i="2"/>
  <c r="D134" i="2" l="1"/>
  <c r="C134" i="2" l="1"/>
  <c r="G134" i="2"/>
  <c r="F134" i="2" l="1"/>
  <c r="E134" i="2"/>
  <c r="D135" i="2" l="1"/>
  <c r="C135" i="2" l="1"/>
  <c r="G135" i="2"/>
  <c r="F135" i="2" l="1"/>
  <c r="E135" i="2"/>
  <c r="D136" i="2" l="1"/>
  <c r="C136" i="2" l="1"/>
  <c r="G136" i="2"/>
  <c r="F136" i="2" l="1"/>
  <c r="E136" i="2"/>
  <c r="D137" i="2" l="1"/>
  <c r="C137" i="2" l="1"/>
  <c r="G137" i="2"/>
  <c r="F137" i="2" l="1"/>
  <c r="E137" i="2"/>
  <c r="D138" i="2" l="1"/>
  <c r="O51" i="3" s="1"/>
  <c r="O54" i="3" s="1"/>
  <c r="O56" i="3" s="1"/>
  <c r="O57" i="3" l="1"/>
  <c r="O58" i="3" s="1"/>
  <c r="O87" i="3" s="1"/>
  <c r="O79" i="3"/>
  <c r="C138" i="2"/>
  <c r="G138" i="2"/>
  <c r="O50" i="1"/>
  <c r="O52" i="1" s="1"/>
  <c r="O54" i="1" s="1"/>
  <c r="O55" i="1" s="1"/>
  <c r="O56" i="1" l="1"/>
  <c r="O83" i="1" s="1"/>
  <c r="O75" i="1"/>
  <c r="F138" i="2"/>
  <c r="E138" i="2"/>
  <c r="O81" i="3" s="1"/>
  <c r="O102" i="3" s="1"/>
  <c r="O103" i="3" l="1"/>
  <c r="O105" i="3" s="1"/>
  <c r="O89" i="3"/>
  <c r="O91" i="3" s="1"/>
  <c r="O77" i="1"/>
  <c r="O98" i="1" s="1"/>
  <c r="D139" i="2"/>
  <c r="H142" i="3" l="1"/>
  <c r="N142" i="3"/>
  <c r="M142" i="3"/>
  <c r="D142" i="3"/>
  <c r="I142" i="3"/>
  <c r="O142" i="3"/>
  <c r="K142" i="3"/>
  <c r="J142" i="3"/>
  <c r="E142" i="3"/>
  <c r="L142" i="3"/>
  <c r="F142" i="3"/>
  <c r="G142" i="3"/>
  <c r="D107" i="3"/>
  <c r="G139" i="2"/>
  <c r="C139" i="2"/>
  <c r="O99" i="1"/>
  <c r="O101" i="1" s="1"/>
  <c r="D103" i="1" s="1"/>
  <c r="O85" i="1"/>
  <c r="O87" i="1" s="1"/>
  <c r="D143" i="3" l="1"/>
  <c r="E159" i="3" s="1"/>
  <c r="D135" i="1"/>
  <c r="E135" i="1"/>
  <c r="F135" i="1"/>
  <c r="G135" i="1"/>
  <c r="H135" i="1"/>
  <c r="J135" i="1"/>
  <c r="L135" i="1"/>
  <c r="I135" i="1"/>
  <c r="K135" i="1"/>
  <c r="M135" i="1"/>
  <c r="O135" i="1"/>
  <c r="N135" i="1"/>
  <c r="F139" i="2"/>
  <c r="E139" i="2"/>
  <c r="D140" i="2" l="1"/>
  <c r="D136" i="1"/>
  <c r="D160" i="1" s="1"/>
  <c r="F160" i="1" s="1"/>
  <c r="F165" i="1" s="1"/>
  <c r="C140" i="2" l="1"/>
  <c r="G140" i="2"/>
  <c r="F140" i="2" l="1"/>
  <c r="E140" i="2"/>
  <c r="D141" i="2" l="1"/>
  <c r="C141" i="2" l="1"/>
  <c r="G141" i="2"/>
  <c r="F141" i="2" l="1"/>
  <c r="E141" i="2"/>
  <c r="D142" i="2" l="1"/>
  <c r="C142" i="2" l="1"/>
  <c r="G142" i="2"/>
  <c r="F142" i="2" l="1"/>
  <c r="E142" i="2"/>
  <c r="D143" i="2" l="1"/>
  <c r="G143" i="2" l="1"/>
  <c r="C143" i="2"/>
  <c r="F143" i="2" l="1"/>
  <c r="E143" i="2"/>
  <c r="D144" i="2" l="1"/>
  <c r="C144" i="2" l="1"/>
  <c r="G144" i="2"/>
  <c r="F144" i="2" l="1"/>
  <c r="E144" i="2"/>
  <c r="D145" i="2" l="1"/>
  <c r="G145" i="2" l="1"/>
  <c r="C145" i="2"/>
  <c r="F145" i="2" l="1"/>
  <c r="E145" i="2"/>
  <c r="D146" i="2" l="1"/>
  <c r="C146" i="2" l="1"/>
  <c r="G146" i="2"/>
  <c r="F146" i="2" l="1"/>
  <c r="E146" i="2"/>
  <c r="D147" i="2" l="1"/>
  <c r="G147" i="2" l="1"/>
  <c r="C147" i="2"/>
  <c r="F147" i="2" l="1"/>
  <c r="E147" i="2"/>
  <c r="D148" i="2" l="1"/>
  <c r="G148" i="2" l="1"/>
  <c r="C148" i="2"/>
  <c r="F148" i="2" l="1"/>
  <c r="E148" i="2"/>
  <c r="D149" i="2" l="1"/>
  <c r="G149" i="2" l="1"/>
  <c r="C149" i="2"/>
  <c r="F149" i="2" l="1"/>
  <c r="E149" i="2"/>
  <c r="D150" i="2" l="1"/>
  <c r="C150" i="2" l="1"/>
  <c r="G150" i="2"/>
  <c r="F150" i="2" l="1"/>
  <c r="E150" i="2"/>
  <c r="D151" i="2" l="1"/>
  <c r="G151" i="2" l="1"/>
  <c r="C151" i="2"/>
  <c r="F151" i="2" l="1"/>
  <c r="E151" i="2"/>
  <c r="D152" i="2" l="1"/>
  <c r="G152" i="2" l="1"/>
  <c r="C152" i="2"/>
  <c r="F152" i="2" l="1"/>
  <c r="E152" i="2"/>
  <c r="D153" i="2" l="1"/>
  <c r="G153" i="2" l="1"/>
  <c r="C153" i="2"/>
  <c r="F153" i="2" l="1"/>
  <c r="E153" i="2"/>
  <c r="D154" i="2" l="1"/>
  <c r="C154" i="2" l="1"/>
  <c r="G154" i="2"/>
  <c r="F154" i="2" l="1"/>
  <c r="E154" i="2"/>
  <c r="D155" i="2" l="1"/>
  <c r="G155" i="2" l="1"/>
  <c r="C155" i="2"/>
  <c r="F155" i="2" l="1"/>
  <c r="E155" i="2"/>
  <c r="D156" i="2" l="1"/>
  <c r="C156" i="2" l="1"/>
  <c r="G156" i="2"/>
  <c r="F156" i="2" l="1"/>
  <c r="E156" i="2"/>
  <c r="D157" i="2" l="1"/>
  <c r="C157" i="2" l="1"/>
  <c r="G157" i="2"/>
  <c r="F157" i="2" l="1"/>
  <c r="E157" i="2"/>
  <c r="D158" i="2" l="1"/>
  <c r="C158" i="2" l="1"/>
  <c r="G158" i="2"/>
  <c r="F158" i="2" l="1"/>
  <c r="E158" i="2"/>
  <c r="D159" i="2" l="1"/>
  <c r="G159" i="2" l="1"/>
  <c r="C159" i="2"/>
  <c r="F159" i="2" l="1"/>
  <c r="E159" i="2"/>
  <c r="D160" i="2" l="1"/>
  <c r="C160" i="2" l="1"/>
  <c r="G160" i="2"/>
  <c r="F160" i="2" l="1"/>
  <c r="E160" i="2"/>
  <c r="D161" i="2" l="1"/>
  <c r="C161" i="2" l="1"/>
  <c r="G161" i="2"/>
  <c r="F161" i="2" l="1"/>
  <c r="E161" i="2"/>
  <c r="D162" i="2" l="1"/>
  <c r="C162" i="2" l="1"/>
  <c r="G162" i="2"/>
  <c r="F162" i="2" l="1"/>
  <c r="E162" i="2"/>
  <c r="D163" i="2" l="1"/>
  <c r="G163" i="2" l="1"/>
  <c r="C163" i="2"/>
  <c r="F163" i="2" l="1"/>
  <c r="E163" i="2"/>
  <c r="D164" i="2" l="1"/>
  <c r="C164" i="2" l="1"/>
  <c r="G164" i="2"/>
  <c r="F164" i="2" l="1"/>
  <c r="E164" i="2"/>
  <c r="D165" i="2" l="1"/>
  <c r="G165" i="2" l="1"/>
  <c r="C165" i="2"/>
  <c r="F165" i="2" l="1"/>
  <c r="E165" i="2"/>
  <c r="D166" i="2" l="1"/>
  <c r="C166" i="2" l="1"/>
  <c r="G166" i="2"/>
  <c r="F166" i="2" l="1"/>
  <c r="E166" i="2"/>
  <c r="D167" i="2" l="1"/>
  <c r="G167" i="2" l="1"/>
  <c r="C167" i="2"/>
  <c r="F167" i="2" l="1"/>
  <c r="E167" i="2"/>
  <c r="D168" i="2" l="1"/>
  <c r="G168" i="2" l="1"/>
  <c r="C168" i="2"/>
  <c r="F168" i="2" l="1"/>
  <c r="E168" i="2"/>
  <c r="D169" i="2" l="1"/>
  <c r="G169" i="2" l="1"/>
  <c r="C169" i="2"/>
  <c r="F169" i="2" l="1"/>
  <c r="E169" i="2"/>
  <c r="D170" i="2" l="1"/>
  <c r="C170" i="2" l="1"/>
  <c r="G170" i="2"/>
  <c r="F170" i="2" l="1"/>
  <c r="E170" i="2"/>
  <c r="D171" i="2" l="1"/>
  <c r="G171" i="2" l="1"/>
  <c r="C171" i="2"/>
  <c r="F171" i="2" l="1"/>
  <c r="E171" i="2"/>
  <c r="D172" i="2" l="1"/>
  <c r="C172" i="2" l="1"/>
  <c r="G172" i="2"/>
  <c r="F172" i="2" l="1"/>
  <c r="E172" i="2"/>
  <c r="D173" i="2" l="1"/>
  <c r="C173" i="2" l="1"/>
  <c r="G173" i="2"/>
  <c r="F173" i="2" l="1"/>
  <c r="E173" i="2"/>
  <c r="D174" i="2" l="1"/>
  <c r="C174" i="2" l="1"/>
  <c r="G174" i="2"/>
  <c r="F174" i="2" l="1"/>
  <c r="E174" i="2"/>
  <c r="D175" i="2" l="1"/>
  <c r="G175" i="2" l="1"/>
  <c r="C175" i="2"/>
  <c r="F175" i="2" l="1"/>
  <c r="E175" i="2"/>
  <c r="D176" i="2" l="1"/>
  <c r="G176" i="2" l="1"/>
  <c r="C176" i="2"/>
  <c r="F176" i="2" l="1"/>
  <c r="E176" i="2"/>
  <c r="D177" i="2" l="1"/>
  <c r="C177" i="2" l="1"/>
  <c r="G177" i="2"/>
  <c r="F177" i="2" l="1"/>
  <c r="E177" i="2"/>
  <c r="D178" i="2" l="1"/>
  <c r="C178" i="2" l="1"/>
  <c r="G178" i="2"/>
  <c r="F178" i="2" l="1"/>
  <c r="E178" i="2"/>
  <c r="D179" i="2" l="1"/>
  <c r="G179" i="2" l="1"/>
  <c r="C179" i="2"/>
  <c r="F179" i="2" l="1"/>
  <c r="E179" i="2"/>
  <c r="D180" i="2" l="1"/>
  <c r="C180" i="2" l="1"/>
  <c r="G180" i="2"/>
  <c r="F180" i="2" l="1"/>
  <c r="E180" i="2"/>
  <c r="D181" i="2" l="1"/>
  <c r="C181" i="2" l="1"/>
  <c r="G181" i="2"/>
  <c r="F181" i="2" l="1"/>
  <c r="E181" i="2"/>
  <c r="D182" i="2" l="1"/>
  <c r="C182" i="2" l="1"/>
  <c r="G182" i="2"/>
  <c r="F182" i="2" l="1"/>
  <c r="E182" i="2"/>
  <c r="D183" i="2" l="1"/>
  <c r="G183" i="2" l="1"/>
  <c r="C183" i="2"/>
  <c r="F183" i="2" l="1"/>
  <c r="E183" i="2"/>
  <c r="D184" i="2" l="1"/>
  <c r="G184" i="2" l="1"/>
  <c r="C184" i="2"/>
  <c r="F184" i="2" l="1"/>
  <c r="E184" i="2"/>
  <c r="D185" i="2" l="1"/>
  <c r="G185" i="2" l="1"/>
  <c r="C185" i="2"/>
  <c r="F185" i="2" l="1"/>
  <c r="E185" i="2"/>
  <c r="D186" i="2" l="1"/>
  <c r="C186" i="2" l="1"/>
  <c r="G186" i="2"/>
  <c r="F186" i="2" l="1"/>
  <c r="E186" i="2"/>
  <c r="D187" i="2" l="1"/>
  <c r="G187" i="2" l="1"/>
  <c r="C187" i="2"/>
  <c r="F187" i="2" l="1"/>
  <c r="E187" i="2"/>
  <c r="D188" i="2" l="1"/>
  <c r="C188" i="2" l="1"/>
  <c r="G188" i="2"/>
  <c r="F188" i="2" l="1"/>
  <c r="E188" i="2"/>
  <c r="D189" i="2" l="1"/>
  <c r="C189" i="2" l="1"/>
  <c r="G189" i="2"/>
  <c r="F189" i="2" l="1"/>
  <c r="E189" i="2"/>
  <c r="D190" i="2" l="1"/>
  <c r="C190" i="2" l="1"/>
  <c r="G190" i="2"/>
  <c r="F190" i="2" l="1"/>
  <c r="E190" i="2"/>
  <c r="D191" i="2" l="1"/>
  <c r="G191" i="2" l="1"/>
  <c r="C191" i="2"/>
  <c r="F191" i="2" l="1"/>
  <c r="E191" i="2"/>
  <c r="D192" i="2" l="1"/>
  <c r="G192" i="2" l="1"/>
  <c r="C192" i="2"/>
  <c r="F192" i="2" l="1"/>
  <c r="E192" i="2"/>
  <c r="D193" i="2" l="1"/>
  <c r="G193" i="2" l="1"/>
  <c r="C193" i="2"/>
  <c r="F193" i="2" l="1"/>
  <c r="E193" i="2"/>
  <c r="D194" i="2" l="1"/>
  <c r="C194" i="2" l="1"/>
  <c r="G194" i="2"/>
  <c r="F194" i="2" l="1"/>
  <c r="E194" i="2"/>
  <c r="D195" i="2" l="1"/>
  <c r="G195" i="2" l="1"/>
  <c r="C195" i="2"/>
  <c r="F195" i="2" l="1"/>
  <c r="E195" i="2"/>
  <c r="D196" i="2" l="1"/>
  <c r="G196" i="2" l="1"/>
  <c r="C196" i="2"/>
  <c r="F196" i="2" l="1"/>
  <c r="E196" i="2"/>
  <c r="D197" i="2" l="1"/>
  <c r="C197" i="2" l="1"/>
  <c r="G197" i="2"/>
  <c r="F197" i="2" l="1"/>
  <c r="E197" i="2"/>
  <c r="D198" i="2" l="1"/>
  <c r="C198" i="2" l="1"/>
  <c r="G198" i="2"/>
  <c r="F198" i="2" l="1"/>
  <c r="E198" i="2"/>
  <c r="D199" i="2" l="1"/>
  <c r="G199" i="2" l="1"/>
  <c r="C199" i="2"/>
  <c r="F199" i="2" l="1"/>
  <c r="E199" i="2"/>
  <c r="D200" i="2" l="1"/>
  <c r="G200" i="2" l="1"/>
  <c r="C200" i="2"/>
  <c r="F200" i="2" l="1"/>
  <c r="E200" i="2"/>
  <c r="D201" i="2" l="1"/>
  <c r="G201" i="2" l="1"/>
  <c r="C201" i="2"/>
  <c r="F201" i="2" l="1"/>
  <c r="E201" i="2"/>
  <c r="D202" i="2" l="1"/>
  <c r="C202" i="2" l="1"/>
  <c r="G202" i="2"/>
  <c r="F202" i="2" l="1"/>
  <c r="E202" i="2"/>
  <c r="D203" i="2" l="1"/>
  <c r="G203" i="2" l="1"/>
  <c r="C203" i="2"/>
  <c r="F203" i="2" l="1"/>
  <c r="E203" i="2"/>
  <c r="D204" i="2" l="1"/>
  <c r="G204" i="2" l="1"/>
  <c r="C204" i="2"/>
  <c r="F204" i="2" l="1"/>
  <c r="E204" i="2"/>
  <c r="D205" i="2" l="1"/>
  <c r="C205" i="2" l="1"/>
  <c r="G205" i="2"/>
  <c r="F205" i="2" l="1"/>
  <c r="E205" i="2"/>
  <c r="D206" i="2" l="1"/>
  <c r="C206" i="2" l="1"/>
  <c r="G206" i="2"/>
  <c r="F206" i="2" l="1"/>
  <c r="E206" i="2"/>
  <c r="D207" i="2" l="1"/>
  <c r="C207" i="2" l="1"/>
  <c r="G207" i="2"/>
  <c r="F207" i="2" l="1"/>
  <c r="E207" i="2"/>
  <c r="D208" i="2" l="1"/>
  <c r="G208" i="2" l="1"/>
  <c r="C208" i="2"/>
  <c r="F208" i="2" l="1"/>
  <c r="E208" i="2"/>
  <c r="D209" i="2" l="1"/>
  <c r="C209" i="2" l="1"/>
  <c r="G209" i="2"/>
  <c r="F209" i="2" l="1"/>
  <c r="E209" i="2"/>
  <c r="D210" i="2" l="1"/>
  <c r="C210" i="2" l="1"/>
  <c r="G210" i="2"/>
  <c r="F210" i="2" l="1"/>
  <c r="E210" i="2"/>
  <c r="D211" i="2" l="1"/>
  <c r="C211" i="2" l="1"/>
  <c r="G211" i="2"/>
  <c r="F211" i="2" l="1"/>
  <c r="E211" i="2"/>
  <c r="D212" i="2" l="1"/>
  <c r="G212" i="2" l="1"/>
  <c r="C212" i="2"/>
  <c r="F212" i="2" l="1"/>
  <c r="E212" i="2"/>
  <c r="D213" i="2" l="1"/>
  <c r="G213" i="2" l="1"/>
  <c r="C213" i="2"/>
  <c r="F213" i="2" l="1"/>
  <c r="E213" i="2"/>
  <c r="D214" i="2" l="1"/>
  <c r="G214" i="2" l="1"/>
  <c r="C214" i="2"/>
  <c r="F214" i="2" l="1"/>
  <c r="E214" i="2"/>
  <c r="D215" i="2" l="1"/>
  <c r="G215" i="2" l="1"/>
  <c r="C215" i="2"/>
  <c r="F215" i="2" l="1"/>
  <c r="E215" i="2"/>
  <c r="D216" i="2" l="1"/>
  <c r="C216" i="2" l="1"/>
  <c r="G216" i="2"/>
  <c r="F216" i="2" l="1"/>
  <c r="E216" i="2"/>
  <c r="D217" i="2" l="1"/>
  <c r="C217" i="2" l="1"/>
  <c r="G217" i="2"/>
  <c r="F217" i="2" l="1"/>
  <c r="E217" i="2"/>
  <c r="D218" i="2" l="1"/>
  <c r="G218" i="2" l="1"/>
  <c r="C218" i="2"/>
  <c r="F218" i="2" l="1"/>
  <c r="E218" i="2"/>
  <c r="D219" i="2" l="1"/>
  <c r="G219" i="2" l="1"/>
  <c r="C219" i="2"/>
  <c r="F219" i="2" l="1"/>
  <c r="E219" i="2"/>
  <c r="D220" i="2" l="1"/>
  <c r="C220" i="2" l="1"/>
  <c r="G220" i="2"/>
  <c r="F220" i="2" l="1"/>
  <c r="E220" i="2"/>
  <c r="D221" i="2" l="1"/>
  <c r="C221" i="2" l="1"/>
  <c r="G221" i="2"/>
  <c r="F221" i="2" l="1"/>
  <c r="E221" i="2"/>
  <c r="D222" i="2" l="1"/>
  <c r="G222" i="2" l="1"/>
  <c r="C222" i="2"/>
  <c r="F222" i="2" l="1"/>
  <c r="E222" i="2"/>
  <c r="D223" i="2" l="1"/>
  <c r="G223" i="2" l="1"/>
  <c r="C223" i="2"/>
  <c r="F223" i="2" l="1"/>
  <c r="E223" i="2"/>
  <c r="D224" i="2" l="1"/>
  <c r="C224" i="2" l="1"/>
  <c r="G224" i="2"/>
  <c r="F224" i="2" l="1"/>
  <c r="E224" i="2"/>
  <c r="D225" i="2" l="1"/>
  <c r="C225" i="2" l="1"/>
  <c r="G225" i="2"/>
  <c r="F225" i="2" l="1"/>
  <c r="E225" i="2"/>
  <c r="D226" i="2" l="1"/>
  <c r="G226" i="2" l="1"/>
  <c r="C226" i="2"/>
  <c r="F226" i="2" l="1"/>
  <c r="E226" i="2"/>
  <c r="D227" i="2" l="1"/>
  <c r="G227" i="2" l="1"/>
  <c r="C227" i="2"/>
  <c r="F227" i="2" l="1"/>
  <c r="E227" i="2"/>
  <c r="D228" i="2" l="1"/>
  <c r="C228" i="2" l="1"/>
  <c r="G228" i="2"/>
  <c r="F228" i="2" l="1"/>
  <c r="E228" i="2"/>
  <c r="D229" i="2" l="1"/>
  <c r="C229" i="2" l="1"/>
  <c r="G229" i="2"/>
  <c r="F229" i="2" l="1"/>
  <c r="E229" i="2"/>
  <c r="D230" i="2" l="1"/>
  <c r="G230" i="2" l="1"/>
  <c r="C230" i="2"/>
  <c r="F230" i="2" l="1"/>
  <c r="E230" i="2"/>
  <c r="D231" i="2" l="1"/>
  <c r="G231" i="2" l="1"/>
  <c r="C231" i="2"/>
  <c r="F231" i="2" l="1"/>
  <c r="E231" i="2"/>
  <c r="D232" i="2" l="1"/>
  <c r="C232" i="2" l="1"/>
  <c r="G232" i="2"/>
  <c r="F232" i="2" l="1"/>
  <c r="E232" i="2"/>
  <c r="D233" i="2" l="1"/>
  <c r="C233" i="2" l="1"/>
  <c r="G233" i="2"/>
  <c r="F233" i="2" l="1"/>
  <c r="E233" i="2"/>
  <c r="D234" i="2" l="1"/>
  <c r="G234" i="2" l="1"/>
  <c r="C234" i="2"/>
  <c r="F234" i="2" l="1"/>
  <c r="E234" i="2"/>
  <c r="D235" i="2" l="1"/>
  <c r="G235" i="2" l="1"/>
  <c r="C235" i="2"/>
  <c r="F235" i="2" l="1"/>
  <c r="E235" i="2"/>
  <c r="D236" i="2" l="1"/>
  <c r="C236" i="2" l="1"/>
  <c r="G236" i="2"/>
  <c r="F236" i="2" l="1"/>
  <c r="E236" i="2"/>
  <c r="D237" i="2" l="1"/>
  <c r="C237" i="2" l="1"/>
  <c r="G237" i="2"/>
  <c r="F237" i="2" l="1"/>
  <c r="E237" i="2"/>
  <c r="D238" i="2" l="1"/>
  <c r="G238" i="2" l="1"/>
  <c r="C238" i="2"/>
  <c r="F238" i="2" l="1"/>
  <c r="E238" i="2"/>
  <c r="D239" i="2" l="1"/>
  <c r="G239" i="2" l="1"/>
  <c r="C239" i="2"/>
  <c r="F239" i="2" l="1"/>
  <c r="E239" i="2"/>
  <c r="D240" i="2" l="1"/>
  <c r="C240" i="2" l="1"/>
  <c r="G240" i="2"/>
  <c r="F240" i="2" l="1"/>
  <c r="E240" i="2"/>
  <c r="D241" i="2" l="1"/>
  <c r="C241" i="2" l="1"/>
  <c r="G241" i="2"/>
  <c r="F241" i="2" l="1"/>
  <c r="E241" i="2"/>
  <c r="D242" i="2" l="1"/>
  <c r="G242" i="2" l="1"/>
  <c r="C242" i="2"/>
  <c r="F242" i="2" l="1"/>
  <c r="E242" i="2"/>
  <c r="D243" i="2" l="1"/>
  <c r="G243" i="2" l="1"/>
  <c r="C243" i="2"/>
  <c r="F243" i="2" l="1"/>
  <c r="E243" i="2"/>
  <c r="D244" i="2" l="1"/>
  <c r="C244" i="2" l="1"/>
  <c r="G244" i="2"/>
  <c r="F244" i="2" l="1"/>
  <c r="E244" i="2"/>
  <c r="D245" i="2" l="1"/>
  <c r="C245" i="2" l="1"/>
  <c r="G245" i="2"/>
  <c r="F245" i="2" l="1"/>
  <c r="E245" i="2"/>
  <c r="D246" i="2" l="1"/>
  <c r="G246" i="2" l="1"/>
  <c r="C246" i="2"/>
  <c r="F246" i="2" l="1"/>
  <c r="E246" i="2"/>
  <c r="D247" i="2" l="1"/>
  <c r="G247" i="2" l="1"/>
  <c r="C247" i="2"/>
  <c r="F247" i="2" l="1"/>
  <c r="E247" i="2"/>
  <c r="D248" i="2" l="1"/>
  <c r="C248" i="2" l="1"/>
  <c r="G248" i="2"/>
  <c r="F248" i="2" l="1"/>
  <c r="E248" i="2"/>
  <c r="D249" i="2" l="1"/>
  <c r="C249" i="2" l="1"/>
  <c r="G249" i="2"/>
  <c r="F249" i="2" l="1"/>
  <c r="E249" i="2"/>
  <c r="D250" i="2" l="1"/>
  <c r="G250" i="2" l="1"/>
  <c r="C250" i="2"/>
  <c r="F250" i="2" l="1"/>
  <c r="E250" i="2"/>
  <c r="D251" i="2" l="1"/>
  <c r="G251" i="2" l="1"/>
  <c r="C251" i="2"/>
  <c r="F251" i="2" l="1"/>
  <c r="E251" i="2"/>
  <c r="D252" i="2" l="1"/>
  <c r="C252" i="2" l="1"/>
  <c r="G252" i="2"/>
  <c r="F252" i="2" l="1"/>
  <c r="E252" i="2"/>
  <c r="D253" i="2" l="1"/>
  <c r="C253" i="2" l="1"/>
  <c r="G253" i="2"/>
  <c r="F253" i="2" l="1"/>
  <c r="E253" i="2"/>
  <c r="D254" i="2" l="1"/>
  <c r="G254" i="2" l="1"/>
  <c r="C254" i="2"/>
  <c r="F254" i="2" l="1"/>
  <c r="E254" i="2"/>
  <c r="D255" i="2" l="1"/>
  <c r="G255" i="2" l="1"/>
  <c r="C255" i="2"/>
  <c r="F255" i="2" l="1"/>
  <c r="E255" i="2"/>
  <c r="D256" i="2" l="1"/>
  <c r="C256" i="2" l="1"/>
  <c r="G256" i="2"/>
  <c r="F256" i="2" l="1"/>
  <c r="E256" i="2"/>
  <c r="D257" i="2" l="1"/>
  <c r="C257" i="2" l="1"/>
  <c r="G257" i="2"/>
  <c r="F257" i="2" l="1"/>
  <c r="E257" i="2"/>
  <c r="D258" i="2" l="1"/>
  <c r="G258" i="2" l="1"/>
  <c r="C258" i="2"/>
  <c r="F258" i="2" l="1"/>
  <c r="E258" i="2"/>
  <c r="D259" i="2" l="1"/>
  <c r="G259" i="2" l="1"/>
  <c r="C259" i="2"/>
  <c r="F259" i="2" l="1"/>
  <c r="E259" i="2"/>
  <c r="D260" i="2" l="1"/>
  <c r="C260" i="2" l="1"/>
  <c r="G260" i="2"/>
  <c r="F260" i="2" l="1"/>
  <c r="E260" i="2"/>
  <c r="D261" i="2" l="1"/>
  <c r="C261" i="2" l="1"/>
  <c r="G261" i="2"/>
  <c r="F261" i="2" l="1"/>
  <c r="E261" i="2"/>
  <c r="D262" i="2" l="1"/>
  <c r="G262" i="2" l="1"/>
  <c r="C262" i="2"/>
  <c r="F262" i="2" l="1"/>
  <c r="E262" i="2"/>
  <c r="D263" i="2" l="1"/>
  <c r="G263" i="2" l="1"/>
  <c r="C263" i="2"/>
  <c r="F263" i="2" l="1"/>
  <c r="E263" i="2"/>
  <c r="D264" i="2" l="1"/>
  <c r="C264" i="2" l="1"/>
  <c r="G264" i="2"/>
  <c r="F264" i="2" l="1"/>
  <c r="E264" i="2"/>
  <c r="D265" i="2" l="1"/>
  <c r="C265" i="2" l="1"/>
  <c r="G265" i="2"/>
  <c r="F265" i="2" l="1"/>
  <c r="E265" i="2"/>
  <c r="D266" i="2" l="1"/>
  <c r="G266" i="2" l="1"/>
  <c r="C266" i="2"/>
  <c r="F266" i="2" l="1"/>
  <c r="E266" i="2"/>
  <c r="D267" i="2" l="1"/>
  <c r="G267" i="2" l="1"/>
  <c r="C267" i="2"/>
  <c r="F267" i="2" l="1"/>
  <c r="E267" i="2"/>
  <c r="D268" i="2" l="1"/>
  <c r="C268" i="2" l="1"/>
  <c r="G268" i="2"/>
  <c r="F268" i="2" l="1"/>
  <c r="E268" i="2"/>
  <c r="D269" i="2" l="1"/>
  <c r="C269" i="2" l="1"/>
  <c r="G269" i="2"/>
  <c r="F269" i="2" l="1"/>
  <c r="E269" i="2"/>
  <c r="D270" i="2" l="1"/>
  <c r="G270" i="2" l="1"/>
  <c r="C270" i="2"/>
  <c r="F270" i="2" l="1"/>
  <c r="E270" i="2"/>
  <c r="D271" i="2" l="1"/>
  <c r="G271" i="2" l="1"/>
  <c r="C271" i="2"/>
  <c r="F271" i="2" l="1"/>
  <c r="E271" i="2"/>
  <c r="D272" i="2" l="1"/>
  <c r="C272" i="2" l="1"/>
  <c r="G272" i="2"/>
  <c r="F272" i="2" l="1"/>
  <c r="E272" i="2"/>
  <c r="D273" i="2" l="1"/>
  <c r="C273" i="2" l="1"/>
  <c r="G273" i="2"/>
  <c r="F273" i="2" l="1"/>
  <c r="E273" i="2"/>
  <c r="D274" i="2" l="1"/>
  <c r="G274" i="2" l="1"/>
  <c r="C274" i="2"/>
  <c r="F274" i="2" l="1"/>
  <c r="E274" i="2"/>
  <c r="D275" i="2" l="1"/>
  <c r="G275" i="2" l="1"/>
  <c r="C275" i="2"/>
  <c r="F275" i="2" l="1"/>
  <c r="E275" i="2"/>
  <c r="D276" i="2" l="1"/>
  <c r="C276" i="2" l="1"/>
  <c r="G276" i="2"/>
  <c r="F276" i="2" l="1"/>
  <c r="E276" i="2"/>
  <c r="D277" i="2" l="1"/>
  <c r="C277" i="2" l="1"/>
  <c r="G277" i="2"/>
  <c r="F277" i="2" l="1"/>
  <c r="E277" i="2"/>
  <c r="D278" i="2" l="1"/>
  <c r="G278" i="2" l="1"/>
  <c r="C278" i="2"/>
  <c r="F278" i="2" l="1"/>
  <c r="E278" i="2"/>
  <c r="D279" i="2" l="1"/>
  <c r="G279" i="2" l="1"/>
  <c r="C279" i="2"/>
  <c r="F279" i="2" l="1"/>
  <c r="E279" i="2"/>
  <c r="D280" i="2" l="1"/>
  <c r="C280" i="2" l="1"/>
  <c r="G280" i="2"/>
  <c r="F280" i="2" l="1"/>
  <c r="E280" i="2"/>
  <c r="D281" i="2" l="1"/>
  <c r="C281" i="2" l="1"/>
  <c r="G281" i="2"/>
  <c r="F281" i="2" l="1"/>
  <c r="E281" i="2"/>
  <c r="D282" i="2" l="1"/>
  <c r="G282" i="2" l="1"/>
  <c r="C282" i="2"/>
  <c r="F282" i="2" l="1"/>
  <c r="E282" i="2"/>
  <c r="D283" i="2" l="1"/>
  <c r="G283" i="2" l="1"/>
  <c r="C283" i="2"/>
  <c r="F283" i="2" l="1"/>
  <c r="E283" i="2"/>
  <c r="D284" i="2" l="1"/>
  <c r="C284" i="2" l="1"/>
  <c r="G284" i="2"/>
  <c r="F284" i="2" l="1"/>
  <c r="E284" i="2"/>
  <c r="D285" i="2" l="1"/>
  <c r="G285" i="2" l="1"/>
  <c r="C285" i="2"/>
  <c r="F285" i="2" l="1"/>
  <c r="E285" i="2"/>
  <c r="D286" i="2" l="1"/>
  <c r="G286" i="2" l="1"/>
  <c r="C286" i="2"/>
  <c r="F286" i="2" l="1"/>
  <c r="E286" i="2"/>
  <c r="D287" i="2" l="1"/>
  <c r="G287" i="2" l="1"/>
  <c r="C287" i="2"/>
  <c r="F287" i="2" l="1"/>
  <c r="E287" i="2"/>
  <c r="D288" i="2" l="1"/>
  <c r="C288" i="2" l="1"/>
  <c r="G288" i="2"/>
  <c r="F288" i="2" l="1"/>
  <c r="E288" i="2"/>
  <c r="D289" i="2" l="1"/>
  <c r="C289" i="2" l="1"/>
  <c r="G289" i="2"/>
  <c r="F289" i="2" l="1"/>
  <c r="E289" i="2"/>
  <c r="D290" i="2" l="1"/>
  <c r="G290" i="2" l="1"/>
  <c r="C290" i="2"/>
  <c r="F290" i="2" l="1"/>
  <c r="E290" i="2"/>
  <c r="D291" i="2" l="1"/>
  <c r="G291" i="2" l="1"/>
  <c r="C291" i="2"/>
  <c r="F291" i="2" l="1"/>
  <c r="E291" i="2"/>
  <c r="D292" i="2" l="1"/>
  <c r="C292" i="2" l="1"/>
  <c r="G292" i="2"/>
  <c r="F292" i="2" l="1"/>
  <c r="E292" i="2"/>
  <c r="D293" i="2" l="1"/>
  <c r="C293" i="2" l="1"/>
  <c r="G293" i="2"/>
  <c r="F293" i="2" l="1"/>
  <c r="E293" i="2"/>
  <c r="D294" i="2" l="1"/>
  <c r="G294" i="2" l="1"/>
  <c r="C294" i="2"/>
  <c r="F294" i="2" l="1"/>
  <c r="E294" i="2"/>
  <c r="D295" i="2" l="1"/>
  <c r="G295" i="2" l="1"/>
  <c r="C295" i="2"/>
  <c r="F295" i="2" l="1"/>
  <c r="E295" i="2"/>
  <c r="D296" i="2" l="1"/>
  <c r="C296" i="2" l="1"/>
  <c r="G296" i="2"/>
  <c r="F296" i="2" l="1"/>
  <c r="E296" i="2"/>
  <c r="D297" i="2" l="1"/>
  <c r="C297" i="2" l="1"/>
  <c r="G297" i="2"/>
  <c r="F297" i="2" l="1"/>
  <c r="E297" i="2"/>
  <c r="D298" i="2" l="1"/>
  <c r="G298" i="2" l="1"/>
  <c r="C298" i="2"/>
  <c r="F298" i="2" l="1"/>
  <c r="E298" i="2"/>
  <c r="D299" i="2" l="1"/>
  <c r="G299" i="2" l="1"/>
  <c r="C299" i="2"/>
  <c r="F299" i="2" l="1"/>
  <c r="E299" i="2"/>
  <c r="D300" i="2" l="1"/>
  <c r="C300" i="2" l="1"/>
  <c r="G300" i="2"/>
  <c r="F300" i="2" l="1"/>
  <c r="E300" i="2"/>
  <c r="D301" i="2" l="1"/>
  <c r="C301" i="2" l="1"/>
  <c r="G301" i="2"/>
  <c r="F301" i="2" l="1"/>
  <c r="E301" i="2"/>
  <c r="D302" i="2" l="1"/>
  <c r="G302" i="2" l="1"/>
  <c r="C302" i="2"/>
  <c r="F302" i="2" l="1"/>
  <c r="E302" i="2"/>
  <c r="D303" i="2" l="1"/>
  <c r="G303" i="2" l="1"/>
  <c r="C303" i="2"/>
  <c r="F303" i="2" l="1"/>
  <c r="E303" i="2"/>
  <c r="D304" i="2" l="1"/>
  <c r="C304" i="2" l="1"/>
  <c r="G304" i="2"/>
  <c r="F304" i="2" l="1"/>
  <c r="E304" i="2"/>
  <c r="D305" i="2" l="1"/>
  <c r="C305" i="2" l="1"/>
  <c r="G305" i="2"/>
  <c r="F305" i="2" l="1"/>
  <c r="E305" i="2"/>
  <c r="D306" i="2" l="1"/>
  <c r="G306" i="2" l="1"/>
  <c r="C306" i="2"/>
  <c r="F306" i="2" l="1"/>
  <c r="E306" i="2"/>
  <c r="D307" i="2" l="1"/>
  <c r="G307" i="2" l="1"/>
  <c r="C307" i="2"/>
  <c r="F307" i="2" l="1"/>
  <c r="E307" i="2"/>
  <c r="D308" i="2" l="1"/>
  <c r="C308" i="2" l="1"/>
  <c r="G308" i="2"/>
  <c r="F308" i="2" l="1"/>
  <c r="E308" i="2"/>
  <c r="D309" i="2" l="1"/>
  <c r="G309" i="2" l="1"/>
  <c r="C309" i="2"/>
  <c r="F309" i="2" l="1"/>
  <c r="E309" i="2"/>
  <c r="D310" i="2" l="1"/>
  <c r="G310" i="2" l="1"/>
  <c r="C310" i="2"/>
  <c r="F310" i="2" l="1"/>
  <c r="E310" i="2"/>
  <c r="D311" i="2" l="1"/>
  <c r="C311" i="2" l="1"/>
  <c r="G311" i="2"/>
  <c r="F311" i="2" l="1"/>
  <c r="E311" i="2"/>
  <c r="D312" i="2" l="1"/>
  <c r="C312" i="2" l="1"/>
  <c r="G312" i="2"/>
  <c r="F312" i="2" l="1"/>
  <c r="E312" i="2"/>
  <c r="D313" i="2" l="1"/>
  <c r="G313" i="2" l="1"/>
  <c r="C313" i="2"/>
  <c r="F313" i="2" l="1"/>
  <c r="E313" i="2"/>
  <c r="D314" i="2" l="1"/>
  <c r="G314" i="2" l="1"/>
  <c r="C314" i="2"/>
  <c r="F314" i="2" l="1"/>
  <c r="E314" i="2"/>
  <c r="D315" i="2" l="1"/>
  <c r="G315" i="2" l="1"/>
  <c r="C315" i="2"/>
  <c r="F315" i="2" l="1"/>
  <c r="E315" i="2"/>
  <c r="D316" i="2" l="1"/>
  <c r="C316" i="2" l="1"/>
  <c r="G316" i="2"/>
  <c r="F316" i="2" l="1"/>
  <c r="E316" i="2"/>
  <c r="D317" i="2" l="1"/>
  <c r="G317" i="2" l="1"/>
  <c r="C317" i="2"/>
  <c r="F317" i="2" l="1"/>
  <c r="E317" i="2"/>
  <c r="D318" i="2" l="1"/>
  <c r="C318" i="2" l="1"/>
  <c r="G318" i="2"/>
  <c r="F318" i="2" l="1"/>
  <c r="E318" i="2"/>
  <c r="D319" i="2" l="1"/>
  <c r="C319" i="2" l="1"/>
  <c r="G319" i="2"/>
  <c r="F319" i="2" l="1"/>
  <c r="E319" i="2"/>
  <c r="D320" i="2" l="1"/>
  <c r="C320" i="2" l="1"/>
  <c r="G320" i="2"/>
  <c r="F320" i="2" l="1"/>
  <c r="E320" i="2"/>
  <c r="D321" i="2" l="1"/>
  <c r="G321" i="2" l="1"/>
  <c r="C321" i="2"/>
  <c r="F321" i="2" l="1"/>
  <c r="E321" i="2"/>
  <c r="D322" i="2" l="1"/>
  <c r="G322" i="2" l="1"/>
  <c r="C322" i="2"/>
  <c r="F322" i="2" l="1"/>
  <c r="E322" i="2"/>
  <c r="D323" i="2" l="1"/>
  <c r="G323" i="2" l="1"/>
  <c r="C323" i="2"/>
  <c r="F323" i="2" l="1"/>
  <c r="E323" i="2"/>
  <c r="D324" i="2" l="1"/>
  <c r="C324" i="2" l="1"/>
  <c r="G324" i="2"/>
  <c r="F324" i="2" l="1"/>
  <c r="E324" i="2"/>
  <c r="D325" i="2" l="1"/>
  <c r="G325" i="2" l="1"/>
  <c r="C325" i="2"/>
  <c r="F325" i="2" l="1"/>
  <c r="E325" i="2"/>
  <c r="D326" i="2" l="1"/>
  <c r="C326" i="2" l="1"/>
  <c r="G326" i="2"/>
  <c r="F326" i="2" l="1"/>
  <c r="E326" i="2"/>
  <c r="D327" i="2" l="1"/>
  <c r="G327" i="2" l="1"/>
  <c r="C327" i="2"/>
  <c r="F327" i="2" l="1"/>
  <c r="E327" i="2"/>
  <c r="D328" i="2" l="1"/>
  <c r="C328" i="2" l="1"/>
  <c r="G328" i="2"/>
  <c r="F328" i="2" l="1"/>
  <c r="E328" i="2"/>
  <c r="D329" i="2" l="1"/>
  <c r="G329" i="2" l="1"/>
  <c r="C329" i="2"/>
  <c r="F329" i="2" l="1"/>
  <c r="E329" i="2"/>
  <c r="D330" i="2" l="1"/>
  <c r="G330" i="2" l="1"/>
  <c r="C330" i="2"/>
  <c r="F330" i="2" l="1"/>
  <c r="E330" i="2"/>
  <c r="D331" i="2" l="1"/>
  <c r="G331" i="2" l="1"/>
  <c r="C331" i="2"/>
  <c r="F331" i="2" l="1"/>
  <c r="E331" i="2"/>
  <c r="D332" i="2" l="1"/>
  <c r="C332" i="2" l="1"/>
  <c r="G332" i="2"/>
  <c r="F332" i="2" l="1"/>
  <c r="E332" i="2"/>
  <c r="D333" i="2" l="1"/>
  <c r="G333" i="2" l="1"/>
  <c r="C333" i="2"/>
  <c r="F333" i="2" l="1"/>
  <c r="E333" i="2"/>
  <c r="D334" i="2" l="1"/>
  <c r="C334" i="2" l="1"/>
  <c r="G334" i="2"/>
  <c r="F334" i="2" l="1"/>
  <c r="E334" i="2"/>
  <c r="D335" i="2" l="1"/>
  <c r="C335" i="2" l="1"/>
  <c r="G335" i="2"/>
  <c r="F335" i="2" l="1"/>
  <c r="E335" i="2"/>
  <c r="D336" i="2" l="1"/>
  <c r="C336" i="2" l="1"/>
  <c r="G336" i="2"/>
  <c r="F336" i="2" l="1"/>
  <c r="E336" i="2"/>
  <c r="D337" i="2" l="1"/>
  <c r="G337" i="2" l="1"/>
  <c r="C337" i="2"/>
  <c r="F337" i="2" l="1"/>
  <c r="E337" i="2"/>
  <c r="D338" i="2" l="1"/>
  <c r="G338" i="2" l="1"/>
  <c r="C338" i="2"/>
  <c r="F338" i="2" l="1"/>
  <c r="E338" i="2"/>
  <c r="D339" i="2" l="1"/>
  <c r="G339" i="2" l="1"/>
  <c r="C339" i="2"/>
  <c r="F339" i="2" l="1"/>
  <c r="E339" i="2"/>
  <c r="D340" i="2" l="1"/>
  <c r="C340" i="2" l="1"/>
  <c r="G340" i="2"/>
  <c r="F340" i="2" l="1"/>
  <c r="E340" i="2"/>
  <c r="D341" i="2" l="1"/>
  <c r="G341" i="2" l="1"/>
  <c r="C341" i="2"/>
  <c r="F341" i="2" l="1"/>
  <c r="E341" i="2"/>
  <c r="D342" i="2" l="1"/>
  <c r="G342" i="2" l="1"/>
  <c r="C342" i="2"/>
  <c r="F342" i="2" l="1"/>
  <c r="E342" i="2"/>
  <c r="D343" i="2" l="1"/>
  <c r="C343" i="2" l="1"/>
  <c r="G343" i="2"/>
  <c r="F343" i="2" l="1"/>
  <c r="E343" i="2"/>
  <c r="D344" i="2" l="1"/>
  <c r="C344" i="2" l="1"/>
  <c r="G344" i="2"/>
  <c r="F344" i="2" l="1"/>
  <c r="E344" i="2"/>
  <c r="D345" i="2" l="1"/>
  <c r="G345" i="2" l="1"/>
  <c r="C345" i="2"/>
  <c r="F345" i="2" l="1"/>
  <c r="E345" i="2"/>
  <c r="D346" i="2" l="1"/>
  <c r="G346" i="2" l="1"/>
  <c r="C346" i="2"/>
  <c r="F346" i="2" l="1"/>
  <c r="E346" i="2"/>
  <c r="D347" i="2" l="1"/>
  <c r="G347" i="2" l="1"/>
  <c r="C347" i="2"/>
  <c r="F347" i="2" l="1"/>
  <c r="E347" i="2"/>
  <c r="D348" i="2" l="1"/>
  <c r="C348" i="2" l="1"/>
  <c r="G348" i="2"/>
  <c r="F348" i="2" l="1"/>
  <c r="E348" i="2"/>
  <c r="D349" i="2" l="1"/>
  <c r="G349" i="2" l="1"/>
  <c r="C349" i="2"/>
  <c r="F349" i="2" l="1"/>
  <c r="E349" i="2"/>
  <c r="D350" i="2" l="1"/>
  <c r="C350" i="2" l="1"/>
  <c r="G350" i="2"/>
  <c r="F350" i="2" l="1"/>
  <c r="E350" i="2"/>
  <c r="D351" i="2" l="1"/>
  <c r="C351" i="2" l="1"/>
  <c r="G351" i="2"/>
  <c r="F351" i="2" l="1"/>
  <c r="E351" i="2"/>
  <c r="D352" i="2" l="1"/>
  <c r="C352" i="2" l="1"/>
  <c r="G352" i="2"/>
  <c r="F352" i="2" l="1"/>
  <c r="E352" i="2"/>
  <c r="D353" i="2" l="1"/>
  <c r="G353" i="2" l="1"/>
  <c r="C353" i="2"/>
  <c r="F353" i="2" l="1"/>
  <c r="E353" i="2"/>
  <c r="D354" i="2" l="1"/>
  <c r="G354" i="2" l="1"/>
  <c r="C354" i="2"/>
  <c r="F354" i="2" l="1"/>
  <c r="E354" i="2"/>
  <c r="D355" i="2" l="1"/>
  <c r="G355" i="2" l="1"/>
  <c r="C355" i="2"/>
  <c r="F355" i="2" l="1"/>
  <c r="E355" i="2"/>
  <c r="D356" i="2" l="1"/>
  <c r="C356" i="2" l="1"/>
  <c r="G356" i="2"/>
  <c r="F356" i="2" l="1"/>
  <c r="E356" i="2"/>
  <c r="D357" i="2" l="1"/>
  <c r="G357" i="2" l="1"/>
  <c r="C357" i="2"/>
  <c r="F357" i="2" l="1"/>
  <c r="E357" i="2"/>
  <c r="D358" i="2" l="1"/>
  <c r="C358" i="2" l="1"/>
  <c r="G358" i="2"/>
  <c r="F358" i="2" l="1"/>
  <c r="E358" i="2"/>
  <c r="D359" i="2" l="1"/>
  <c r="G359" i="2" l="1"/>
  <c r="C359" i="2"/>
  <c r="F359" i="2" l="1"/>
  <c r="E359" i="2"/>
  <c r="D360" i="2" l="1"/>
  <c r="C360" i="2" l="1"/>
  <c r="G360" i="2"/>
  <c r="F360" i="2" l="1"/>
  <c r="E360" i="2"/>
  <c r="D361" i="2" l="1"/>
  <c r="G361" i="2" l="1"/>
  <c r="C361" i="2"/>
  <c r="F361" i="2" l="1"/>
  <c r="E361" i="2"/>
  <c r="D362" i="2" l="1"/>
  <c r="G362" i="2" l="1"/>
  <c r="C362" i="2"/>
  <c r="F362" i="2" l="1"/>
  <c r="E362" i="2"/>
  <c r="D363" i="2" l="1"/>
  <c r="G363" i="2" l="1"/>
  <c r="C363" i="2"/>
  <c r="F363" i="2" l="1"/>
  <c r="E363" i="2"/>
  <c r="D364" i="2" l="1"/>
  <c r="C364" i="2" l="1"/>
  <c r="G364" i="2"/>
  <c r="F364" i="2" l="1"/>
  <c r="E364" i="2"/>
  <c r="D365" i="2" l="1"/>
  <c r="G365" i="2" l="1"/>
  <c r="C365" i="2"/>
  <c r="F365" i="2" l="1"/>
  <c r="E365" i="2"/>
  <c r="D366" i="2" l="1"/>
  <c r="C366" i="2" l="1"/>
  <c r="G366" i="2"/>
  <c r="F366" i="2" l="1"/>
  <c r="E366" i="2"/>
</calcChain>
</file>

<file path=xl/sharedStrings.xml><?xml version="1.0" encoding="utf-8"?>
<sst xmlns="http://schemas.openxmlformats.org/spreadsheetml/2006/main" count="335" uniqueCount="155">
  <si>
    <t>Assumptions</t>
  </si>
  <si>
    <t>Operating Expenses</t>
  </si>
  <si>
    <t>Depreciation</t>
  </si>
  <si>
    <t>Mortgage interest expense</t>
  </si>
  <si>
    <t>Extra bank loan interest expense</t>
  </si>
  <si>
    <t>Taxable income</t>
  </si>
  <si>
    <t>Income tax expense</t>
  </si>
  <si>
    <t>Net income</t>
  </si>
  <si>
    <t>Balance Sheet</t>
  </si>
  <si>
    <t>Assets</t>
  </si>
  <si>
    <t>Minimum cash</t>
  </si>
  <si>
    <t>Extra cash</t>
  </si>
  <si>
    <t>Buildings &amp; Equipment</t>
  </si>
  <si>
    <t>Accumulated depreciation</t>
  </si>
  <si>
    <t>Total Assets</t>
  </si>
  <si>
    <t>Liabilities</t>
  </si>
  <si>
    <t>Income tax payable</t>
  </si>
  <si>
    <t>Mortgage loan</t>
  </si>
  <si>
    <t>Extra bank loan</t>
  </si>
  <si>
    <t>Equity</t>
  </si>
  <si>
    <t>Retained earnings</t>
  </si>
  <si>
    <t>Total Liabilities and Equity</t>
  </si>
  <si>
    <t>Accounts payable utilities</t>
  </si>
  <si>
    <t>Loan Amount:</t>
  </si>
  <si>
    <t>Annual Rate:</t>
  </si>
  <si>
    <t>Loan Length (years):</t>
  </si>
  <si>
    <t>Payment Number</t>
  </si>
  <si>
    <t>Payment Amount</t>
  </si>
  <si>
    <t>Payment to Principle</t>
  </si>
  <si>
    <t>Payment to Interest</t>
  </si>
  <si>
    <t>Principle Remaining</t>
  </si>
  <si>
    <t>Total Principle Paid</t>
  </si>
  <si>
    <t>Total Interest Paid</t>
  </si>
  <si>
    <t>Check number</t>
  </si>
  <si>
    <t>Fuel Revenue</t>
  </si>
  <si>
    <t>Café Revenue</t>
  </si>
  <si>
    <t>Tie Down Revenue</t>
  </si>
  <si>
    <t>Landing Revenue</t>
  </si>
  <si>
    <t>Tie down pavement</t>
  </si>
  <si>
    <t>Tie down grass</t>
  </si>
  <si>
    <t>Pilot Shop Revenue</t>
  </si>
  <si>
    <t>Transient parking single engine</t>
  </si>
  <si>
    <t>Transient parking double engine</t>
  </si>
  <si>
    <t>Landing</t>
  </si>
  <si>
    <t>Parking Revenue</t>
  </si>
  <si>
    <t>Land</t>
  </si>
  <si>
    <t>Non-heated hangers</t>
  </si>
  <si>
    <t>Heated hangers</t>
  </si>
  <si>
    <t>Non-heated hangers Revenue</t>
  </si>
  <si>
    <t>Heated hangers Revenue</t>
  </si>
  <si>
    <t>Payroll expense</t>
  </si>
  <si>
    <t>Maintenance</t>
  </si>
  <si>
    <t>Utilities</t>
  </si>
  <si>
    <t>Monthly</t>
  </si>
  <si>
    <t>Average meal per landing</t>
  </si>
  <si>
    <t>Landings per month</t>
  </si>
  <si>
    <t>Shop revenue per landing</t>
  </si>
  <si>
    <t>Cost of goods sold fuel</t>
  </si>
  <si>
    <t>Cost of goods sold food</t>
  </si>
  <si>
    <t>Cost of goods sold shop</t>
  </si>
  <si>
    <t>Inventory-fuel</t>
  </si>
  <si>
    <t>Inventory-food</t>
  </si>
  <si>
    <t>Inventory-shop</t>
  </si>
  <si>
    <t>Employees</t>
  </si>
  <si>
    <t>Food costs per landing</t>
  </si>
  <si>
    <t>140 acres at $10000 per acre</t>
  </si>
  <si>
    <t>Common Stock</t>
  </si>
  <si>
    <t>Shop costs per landing</t>
  </si>
  <si>
    <t>Figure out airplane size and how many we can fit</t>
  </si>
  <si>
    <t>Total Income</t>
  </si>
  <si>
    <t>Revenue stuff</t>
  </si>
  <si>
    <t>Total Expense</t>
  </si>
  <si>
    <t>WACC 2022</t>
  </si>
  <si>
    <t>Cost of Equity using CAPM (%)</t>
  </si>
  <si>
    <t>Blended Cost of Debt (%)</t>
  </si>
  <si>
    <t>Tax Rate (%)</t>
  </si>
  <si>
    <t>Percent Debt Currently (%)</t>
  </si>
  <si>
    <t>Percent Equity Currently (%)</t>
  </si>
  <si>
    <t>Current WACC in 2017 (%)</t>
  </si>
  <si>
    <t>Beta</t>
  </si>
  <si>
    <t>FCF</t>
  </si>
  <si>
    <t>Cash From Operations</t>
  </si>
  <si>
    <t>Cash from Operations</t>
  </si>
  <si>
    <t>Operating income</t>
  </si>
  <si>
    <t>Less: Depreciation</t>
  </si>
  <si>
    <t>Taxable Operating income</t>
  </si>
  <si>
    <t>Taxes on Operations Only</t>
  </si>
  <si>
    <t>Net Operating Income</t>
  </si>
  <si>
    <t>Add Back: Depreciation</t>
  </si>
  <si>
    <t>Cash In/Out from Capital Expenditures</t>
  </si>
  <si>
    <t>Bought Building</t>
  </si>
  <si>
    <t>Sell Building</t>
  </si>
  <si>
    <t>Tax on Sale of Building</t>
  </si>
  <si>
    <t>Cash In/Out from Changes in working capital</t>
  </si>
  <si>
    <t>Accounts receivable</t>
  </si>
  <si>
    <t>Inventory</t>
  </si>
  <si>
    <t>Accounts payable</t>
  </si>
  <si>
    <t>Cash In/Out from Liquidating working capital</t>
  </si>
  <si>
    <t>IRR</t>
  </si>
  <si>
    <t>NPV of FCF</t>
  </si>
  <si>
    <t>Book value</t>
  </si>
  <si>
    <t>Sell for %</t>
  </si>
  <si>
    <t>Gain on sale</t>
  </si>
  <si>
    <t>-</t>
  </si>
  <si>
    <t>+</t>
  </si>
  <si>
    <t>Average WACC</t>
  </si>
  <si>
    <t>Goodwill</t>
  </si>
  <si>
    <t>need these</t>
  </si>
  <si>
    <t>Goal seek</t>
  </si>
  <si>
    <t xml:space="preserve"> per month</t>
  </si>
  <si>
    <t xml:space="preserve"> per landing</t>
  </si>
  <si>
    <t xml:space="preserve"> to park</t>
  </si>
  <si>
    <t xml:space="preserve"> gallons for</t>
  </si>
  <si>
    <t xml:space="preserve"> plains</t>
  </si>
  <si>
    <t>Pilot shop inventory turnover in days</t>
  </si>
  <si>
    <t>Gas costs per gallon</t>
  </si>
  <si>
    <t>Fuel bought per landing</t>
  </si>
  <si>
    <t xml:space="preserve">Maintenance </t>
  </si>
  <si>
    <t>Shop workers</t>
  </si>
  <si>
    <t>Café workers</t>
  </si>
  <si>
    <t>Employess</t>
  </si>
  <si>
    <t>wage</t>
  </si>
  <si>
    <t>Hours</t>
  </si>
  <si>
    <t>Accounts Receivable Fuel</t>
  </si>
  <si>
    <t>Fuel receivables in days</t>
  </si>
  <si>
    <t>Tie down receivables in days</t>
  </si>
  <si>
    <t>Accounts Receivable Tie downs</t>
  </si>
  <si>
    <t>Utilities per month</t>
  </si>
  <si>
    <t>PV of FCF</t>
  </si>
  <si>
    <t>Bought Land</t>
  </si>
  <si>
    <t>Total Free Cash Flows Strong Market</t>
  </si>
  <si>
    <t>Total FCF Operations</t>
  </si>
  <si>
    <t>Total FCF Capital Exp</t>
  </si>
  <si>
    <t>Total FCF WC Change</t>
  </si>
  <si>
    <t>Total FCF WC Liquid</t>
  </si>
  <si>
    <t>Total Free Cash Flows Weak Market</t>
  </si>
  <si>
    <t>Total Weak Market FCF</t>
  </si>
  <si>
    <t>NPV of Strong</t>
  </si>
  <si>
    <t>NPV of Weak</t>
  </si>
  <si>
    <t>NPV of Both</t>
  </si>
  <si>
    <t>Runway Resurfacing</t>
  </si>
  <si>
    <t>Option Increase</t>
  </si>
  <si>
    <t>Total Free Cash Flows Strong Market with option</t>
  </si>
  <si>
    <t>Total Free Cash Flows Strong Market without option</t>
  </si>
  <si>
    <t>Land Imporvements</t>
  </si>
  <si>
    <t>Accumulated depreciation-Land Improvements</t>
  </si>
  <si>
    <t>Accumulated depreciation-Buildings</t>
  </si>
  <si>
    <t>Depreciation-Building</t>
  </si>
  <si>
    <t>Depreciation-Land Improvements</t>
  </si>
  <si>
    <t>Land Improvements</t>
  </si>
  <si>
    <t>Sell of Land Impovements</t>
  </si>
  <si>
    <t>Tax on sale of Land Imporvements</t>
  </si>
  <si>
    <t>Book Value</t>
  </si>
  <si>
    <t>Expected Value no option</t>
  </si>
  <si>
    <t>Expected Value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</si>
</sst>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/>
    <xf numFmtId="9" fontId="2" fillId="0" borderId="0" xfId="0" applyNumberFormat="1" applyFont="1"/>
    <xf numFmtId="1" fontId="2" fillId="0" borderId="0" xfId="0" applyNumberFormat="1" applyFont="1"/>
    <xf numFmtId="44" fontId="2" fillId="0" borderId="0" xfId="1" applyFont="1"/>
    <xf numFmtId="164" fontId="2" fillId="0" borderId="0" xfId="1" applyNumberFormat="1" applyFont="1"/>
    <xf numFmtId="10" fontId="2" fillId="0" borderId="0" xfId="2" applyNumberFormat="1" applyFont="1"/>
    <xf numFmtId="0" fontId="3" fillId="0" borderId="0" xfId="0" applyFont="1"/>
    <xf numFmtId="165" fontId="2" fillId="0" borderId="0" xfId="3" applyNumberFormat="1" applyFont="1"/>
    <xf numFmtId="44" fontId="0" fillId="0" borderId="0" xfId="1" applyFont="1"/>
    <xf numFmtId="10" fontId="0" fillId="0" borderId="0" xfId="2" applyNumberFormat="1" applyFont="1"/>
    <xf numFmtId="0" fontId="3" fillId="0" borderId="1" xfId="0" applyFont="1" applyBorder="1"/>
    <xf numFmtId="0" fontId="3" fillId="0" borderId="0" xfId="0" applyFont="1" applyBorder="1"/>
    <xf numFmtId="44" fontId="2" fillId="0" borderId="0" xfId="1" applyFont="1" applyBorder="1"/>
    <xf numFmtId="8" fontId="0" fillId="0" borderId="0" xfId="0" applyNumberFormat="1"/>
    <xf numFmtId="44" fontId="0" fillId="0" borderId="0" xfId="0" applyNumberFormat="1"/>
    <xf numFmtId="8" fontId="2" fillId="0" borderId="0" xfId="0" applyNumberFormat="1" applyFont="1"/>
    <xf numFmtId="10" fontId="2" fillId="0" borderId="0" xfId="0" applyNumberFormat="1" applyFont="1"/>
    <xf numFmtId="0" fontId="0" fillId="2" borderId="0" xfId="0" applyFill="1"/>
    <xf numFmtId="8" fontId="0" fillId="2" borderId="0" xfId="0" applyNumberFormat="1" applyFill="1"/>
    <xf numFmtId="44" fontId="0" fillId="2" borderId="0" xfId="1" applyFont="1" applyFill="1"/>
    <xf numFmtId="44" fontId="0" fillId="2" borderId="0" xfId="0" applyNumberFormat="1" applyFill="1"/>
    <xf numFmtId="9" fontId="2" fillId="0" borderId="0" xfId="2" applyFont="1"/>
    <xf numFmtId="0" fontId="2" fillId="0" borderId="0" xfId="0" applyFont="1" applyAlignment="1">
      <alignment horizontal="right"/>
    </xf>
    <xf numFmtId="164" fontId="2" fillId="0" borderId="1" xfId="1" applyNumberFormat="1" applyFont="1" applyBorder="1"/>
    <xf numFmtId="44" fontId="2" fillId="0" borderId="1" xfId="1" applyNumberFormat="1" applyFont="1" applyBorder="1"/>
    <xf numFmtId="9" fontId="2" fillId="0" borderId="0" xfId="2" applyNumberFormat="1" applyFont="1"/>
    <xf numFmtId="166" fontId="2" fillId="0" borderId="0" xfId="0" applyNumberFormat="1" applyFont="1"/>
    <xf numFmtId="164" fontId="2" fillId="0" borderId="0" xfId="0" applyNumberFormat="1" applyFont="1"/>
    <xf numFmtId="44" fontId="2" fillId="0" borderId="0" xfId="1" applyNumberFormat="1" applyFont="1"/>
    <xf numFmtId="6" fontId="2" fillId="0" borderId="0" xfId="0" applyNumberFormat="1" applyFont="1"/>
    <xf numFmtId="0" fontId="2" fillId="2" borderId="0" xfId="0" applyFont="1" applyFill="1"/>
    <xf numFmtId="44" fontId="2" fillId="0" borderId="0" xfId="0" applyNumberFormat="1" applyFont="1"/>
    <xf numFmtId="0" fontId="2" fillId="0" borderId="0" xfId="0" applyFont="1" applyFill="1" applyProtection="1"/>
    <xf numFmtId="1" fontId="2" fillId="0" borderId="0" xfId="0" applyNumberFormat="1" applyFont="1" applyFill="1" applyProtection="1"/>
    <xf numFmtId="44" fontId="2" fillId="0" borderId="0" xfId="1" applyFont="1" applyFill="1" applyProtection="1"/>
    <xf numFmtId="165" fontId="2" fillId="0" borderId="0" xfId="3" applyNumberFormat="1" applyFont="1" applyFill="1" applyProtection="1"/>
    <xf numFmtId="0" fontId="2" fillId="0" borderId="1" xfId="0" applyFont="1" applyFill="1" applyBorder="1" applyProtection="1"/>
    <xf numFmtId="6" fontId="2" fillId="0" borderId="0" xfId="0" applyNumberFormat="1" applyFont="1" applyFill="1" applyProtection="1"/>
    <xf numFmtId="9" fontId="2" fillId="0" borderId="0" xfId="0" applyNumberFormat="1" applyFont="1" applyFill="1" applyProtection="1"/>
    <xf numFmtId="8" fontId="2" fillId="0" borderId="0" xfId="0" applyNumberFormat="1" applyFont="1" applyFill="1" applyProtection="1"/>
    <xf numFmtId="164" fontId="2" fillId="0" borderId="0" xfId="1" applyNumberFormat="1" applyFont="1" applyFill="1" applyProtection="1"/>
    <xf numFmtId="44" fontId="2" fillId="0" borderId="0" xfId="1" applyNumberFormat="1" applyFont="1" applyFill="1" applyProtection="1"/>
    <xf numFmtId="0" fontId="2" fillId="0" borderId="0" xfId="0" applyFont="1" applyFill="1" applyAlignment="1" applyProtection="1">
      <alignment horizontal="right"/>
    </xf>
    <xf numFmtId="9" fontId="2" fillId="0" borderId="0" xfId="2" applyNumberFormat="1" applyFont="1" applyFill="1" applyProtection="1"/>
    <xf numFmtId="10" fontId="2" fillId="0" borderId="0" xfId="2" applyNumberFormat="1" applyFont="1" applyFill="1" applyProtection="1"/>
    <xf numFmtId="164" fontId="2" fillId="0" borderId="1" xfId="1" applyNumberFormat="1" applyFont="1" applyFill="1" applyBorder="1" applyProtection="1"/>
    <xf numFmtId="44" fontId="2" fillId="0" borderId="1" xfId="1" applyNumberFormat="1" applyFont="1" applyFill="1" applyBorder="1" applyProtection="1"/>
    <xf numFmtId="0" fontId="3" fillId="0" borderId="0" xfId="0" applyFont="1" applyFill="1" applyProtection="1"/>
    <xf numFmtId="10" fontId="2" fillId="0" borderId="0" xfId="0" applyNumberFormat="1" applyFont="1" applyFill="1" applyProtection="1"/>
    <xf numFmtId="44" fontId="2" fillId="0" borderId="0" xfId="1" applyNumberFormat="1" applyFont="1" applyFill="1" applyBorder="1" applyProtection="1"/>
    <xf numFmtId="9" fontId="2" fillId="0" borderId="0" xfId="2" applyFont="1" applyFill="1" applyProtection="1"/>
    <xf numFmtId="164" fontId="2" fillId="0" borderId="0" xfId="0" applyNumberFormat="1" applyFont="1" applyFill="1" applyProtection="1"/>
    <xf numFmtId="166" fontId="2" fillId="0" borderId="0" xfId="0" applyNumberFormat="1" applyFont="1" applyFill="1" applyProtection="1"/>
    <xf numFmtId="0" fontId="2" fillId="0" borderId="2" xfId="0" applyFont="1" applyFill="1" applyBorder="1" applyAlignment="1" applyProtection="1">
      <alignment horizontal="right"/>
    </xf>
    <xf numFmtId="164" fontId="2" fillId="0" borderId="3" xfId="1" applyNumberFormat="1" applyFont="1" applyFill="1" applyBorder="1" applyProtection="1"/>
    <xf numFmtId="164" fontId="2" fillId="0" borderId="4" xfId="1" applyNumberFormat="1" applyFont="1" applyFill="1" applyBorder="1" applyProtection="1"/>
    <xf numFmtId="0" fontId="2" fillId="0" borderId="5" xfId="0" applyFont="1" applyFill="1" applyBorder="1" applyAlignment="1" applyProtection="1">
      <alignment horizontal="right"/>
    </xf>
    <xf numFmtId="10" fontId="2" fillId="0" borderId="0" xfId="0" applyNumberFormat="1" applyFont="1" applyFill="1" applyBorder="1" applyProtection="1"/>
    <xf numFmtId="0" fontId="2" fillId="0" borderId="0" xfId="0" applyFont="1" applyFill="1" applyBorder="1" applyProtection="1"/>
    <xf numFmtId="0" fontId="2" fillId="0" borderId="6" xfId="0" applyFont="1" applyFill="1" applyBorder="1" applyProtection="1"/>
    <xf numFmtId="9" fontId="2" fillId="0" borderId="5" xfId="0" applyNumberFormat="1" applyFont="1" applyFill="1" applyBorder="1" applyAlignment="1" applyProtection="1">
      <alignment horizontal="right"/>
    </xf>
    <xf numFmtId="6" fontId="2" fillId="0" borderId="0" xfId="0" applyNumberFormat="1" applyFont="1" applyFill="1" applyBorder="1" applyProtection="1"/>
    <xf numFmtId="6" fontId="2" fillId="0" borderId="6" xfId="0" applyNumberFormat="1" applyFont="1" applyFill="1" applyBorder="1" applyProtection="1"/>
    <xf numFmtId="0" fontId="2" fillId="0" borderId="7" xfId="0" applyFont="1" applyFill="1" applyBorder="1" applyAlignment="1" applyProtection="1">
      <alignment horizontal="right"/>
    </xf>
    <xf numFmtId="6" fontId="2" fillId="0" borderId="8" xfId="0" applyNumberFormat="1" applyFont="1" applyFill="1" applyBorder="1" applyProtection="1"/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9" fontId="2" fillId="0" borderId="0" xfId="2" applyFont="1" applyFill="1" applyBorder="1" applyProtection="1"/>
    <xf numFmtId="164" fontId="2" fillId="0" borderId="6" xfId="0" applyNumberFormat="1" applyFont="1" applyFill="1" applyBorder="1" applyProtection="1"/>
    <xf numFmtId="9" fontId="2" fillId="0" borderId="6" xfId="0" applyNumberFormat="1" applyFont="1" applyFill="1" applyBorder="1" applyProtection="1"/>
    <xf numFmtId="164" fontId="2" fillId="0" borderId="0" xfId="1" applyNumberFormat="1" applyFont="1" applyFill="1" applyBorder="1" applyProtection="1"/>
    <xf numFmtId="164" fontId="2" fillId="0" borderId="6" xfId="1" applyNumberFormat="1" applyFont="1" applyFill="1" applyBorder="1" applyProtection="1"/>
    <xf numFmtId="164" fontId="2" fillId="0" borderId="8" xfId="1" applyNumberFormat="1" applyFont="1" applyFill="1" applyBorder="1" applyProtection="1"/>
    <xf numFmtId="44" fontId="2" fillId="0" borderId="0" xfId="0" applyNumberFormat="1" applyFont="1" applyFill="1" applyProtection="1"/>
  </cellXfs>
  <cellStyles count="7">
    <cellStyle name="Comma" xfId="3" builtinId="3"/>
    <cellStyle name="Currency" xfId="1" builtinId="4"/>
    <cellStyle name="Excel Built-in Normal" xfId="4"/>
    <cellStyle name="Followed Hyperlink" xfId="6" builtinId="9" hidden="1"/>
    <cellStyle name="Hyperlink" xfId="5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72"/>
  <sheetViews>
    <sheetView tabSelected="1" zoomScale="85" zoomScaleNormal="85" workbookViewId="0">
      <selection activeCell="Q125" sqref="Q125"/>
    </sheetView>
  </sheetViews>
  <sheetFormatPr defaultRowHeight="15.75" x14ac:dyDescent="0.25"/>
  <cols>
    <col min="1" max="1" width="4" style="34" customWidth="1"/>
    <col min="2" max="2" width="42.375" style="34" customWidth="1"/>
    <col min="3" max="3" width="11.875" style="34" customWidth="1"/>
    <col min="4" max="4" width="13.75" style="34" bestFit="1" customWidth="1"/>
    <col min="5" max="5" width="13.125" style="34" bestFit="1" customWidth="1"/>
    <col min="6" max="6" width="14.375" style="34" bestFit="1" customWidth="1"/>
    <col min="7" max="7" width="11.625" style="34" bestFit="1" customWidth="1"/>
    <col min="8" max="8" width="12.125" style="34" bestFit="1" customWidth="1"/>
    <col min="9" max="10" width="13.125" style="34" bestFit="1" customWidth="1"/>
    <col min="11" max="11" width="12.125" style="34" bestFit="1" customWidth="1"/>
    <col min="12" max="12" width="12.25" style="34" customWidth="1"/>
    <col min="13" max="14" width="12.125" style="34" bestFit="1" customWidth="1"/>
    <col min="15" max="15" width="13.25" style="34" bestFit="1" customWidth="1"/>
    <col min="16" max="16" width="12.25" style="34" bestFit="1" customWidth="1"/>
    <col min="17" max="17" width="13.875" style="34" bestFit="1" customWidth="1"/>
    <col min="18" max="16384" width="9" style="34"/>
  </cols>
  <sheetData>
    <row r="3" spans="2:13" x14ac:dyDescent="0.25">
      <c r="B3" s="38" t="s">
        <v>0</v>
      </c>
      <c r="H3" s="34" t="s">
        <v>53</v>
      </c>
    </row>
    <row r="4" spans="2:13" x14ac:dyDescent="0.25">
      <c r="B4" s="34" t="s">
        <v>38</v>
      </c>
      <c r="C4" s="39">
        <v>100</v>
      </c>
      <c r="D4" s="34" t="s">
        <v>109</v>
      </c>
      <c r="E4" s="34">
        <v>18</v>
      </c>
      <c r="F4" s="34" t="s">
        <v>109</v>
      </c>
      <c r="H4" s="39">
        <f>C4*E4</f>
        <v>1800</v>
      </c>
    </row>
    <row r="5" spans="2:13" x14ac:dyDescent="0.25">
      <c r="B5" s="34" t="s">
        <v>39</v>
      </c>
      <c r="C5" s="39">
        <v>65</v>
      </c>
      <c r="D5" s="34" t="s">
        <v>109</v>
      </c>
      <c r="E5" s="34">
        <v>12</v>
      </c>
      <c r="F5" s="34" t="s">
        <v>109</v>
      </c>
      <c r="H5" s="39">
        <f t="shared" ref="H5:H10" si="0">C5*E5</f>
        <v>780</v>
      </c>
      <c r="I5" s="35"/>
      <c r="J5" s="35"/>
      <c r="K5" s="35"/>
      <c r="L5" s="35"/>
      <c r="M5" s="40"/>
    </row>
    <row r="6" spans="2:13" x14ac:dyDescent="0.25">
      <c r="B6" s="34" t="s">
        <v>43</v>
      </c>
      <c r="C6" s="39">
        <v>25</v>
      </c>
      <c r="D6" s="34" t="s">
        <v>110</v>
      </c>
      <c r="E6" s="34">
        <v>300</v>
      </c>
      <c r="F6" s="34" t="s">
        <v>109</v>
      </c>
      <c r="H6" s="39">
        <f t="shared" si="0"/>
        <v>7500</v>
      </c>
      <c r="I6" s="36"/>
      <c r="J6" s="36"/>
      <c r="K6" s="36"/>
      <c r="L6" s="36"/>
      <c r="M6" s="40"/>
    </row>
    <row r="7" spans="2:13" x14ac:dyDescent="0.25">
      <c r="B7" s="34" t="s">
        <v>41</v>
      </c>
      <c r="C7" s="39">
        <v>20</v>
      </c>
      <c r="D7" s="34" t="s">
        <v>111</v>
      </c>
      <c r="E7" s="34">
        <v>150</v>
      </c>
      <c r="F7" s="34" t="s">
        <v>109</v>
      </c>
      <c r="H7" s="39">
        <f t="shared" si="0"/>
        <v>3000</v>
      </c>
      <c r="I7" s="36"/>
      <c r="J7" s="36"/>
      <c r="K7" s="36"/>
      <c r="L7" s="36"/>
      <c r="M7" s="40"/>
    </row>
    <row r="8" spans="2:13" x14ac:dyDescent="0.25">
      <c r="B8" s="34" t="s">
        <v>42</v>
      </c>
      <c r="C8" s="39">
        <v>40</v>
      </c>
      <c r="D8" s="34" t="s">
        <v>111</v>
      </c>
      <c r="E8" s="34">
        <v>150</v>
      </c>
      <c r="F8" s="34" t="s">
        <v>109</v>
      </c>
      <c r="H8" s="39">
        <f t="shared" si="0"/>
        <v>6000</v>
      </c>
      <c r="I8" s="36"/>
      <c r="J8" s="36"/>
      <c r="K8" s="36"/>
      <c r="L8" s="36"/>
    </row>
    <row r="9" spans="2:13" x14ac:dyDescent="0.25">
      <c r="B9" s="34" t="s">
        <v>46</v>
      </c>
      <c r="C9" s="39">
        <v>250</v>
      </c>
      <c r="D9" s="34" t="s">
        <v>109</v>
      </c>
      <c r="E9" s="34">
        <v>8</v>
      </c>
      <c r="F9" s="34" t="s">
        <v>109</v>
      </c>
      <c r="H9" s="39">
        <f t="shared" si="0"/>
        <v>2000</v>
      </c>
      <c r="J9" s="37"/>
      <c r="K9" s="37"/>
      <c r="L9" s="37"/>
      <c r="M9" s="40"/>
    </row>
    <row r="10" spans="2:13" x14ac:dyDescent="0.25">
      <c r="B10" s="34" t="s">
        <v>47</v>
      </c>
      <c r="C10" s="39">
        <v>450</v>
      </c>
      <c r="D10" s="34" t="s">
        <v>109</v>
      </c>
      <c r="E10" s="34">
        <v>4</v>
      </c>
      <c r="F10" s="34" t="s">
        <v>109</v>
      </c>
      <c r="H10" s="39">
        <f t="shared" si="0"/>
        <v>1800</v>
      </c>
      <c r="J10" s="37"/>
      <c r="K10" s="37"/>
      <c r="L10" s="37"/>
      <c r="M10" s="40"/>
    </row>
    <row r="11" spans="2:13" x14ac:dyDescent="0.25">
      <c r="B11" s="34" t="s">
        <v>114</v>
      </c>
      <c r="C11" s="34">
        <v>30</v>
      </c>
      <c r="J11" s="37"/>
      <c r="K11" s="37"/>
      <c r="L11" s="37"/>
      <c r="M11" s="40"/>
    </row>
    <row r="12" spans="2:13" x14ac:dyDescent="0.25">
      <c r="B12" s="34" t="s">
        <v>124</v>
      </c>
      <c r="C12" s="34">
        <v>15</v>
      </c>
      <c r="J12" s="37"/>
      <c r="K12" s="37"/>
      <c r="L12" s="37"/>
      <c r="M12" s="40"/>
    </row>
    <row r="13" spans="2:13" x14ac:dyDescent="0.25">
      <c r="B13" s="34" t="s">
        <v>125</v>
      </c>
      <c r="C13" s="34">
        <v>15</v>
      </c>
      <c r="J13" s="37"/>
      <c r="K13" s="37"/>
      <c r="L13" s="37"/>
      <c r="M13" s="40"/>
    </row>
    <row r="14" spans="2:13" x14ac:dyDescent="0.25">
      <c r="B14" s="34" t="s">
        <v>116</v>
      </c>
      <c r="C14" s="34">
        <v>30</v>
      </c>
      <c r="D14" s="34" t="s">
        <v>112</v>
      </c>
      <c r="E14" s="34">
        <v>300</v>
      </c>
      <c r="F14" s="34" t="s">
        <v>113</v>
      </c>
      <c r="H14" s="34">
        <f>30*300</f>
        <v>9000</v>
      </c>
      <c r="J14" s="37"/>
      <c r="K14" s="37"/>
      <c r="L14" s="37"/>
      <c r="M14" s="40"/>
    </row>
    <row r="15" spans="2:13" x14ac:dyDescent="0.25">
      <c r="B15" s="34" t="s">
        <v>115</v>
      </c>
      <c r="H15" s="36">
        <v>4.0999999999999996</v>
      </c>
    </row>
    <row r="16" spans="2:13" x14ac:dyDescent="0.25">
      <c r="B16" s="34" t="s">
        <v>54</v>
      </c>
      <c r="C16" s="41"/>
      <c r="D16" s="41"/>
      <c r="E16" s="41"/>
      <c r="F16" s="41"/>
      <c r="G16" s="41"/>
      <c r="H16" s="42">
        <v>25</v>
      </c>
    </row>
    <row r="17" spans="2:17" x14ac:dyDescent="0.25">
      <c r="B17" s="34" t="s">
        <v>64</v>
      </c>
      <c r="C17" s="41"/>
      <c r="D17" s="41"/>
      <c r="E17" s="41"/>
      <c r="F17" s="41"/>
      <c r="G17" s="41"/>
      <c r="H17" s="36">
        <v>2.5</v>
      </c>
    </row>
    <row r="18" spans="2:17" x14ac:dyDescent="0.25">
      <c r="B18" s="34" t="s">
        <v>55</v>
      </c>
      <c r="H18" s="34">
        <v>300</v>
      </c>
    </row>
    <row r="19" spans="2:17" x14ac:dyDescent="0.25">
      <c r="B19" s="34" t="s">
        <v>56</v>
      </c>
      <c r="H19" s="42">
        <v>20</v>
      </c>
    </row>
    <row r="20" spans="2:17" x14ac:dyDescent="0.25">
      <c r="B20" s="34" t="s">
        <v>67</v>
      </c>
      <c r="H20" s="43">
        <v>1.2</v>
      </c>
    </row>
    <row r="21" spans="2:17" x14ac:dyDescent="0.25">
      <c r="B21" s="34" t="s">
        <v>51</v>
      </c>
      <c r="H21" s="42">
        <v>8000</v>
      </c>
    </row>
    <row r="22" spans="2:17" x14ac:dyDescent="0.25">
      <c r="B22" s="34" t="s">
        <v>63</v>
      </c>
      <c r="C22" s="34" t="s">
        <v>120</v>
      </c>
      <c r="D22" s="34" t="s">
        <v>122</v>
      </c>
      <c r="E22" s="34" t="s">
        <v>121</v>
      </c>
      <c r="H22" s="42">
        <f>(C23*D23*E23+C24*D24*E24+C25*D25*E25)*4</f>
        <v>15840</v>
      </c>
    </row>
    <row r="23" spans="2:17" x14ac:dyDescent="0.25">
      <c r="B23" s="44" t="s">
        <v>117</v>
      </c>
      <c r="C23" s="34">
        <v>5</v>
      </c>
      <c r="D23" s="34">
        <v>40</v>
      </c>
      <c r="E23" s="42">
        <v>15</v>
      </c>
      <c r="H23" s="42"/>
    </row>
    <row r="24" spans="2:17" x14ac:dyDescent="0.25">
      <c r="B24" s="44" t="s">
        <v>118</v>
      </c>
      <c r="C24" s="34">
        <v>2</v>
      </c>
      <c r="D24" s="34">
        <v>30</v>
      </c>
      <c r="E24" s="42">
        <v>8</v>
      </c>
      <c r="H24" s="42"/>
    </row>
    <row r="25" spans="2:17" x14ac:dyDescent="0.25">
      <c r="B25" s="44" t="s">
        <v>119</v>
      </c>
      <c r="C25" s="34">
        <v>4</v>
      </c>
      <c r="D25" s="34">
        <v>20</v>
      </c>
      <c r="E25" s="42">
        <v>6</v>
      </c>
      <c r="H25" s="42"/>
    </row>
    <row r="26" spans="2:17" x14ac:dyDescent="0.25">
      <c r="B26" s="34" t="s">
        <v>127</v>
      </c>
      <c r="H26" s="42">
        <v>1000</v>
      </c>
    </row>
    <row r="27" spans="2:17" x14ac:dyDescent="0.25">
      <c r="B27" s="34" t="s">
        <v>68</v>
      </c>
    </row>
    <row r="28" spans="2:17" x14ac:dyDescent="0.25">
      <c r="B28" s="34" t="s">
        <v>65</v>
      </c>
    </row>
    <row r="30" spans="2:17" x14ac:dyDescent="0.25">
      <c r="E30" s="34">
        <v>2012</v>
      </c>
      <c r="F30" s="34">
        <v>2013</v>
      </c>
      <c r="G30" s="34">
        <v>2014</v>
      </c>
      <c r="H30" s="34">
        <v>2015</v>
      </c>
      <c r="I30" s="34">
        <v>2016</v>
      </c>
      <c r="J30" s="34">
        <v>2017</v>
      </c>
      <c r="K30" s="34">
        <v>2018</v>
      </c>
      <c r="L30" s="34">
        <v>2019</v>
      </c>
      <c r="M30" s="34">
        <v>2020</v>
      </c>
      <c r="N30" s="34">
        <v>2021</v>
      </c>
      <c r="O30" s="34">
        <v>2022</v>
      </c>
      <c r="Q30" s="34" t="s">
        <v>141</v>
      </c>
    </row>
    <row r="31" spans="2:17" x14ac:dyDescent="0.25">
      <c r="B31" s="38" t="s">
        <v>70</v>
      </c>
    </row>
    <row r="32" spans="2:17" x14ac:dyDescent="0.25">
      <c r="B32" s="44" t="s">
        <v>36</v>
      </c>
      <c r="E32" s="42">
        <f>+H4+H5*12</f>
        <v>11160</v>
      </c>
      <c r="F32" s="42">
        <f>+E32*(1+$P32)</f>
        <v>11271.6</v>
      </c>
      <c r="G32" s="42">
        <f t="shared" ref="G32:I32" si="1">+F32*(1+$P32)</f>
        <v>11384.316000000001</v>
      </c>
      <c r="H32" s="42">
        <f t="shared" si="1"/>
        <v>11498.159160000001</v>
      </c>
      <c r="I32" s="42">
        <f t="shared" si="1"/>
        <v>11613.140751600002</v>
      </c>
      <c r="J32" s="42">
        <f>+I32*(1+$Q$32)</f>
        <v>11961.534974148002</v>
      </c>
      <c r="K32" s="42">
        <f t="shared" ref="K32:O32" si="2">+J32*(1+$Q$32)</f>
        <v>12320.381023372443</v>
      </c>
      <c r="L32" s="42">
        <f t="shared" si="2"/>
        <v>12689.992454073617</v>
      </c>
      <c r="M32" s="42">
        <f t="shared" si="2"/>
        <v>13070.692227695827</v>
      </c>
      <c r="N32" s="42">
        <f t="shared" si="2"/>
        <v>13462.812994526701</v>
      </c>
      <c r="O32" s="42">
        <f t="shared" si="2"/>
        <v>13866.697384362502</v>
      </c>
      <c r="P32" s="45">
        <v>0.01</v>
      </c>
      <c r="Q32" s="40">
        <v>0.03</v>
      </c>
    </row>
    <row r="33" spans="2:17" x14ac:dyDescent="0.25">
      <c r="B33" s="44" t="s">
        <v>37</v>
      </c>
      <c r="E33" s="42">
        <f>+H6*12</f>
        <v>90000</v>
      </c>
      <c r="F33" s="42">
        <f>+E33+(E33*$P33)</f>
        <v>92250</v>
      </c>
      <c r="G33" s="42">
        <f t="shared" ref="G33:O39" si="3">+F33+(F33*$P33)</f>
        <v>94556.25</v>
      </c>
      <c r="H33" s="42">
        <f t="shared" si="3"/>
        <v>96920.15625</v>
      </c>
      <c r="I33" s="42">
        <f t="shared" si="3"/>
        <v>99343.16015625</v>
      </c>
      <c r="J33" s="43">
        <f>+I33+(I33*$P33)</f>
        <v>101826.73916015626</v>
      </c>
      <c r="K33" s="42">
        <f t="shared" si="3"/>
        <v>104372.40763916016</v>
      </c>
      <c r="L33" s="42">
        <f>+K33+(K33*$P33)</f>
        <v>106981.71783013915</v>
      </c>
      <c r="M33" s="42">
        <f t="shared" si="3"/>
        <v>109656.26077589263</v>
      </c>
      <c r="N33" s="42">
        <f t="shared" si="3"/>
        <v>112397.66729528995</v>
      </c>
      <c r="O33" s="42">
        <f>+N33+(N33*$P33)</f>
        <v>115207.60897767221</v>
      </c>
      <c r="P33" s="45">
        <v>2.5000000000000001E-2</v>
      </c>
    </row>
    <row r="34" spans="2:17" x14ac:dyDescent="0.25">
      <c r="B34" s="44" t="s">
        <v>44</v>
      </c>
      <c r="E34" s="42">
        <f>+H7+H8*12</f>
        <v>75000</v>
      </c>
      <c r="F34" s="42">
        <f t="shared" ref="F34:I39" si="4">+E34+(E34*$P34)</f>
        <v>76500</v>
      </c>
      <c r="G34" s="42">
        <f t="shared" si="4"/>
        <v>78030</v>
      </c>
      <c r="H34" s="42">
        <f t="shared" si="4"/>
        <v>79590.600000000006</v>
      </c>
      <c r="I34" s="42">
        <f t="shared" si="4"/>
        <v>81182.412000000011</v>
      </c>
      <c r="J34" s="43">
        <f>+I34+(I34*$P34)</f>
        <v>82806.060240000006</v>
      </c>
      <c r="K34" s="42">
        <f t="shared" si="3"/>
        <v>84462.181444800008</v>
      </c>
      <c r="L34" s="42">
        <f>+K34+(K34*$P34)</f>
        <v>86151.425073696009</v>
      </c>
      <c r="M34" s="42">
        <f t="shared" si="3"/>
        <v>87874.45357516993</v>
      </c>
      <c r="N34" s="42">
        <f t="shared" si="3"/>
        <v>89631.942646673328</v>
      </c>
      <c r="O34" s="42">
        <f t="shared" si="3"/>
        <v>91424.581499606793</v>
      </c>
      <c r="P34" s="45">
        <v>0.02</v>
      </c>
    </row>
    <row r="35" spans="2:17" x14ac:dyDescent="0.25">
      <c r="B35" s="44" t="s">
        <v>34</v>
      </c>
      <c r="D35" s="40"/>
      <c r="E35" s="42">
        <f>5.5*H14*12</f>
        <v>594000</v>
      </c>
      <c r="F35" s="42">
        <f t="shared" si="4"/>
        <v>611820</v>
      </c>
      <c r="G35" s="42">
        <f t="shared" si="4"/>
        <v>630174.6</v>
      </c>
      <c r="H35" s="42">
        <f t="shared" si="4"/>
        <v>649079.83799999999</v>
      </c>
      <c r="I35" s="42">
        <f t="shared" si="4"/>
        <v>668552.23314000003</v>
      </c>
      <c r="J35" s="42">
        <f>+I35+(I35*$Q35)</f>
        <v>698637.08363130002</v>
      </c>
      <c r="K35" s="42">
        <f t="shared" ref="K35:O35" si="5">+J35+(J35*$Q35)</f>
        <v>730075.75239470857</v>
      </c>
      <c r="L35" s="42">
        <f t="shared" si="5"/>
        <v>762929.16125247045</v>
      </c>
      <c r="M35" s="42">
        <f t="shared" si="5"/>
        <v>797260.97350883158</v>
      </c>
      <c r="N35" s="42">
        <f t="shared" si="5"/>
        <v>833137.71731672902</v>
      </c>
      <c r="O35" s="42">
        <f t="shared" si="5"/>
        <v>870628.91459598183</v>
      </c>
      <c r="P35" s="45">
        <v>0.03</v>
      </c>
      <c r="Q35" s="46">
        <v>4.4999999999999998E-2</v>
      </c>
    </row>
    <row r="36" spans="2:17" x14ac:dyDescent="0.25">
      <c r="B36" s="44" t="s">
        <v>35</v>
      </c>
      <c r="E36" s="42">
        <f>+H18*H16*12</f>
        <v>90000</v>
      </c>
      <c r="F36" s="42">
        <f t="shared" si="4"/>
        <v>93150</v>
      </c>
      <c r="G36" s="42">
        <f t="shared" si="4"/>
        <v>96410.25</v>
      </c>
      <c r="H36" s="42">
        <f t="shared" si="4"/>
        <v>99784.608749999999</v>
      </c>
      <c r="I36" s="42">
        <f t="shared" si="4"/>
        <v>103277.07005625</v>
      </c>
      <c r="J36" s="43">
        <f>+I36+(I36*$P36)</f>
        <v>106891.76750821875</v>
      </c>
      <c r="K36" s="42">
        <f t="shared" si="3"/>
        <v>110632.97937100641</v>
      </c>
      <c r="L36" s="42">
        <f t="shared" si="3"/>
        <v>114505.13364899164</v>
      </c>
      <c r="M36" s="42">
        <f t="shared" si="3"/>
        <v>118512.81332670635</v>
      </c>
      <c r="N36" s="42">
        <f t="shared" si="3"/>
        <v>122660.76179314108</v>
      </c>
      <c r="O36" s="42">
        <f t="shared" si="3"/>
        <v>126953.88845590102</v>
      </c>
      <c r="P36" s="45">
        <v>3.5000000000000003E-2</v>
      </c>
    </row>
    <row r="37" spans="2:17" x14ac:dyDescent="0.25">
      <c r="B37" s="44" t="s">
        <v>40</v>
      </c>
      <c r="E37" s="42">
        <f>+H19*H18*12</f>
        <v>72000</v>
      </c>
      <c r="F37" s="42">
        <f t="shared" si="4"/>
        <v>74340</v>
      </c>
      <c r="G37" s="42">
        <f t="shared" si="4"/>
        <v>76756.05</v>
      </c>
      <c r="H37" s="42">
        <f t="shared" si="4"/>
        <v>79250.621625</v>
      </c>
      <c r="I37" s="42">
        <f t="shared" si="4"/>
        <v>81826.266827812506</v>
      </c>
      <c r="J37" s="42">
        <f t="shared" si="3"/>
        <v>84485.620499716417</v>
      </c>
      <c r="K37" s="42">
        <f t="shared" si="3"/>
        <v>87231.403165957207</v>
      </c>
      <c r="L37" s="42">
        <f t="shared" si="3"/>
        <v>90066.423768850815</v>
      </c>
      <c r="M37" s="42">
        <f t="shared" si="3"/>
        <v>92993.582541338459</v>
      </c>
      <c r="N37" s="42">
        <f t="shared" si="3"/>
        <v>96015.873973931957</v>
      </c>
      <c r="O37" s="42">
        <f t="shared" si="3"/>
        <v>99136.389878084752</v>
      </c>
      <c r="P37" s="45">
        <v>3.2500000000000001E-2</v>
      </c>
    </row>
    <row r="38" spans="2:17" x14ac:dyDescent="0.25">
      <c r="B38" s="44" t="s">
        <v>48</v>
      </c>
      <c r="E38" s="42">
        <f>+H9*12</f>
        <v>24000</v>
      </c>
      <c r="F38" s="42">
        <f t="shared" si="4"/>
        <v>24636</v>
      </c>
      <c r="G38" s="42">
        <f t="shared" si="4"/>
        <v>25288.853999999999</v>
      </c>
      <c r="H38" s="42">
        <f t="shared" si="4"/>
        <v>25959.008631000001</v>
      </c>
      <c r="I38" s="42">
        <f t="shared" si="4"/>
        <v>26646.922359721502</v>
      </c>
      <c r="J38" s="43">
        <f>+I38+(I38*$P38)</f>
        <v>27353.065802254121</v>
      </c>
      <c r="K38" s="42">
        <f t="shared" si="3"/>
        <v>28077.922046013857</v>
      </c>
      <c r="L38" s="42">
        <f t="shared" si="3"/>
        <v>28821.986980233225</v>
      </c>
      <c r="M38" s="42">
        <f t="shared" si="3"/>
        <v>29585.769635209406</v>
      </c>
      <c r="N38" s="42">
        <f t="shared" si="3"/>
        <v>30369.792530542454</v>
      </c>
      <c r="O38" s="42">
        <f t="shared" si="3"/>
        <v>31174.592032601828</v>
      </c>
      <c r="P38" s="45">
        <v>2.6499999999999999E-2</v>
      </c>
    </row>
    <row r="39" spans="2:17" x14ac:dyDescent="0.25">
      <c r="B39" s="44" t="s">
        <v>49</v>
      </c>
      <c r="E39" s="47">
        <f>+H10*12</f>
        <v>21600</v>
      </c>
      <c r="F39" s="47">
        <f t="shared" si="4"/>
        <v>22280.400000000001</v>
      </c>
      <c r="G39" s="47">
        <f t="shared" si="4"/>
        <v>22982.232600000003</v>
      </c>
      <c r="H39" s="47">
        <f t="shared" si="4"/>
        <v>23706.172926900002</v>
      </c>
      <c r="I39" s="47">
        <f t="shared" si="4"/>
        <v>24452.917374097353</v>
      </c>
      <c r="J39" s="48">
        <f>+I39+(I39*$P39)</f>
        <v>25223.184271381419</v>
      </c>
      <c r="K39" s="47">
        <f t="shared" si="3"/>
        <v>26017.714575929935</v>
      </c>
      <c r="L39" s="47">
        <f t="shared" si="3"/>
        <v>26837.272585071729</v>
      </c>
      <c r="M39" s="47">
        <f t="shared" si="3"/>
        <v>27682.646671501487</v>
      </c>
      <c r="N39" s="47">
        <f t="shared" si="3"/>
        <v>28554.650041653782</v>
      </c>
      <c r="O39" s="47">
        <f t="shared" si="3"/>
        <v>29454.121517965876</v>
      </c>
      <c r="P39" s="45">
        <v>3.15E-2</v>
      </c>
    </row>
    <row r="40" spans="2:17" x14ac:dyDescent="0.25">
      <c r="B40" s="49" t="s">
        <v>69</v>
      </c>
      <c r="E40" s="42">
        <f>SUM(E32:E39)</f>
        <v>977760</v>
      </c>
      <c r="F40" s="42">
        <f t="shared" ref="F40:O40" si="6">SUM(F32:F39)</f>
        <v>1006248</v>
      </c>
      <c r="G40" s="42">
        <f t="shared" si="6"/>
        <v>1035582.5526000001</v>
      </c>
      <c r="H40" s="42">
        <f t="shared" si="6"/>
        <v>1065789.1653429</v>
      </c>
      <c r="I40" s="42">
        <f t="shared" si="6"/>
        <v>1096894.1226657312</v>
      </c>
      <c r="J40" s="42">
        <f t="shared" si="6"/>
        <v>1139185.0560871749</v>
      </c>
      <c r="K40" s="42">
        <f t="shared" si="6"/>
        <v>1183190.7416609486</v>
      </c>
      <c r="L40" s="42">
        <f t="shared" si="6"/>
        <v>1228983.1135935267</v>
      </c>
      <c r="M40" s="42">
        <f t="shared" si="6"/>
        <v>1276637.1922623455</v>
      </c>
      <c r="N40" s="42">
        <f t="shared" si="6"/>
        <v>1326231.2185924882</v>
      </c>
      <c r="O40" s="42">
        <f t="shared" si="6"/>
        <v>1377846.7943421768</v>
      </c>
      <c r="P40" s="40"/>
    </row>
    <row r="41" spans="2:17" x14ac:dyDescent="0.25"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0"/>
    </row>
    <row r="42" spans="2:17" x14ac:dyDescent="0.25">
      <c r="B42" s="38" t="s">
        <v>1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0"/>
    </row>
    <row r="43" spans="2:17" x14ac:dyDescent="0.25">
      <c r="B43" s="44" t="s">
        <v>51</v>
      </c>
      <c r="E43" s="42">
        <f>+H21*12</f>
        <v>96000</v>
      </c>
      <c r="F43" s="42">
        <f>+E43+(E43*$P43)</f>
        <v>100800</v>
      </c>
      <c r="G43" s="42">
        <f t="shared" ref="G43:O44" si="7">+F43+(F43*$P43)</f>
        <v>105840</v>
      </c>
      <c r="H43" s="42">
        <f t="shared" si="7"/>
        <v>111132</v>
      </c>
      <c r="I43" s="42">
        <f t="shared" si="7"/>
        <v>116688.6</v>
      </c>
      <c r="J43" s="42">
        <f t="shared" si="7"/>
        <v>122523.03</v>
      </c>
      <c r="K43" s="42">
        <f t="shared" si="7"/>
        <v>128649.18150000001</v>
      </c>
      <c r="L43" s="42">
        <f t="shared" si="7"/>
        <v>135081.640575</v>
      </c>
      <c r="M43" s="42">
        <f t="shared" si="7"/>
        <v>141835.72260375001</v>
      </c>
      <c r="N43" s="42">
        <f t="shared" si="7"/>
        <v>148927.50873393752</v>
      </c>
      <c r="O43" s="42">
        <f t="shared" si="7"/>
        <v>156373.88417063438</v>
      </c>
      <c r="P43" s="40">
        <v>0.05</v>
      </c>
    </row>
    <row r="44" spans="2:17" x14ac:dyDescent="0.25">
      <c r="B44" s="44" t="s">
        <v>57</v>
      </c>
      <c r="E44" s="42">
        <f>+H14*H15*12</f>
        <v>442800</v>
      </c>
      <c r="F44" s="42">
        <f>+E44+(E44*$P44)</f>
        <v>456084</v>
      </c>
      <c r="G44" s="42">
        <f t="shared" si="7"/>
        <v>469766.52</v>
      </c>
      <c r="H44" s="42">
        <f t="shared" si="7"/>
        <v>483859.51560000004</v>
      </c>
      <c r="I44" s="42">
        <f t="shared" si="7"/>
        <v>498375.30106800003</v>
      </c>
      <c r="J44" s="42">
        <f>+I44+(I44*$Q44)</f>
        <v>523294.06612140004</v>
      </c>
      <c r="K44" s="42">
        <f t="shared" ref="K44:O44" si="8">+J44+(J44*$Q44)</f>
        <v>549458.76942747005</v>
      </c>
      <c r="L44" s="42">
        <f t="shared" si="8"/>
        <v>576931.70789884357</v>
      </c>
      <c r="M44" s="42">
        <f t="shared" si="8"/>
        <v>605778.29329378577</v>
      </c>
      <c r="N44" s="42">
        <f t="shared" si="8"/>
        <v>636067.2079584751</v>
      </c>
      <c r="O44" s="42">
        <f t="shared" si="8"/>
        <v>667870.56835639884</v>
      </c>
      <c r="P44" s="40">
        <f>+P35</f>
        <v>0.03</v>
      </c>
      <c r="Q44" s="50">
        <v>0.05</v>
      </c>
    </row>
    <row r="45" spans="2:17" x14ac:dyDescent="0.25">
      <c r="B45" s="44" t="s">
        <v>50</v>
      </c>
      <c r="E45" s="42">
        <f>+H22*12</f>
        <v>190080</v>
      </c>
      <c r="F45" s="42">
        <f t="shared" ref="F45:O46" si="9">+E45+(E45*$P45)</f>
        <v>195117.12</v>
      </c>
      <c r="G45" s="42">
        <f t="shared" si="9"/>
        <v>200287.72368</v>
      </c>
      <c r="H45" s="42">
        <f t="shared" si="9"/>
        <v>205595.34835752001</v>
      </c>
      <c r="I45" s="42">
        <f t="shared" si="9"/>
        <v>211043.62508899427</v>
      </c>
      <c r="J45" s="42">
        <f t="shared" si="9"/>
        <v>216636.28115385261</v>
      </c>
      <c r="K45" s="42">
        <f t="shared" si="9"/>
        <v>222377.14260442971</v>
      </c>
      <c r="L45" s="42">
        <f t="shared" si="9"/>
        <v>228270.13688344709</v>
      </c>
      <c r="M45" s="42">
        <f t="shared" si="9"/>
        <v>234319.29551085844</v>
      </c>
      <c r="N45" s="42">
        <f t="shared" si="9"/>
        <v>240528.75684189619</v>
      </c>
      <c r="O45" s="42">
        <f t="shared" si="9"/>
        <v>246902.76889820644</v>
      </c>
      <c r="P45" s="40">
        <f>+P38</f>
        <v>2.6499999999999999E-2</v>
      </c>
    </row>
    <row r="46" spans="2:17" x14ac:dyDescent="0.25">
      <c r="B46" s="44" t="s">
        <v>52</v>
      </c>
      <c r="E46" s="42">
        <f>+H26*12</f>
        <v>12000</v>
      </c>
      <c r="F46" s="42">
        <f t="shared" si="9"/>
        <v>12240</v>
      </c>
      <c r="G46" s="42">
        <f t="shared" si="9"/>
        <v>12484.8</v>
      </c>
      <c r="H46" s="42">
        <f t="shared" si="9"/>
        <v>12734.495999999999</v>
      </c>
      <c r="I46" s="42">
        <f t="shared" si="9"/>
        <v>12989.18592</v>
      </c>
      <c r="J46" s="42">
        <f t="shared" si="9"/>
        <v>13248.9696384</v>
      </c>
      <c r="K46" s="42">
        <f t="shared" si="9"/>
        <v>13513.949031168</v>
      </c>
      <c r="L46" s="42">
        <f t="shared" si="9"/>
        <v>13784.22801179136</v>
      </c>
      <c r="M46" s="42">
        <f t="shared" si="9"/>
        <v>14059.912572027188</v>
      </c>
      <c r="N46" s="42">
        <f t="shared" si="9"/>
        <v>14341.110823467732</v>
      </c>
      <c r="O46" s="42">
        <f t="shared" si="9"/>
        <v>14627.933039937087</v>
      </c>
      <c r="P46" s="40">
        <v>0.02</v>
      </c>
    </row>
    <row r="47" spans="2:17" x14ac:dyDescent="0.25">
      <c r="B47" s="44" t="s">
        <v>147</v>
      </c>
      <c r="E47" s="43">
        <f>E72/30</f>
        <v>33333.333333333336</v>
      </c>
      <c r="F47" s="42">
        <f t="shared" ref="F47:O47" si="10">F72/30</f>
        <v>33333.333333333336</v>
      </c>
      <c r="G47" s="42">
        <f t="shared" si="10"/>
        <v>33333.333333333336</v>
      </c>
      <c r="H47" s="42">
        <f t="shared" si="10"/>
        <v>33333.333333333336</v>
      </c>
      <c r="I47" s="42">
        <f t="shared" si="10"/>
        <v>33333.333333333336</v>
      </c>
      <c r="J47" s="42">
        <f t="shared" si="10"/>
        <v>33333.333333333336</v>
      </c>
      <c r="K47" s="42">
        <f t="shared" si="10"/>
        <v>33333.333333333336</v>
      </c>
      <c r="L47" s="42">
        <f t="shared" si="10"/>
        <v>33333.333333333336</v>
      </c>
      <c r="M47" s="42">
        <f t="shared" si="10"/>
        <v>33333.333333333336</v>
      </c>
      <c r="N47" s="42">
        <f t="shared" si="10"/>
        <v>33333.333333333336</v>
      </c>
      <c r="O47" s="42">
        <f t="shared" si="10"/>
        <v>33333.333333333336</v>
      </c>
      <c r="P47" s="40"/>
    </row>
    <row r="48" spans="2:17" x14ac:dyDescent="0.25">
      <c r="B48" s="44" t="s">
        <v>148</v>
      </c>
      <c r="E48" s="43"/>
      <c r="F48" s="42"/>
      <c r="G48" s="42"/>
      <c r="H48" s="42"/>
      <c r="I48" s="42"/>
      <c r="J48" s="43">
        <f>J71/30</f>
        <v>16666.666666666668</v>
      </c>
      <c r="K48" s="42">
        <f t="shared" ref="K48:O48" si="11">K71/30</f>
        <v>16666.666666666668</v>
      </c>
      <c r="L48" s="42">
        <f t="shared" si="11"/>
        <v>16666.666666666668</v>
      </c>
      <c r="M48" s="42">
        <f t="shared" si="11"/>
        <v>16666.666666666668</v>
      </c>
      <c r="N48" s="42">
        <f t="shared" si="11"/>
        <v>16666.666666666668</v>
      </c>
      <c r="O48" s="42">
        <f t="shared" si="11"/>
        <v>16666.666666666668</v>
      </c>
      <c r="P48" s="40"/>
    </row>
    <row r="49" spans="2:16" x14ac:dyDescent="0.25">
      <c r="B49" s="44" t="s">
        <v>58</v>
      </c>
      <c r="E49" s="42">
        <f>+H17*H18*12</f>
        <v>9000</v>
      </c>
      <c r="F49" s="42">
        <f t="shared" ref="F49:O50" si="12">+E49+(E49*$P49)</f>
        <v>9090</v>
      </c>
      <c r="G49" s="42">
        <f t="shared" si="12"/>
        <v>9180.9</v>
      </c>
      <c r="H49" s="42">
        <f t="shared" si="12"/>
        <v>9272.7089999999989</v>
      </c>
      <c r="I49" s="42">
        <f t="shared" si="12"/>
        <v>9365.4360899999992</v>
      </c>
      <c r="J49" s="42">
        <f t="shared" si="12"/>
        <v>9459.0904508999993</v>
      </c>
      <c r="K49" s="42">
        <f t="shared" si="12"/>
        <v>9553.6813554089986</v>
      </c>
      <c r="L49" s="42">
        <f t="shared" si="12"/>
        <v>9649.2181689630888</v>
      </c>
      <c r="M49" s="42">
        <f t="shared" si="12"/>
        <v>9745.7103506527201</v>
      </c>
      <c r="N49" s="42">
        <f t="shared" si="12"/>
        <v>9843.1674541592474</v>
      </c>
      <c r="O49" s="42">
        <f t="shared" si="12"/>
        <v>9941.5991287008401</v>
      </c>
      <c r="P49" s="40">
        <f>+P32</f>
        <v>0.01</v>
      </c>
    </row>
    <row r="50" spans="2:16" x14ac:dyDescent="0.25">
      <c r="B50" s="44" t="s">
        <v>59</v>
      </c>
      <c r="E50" s="42">
        <f>+H20*H18*12</f>
        <v>4320</v>
      </c>
      <c r="F50" s="42">
        <f t="shared" si="12"/>
        <v>4449.6000000000004</v>
      </c>
      <c r="G50" s="42">
        <f t="shared" si="12"/>
        <v>4583.0880000000006</v>
      </c>
      <c r="H50" s="42">
        <f t="shared" si="12"/>
        <v>4720.580640000001</v>
      </c>
      <c r="I50" s="42">
        <f t="shared" si="12"/>
        <v>4862.1980592000009</v>
      </c>
      <c r="J50" s="42">
        <f t="shared" si="12"/>
        <v>5008.0640009760009</v>
      </c>
      <c r="K50" s="42">
        <f t="shared" si="12"/>
        <v>5158.3059210052807</v>
      </c>
      <c r="L50" s="42">
        <f t="shared" si="12"/>
        <v>5313.0550986354392</v>
      </c>
      <c r="M50" s="42">
        <f t="shared" si="12"/>
        <v>5472.4467515945025</v>
      </c>
      <c r="N50" s="42">
        <f t="shared" si="12"/>
        <v>5636.6201541423379</v>
      </c>
      <c r="O50" s="42">
        <f t="shared" si="12"/>
        <v>5805.7187587666085</v>
      </c>
      <c r="P50" s="40">
        <v>0.03</v>
      </c>
    </row>
    <row r="51" spans="2:16" x14ac:dyDescent="0.25">
      <c r="B51" s="44" t="s">
        <v>3</v>
      </c>
      <c r="E51" s="42">
        <f>'Loan Amortization'!G18</f>
        <v>143456.59630047355</v>
      </c>
      <c r="F51" s="42">
        <f>SUM('Loan Amortization'!D19:D30)</f>
        <v>142208.56992881777</v>
      </c>
      <c r="G51" s="42">
        <f>SUM('Loan Amortization'!D31:D42)</f>
        <v>140856.95798383179</v>
      </c>
      <c r="H51" s="42">
        <f>SUM('Loan Amortization'!D43:D54)</f>
        <v>139393.16291401675</v>
      </c>
      <c r="I51" s="42">
        <f>SUM('Loan Amortization'!D55:D66)</f>
        <v>137807.87357533982</v>
      </c>
      <c r="J51" s="42">
        <f>SUM('Loan Amortization'!D67:D78)</f>
        <v>136091.00600340558</v>
      </c>
      <c r="K51" s="42">
        <f>SUM('Loan Amortization'!D79:D90)</f>
        <v>134231.63926974693</v>
      </c>
      <c r="L51" s="42">
        <f>SUM('Loan Amortization'!D91:D102)</f>
        <v>132217.94601422036</v>
      </c>
      <c r="M51" s="42">
        <f>SUM('Loan Amortization'!D103:D114)</f>
        <v>130037.11721162345</v>
      </c>
      <c r="N51" s="42">
        <f>SUM('Loan Amortization'!D115:D126)</f>
        <v>127675.28069397938</v>
      </c>
      <c r="O51" s="42">
        <f>SUM('Loan Amortization'!D127:D138)</f>
        <v>125117.41291021091</v>
      </c>
      <c r="P51" s="40"/>
    </row>
    <row r="52" spans="2:16" x14ac:dyDescent="0.25">
      <c r="B52" s="44" t="s">
        <v>4</v>
      </c>
      <c r="E52" s="51">
        <f t="shared" ref="E52:O52" si="13">E82*$P$52</f>
        <v>0</v>
      </c>
      <c r="F52" s="51">
        <f t="shared" si="13"/>
        <v>0</v>
      </c>
      <c r="G52" s="51">
        <f t="shared" si="13"/>
        <v>0</v>
      </c>
      <c r="H52" s="51">
        <f t="shared" si="13"/>
        <v>0</v>
      </c>
      <c r="I52" s="51">
        <f t="shared" si="13"/>
        <v>0</v>
      </c>
      <c r="J52" s="51">
        <f t="shared" si="13"/>
        <v>47346.899333035879</v>
      </c>
      <c r="K52" s="51">
        <f t="shared" si="13"/>
        <v>39717.819181247221</v>
      </c>
      <c r="L52" s="51">
        <f t="shared" si="13"/>
        <v>32762.803798528577</v>
      </c>
      <c r="M52" s="51">
        <f t="shared" si="13"/>
        <v>24652.738881544061</v>
      </c>
      <c r="N52" s="51">
        <f t="shared" si="13"/>
        <v>15281.206077593572</v>
      </c>
      <c r="O52" s="51">
        <f t="shared" si="13"/>
        <v>4532.9616810786611</v>
      </c>
      <c r="P52" s="45">
        <v>0.1</v>
      </c>
    </row>
    <row r="53" spans="2:16" x14ac:dyDescent="0.25">
      <c r="B53" s="44" t="s">
        <v>140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7">
        <v>225000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5"/>
    </row>
    <row r="54" spans="2:16" x14ac:dyDescent="0.25">
      <c r="B54" s="49" t="s">
        <v>71</v>
      </c>
      <c r="E54" s="42">
        <f>SUM(E43:E53)</f>
        <v>930989.92963380693</v>
      </c>
      <c r="F54" s="42">
        <f t="shared" ref="F54:O54" si="14">SUM(F43:F53)</f>
        <v>953322.62326215114</v>
      </c>
      <c r="G54" s="42">
        <f t="shared" si="14"/>
        <v>976333.32299716526</v>
      </c>
      <c r="H54" s="42">
        <f t="shared" si="14"/>
        <v>1000041.1458448704</v>
      </c>
      <c r="I54" s="42">
        <f t="shared" si="14"/>
        <v>1024465.5531348673</v>
      </c>
      <c r="J54" s="42">
        <f t="shared" si="14"/>
        <v>1348607.4067019701</v>
      </c>
      <c r="K54" s="42">
        <f t="shared" si="14"/>
        <v>1152660.4882904761</v>
      </c>
      <c r="L54" s="42">
        <f t="shared" si="14"/>
        <v>1184010.7364494295</v>
      </c>
      <c r="M54" s="42">
        <f t="shared" si="14"/>
        <v>1215901.237175836</v>
      </c>
      <c r="N54" s="42">
        <f t="shared" si="14"/>
        <v>1248300.8587376515</v>
      </c>
      <c r="O54" s="42">
        <f t="shared" si="14"/>
        <v>1281172.8469439337</v>
      </c>
      <c r="P54" s="52"/>
    </row>
    <row r="55" spans="2:16" x14ac:dyDescent="0.25"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2:16" x14ac:dyDescent="0.25">
      <c r="B56" s="34" t="s">
        <v>5</v>
      </c>
      <c r="E56" s="42">
        <f>E40-E54</f>
        <v>46770.070366193075</v>
      </c>
      <c r="F56" s="42">
        <f t="shared" ref="F56:O56" si="15">F40-F54</f>
        <v>52925.376737848856</v>
      </c>
      <c r="G56" s="42">
        <f t="shared" si="15"/>
        <v>59249.229602834792</v>
      </c>
      <c r="H56" s="42">
        <f t="shared" si="15"/>
        <v>65748.019498029607</v>
      </c>
      <c r="I56" s="42">
        <f t="shared" si="15"/>
        <v>72428.569530863897</v>
      </c>
      <c r="J56" s="42">
        <f t="shared" si="15"/>
        <v>-209422.35061479523</v>
      </c>
      <c r="K56" s="42">
        <f t="shared" si="15"/>
        <v>30530.253370472463</v>
      </c>
      <c r="L56" s="42">
        <f t="shared" si="15"/>
        <v>44972.377144097118</v>
      </c>
      <c r="M56" s="42">
        <f t="shared" si="15"/>
        <v>60735.955086509464</v>
      </c>
      <c r="N56" s="42">
        <f t="shared" si="15"/>
        <v>77930.359854836715</v>
      </c>
      <c r="O56" s="42">
        <f t="shared" si="15"/>
        <v>96673.947398243006</v>
      </c>
    </row>
    <row r="57" spans="2:16" x14ac:dyDescent="0.25">
      <c r="B57" s="34" t="s">
        <v>6</v>
      </c>
      <c r="D57" s="40">
        <v>0.2</v>
      </c>
      <c r="E57" s="42">
        <f>IF(E56&gt;0,E56*$D$57,0)</f>
        <v>9354.0140732386153</v>
      </c>
      <c r="F57" s="42">
        <f t="shared" ref="F57:O57" si="16">IF(F56&gt;0,F56*$D$57,0)</f>
        <v>10585.075347569771</v>
      </c>
      <c r="G57" s="42">
        <f t="shared" si="16"/>
        <v>11849.845920566959</v>
      </c>
      <c r="H57" s="42">
        <f t="shared" si="16"/>
        <v>13149.603899605921</v>
      </c>
      <c r="I57" s="42">
        <f t="shared" si="16"/>
        <v>14485.713906172779</v>
      </c>
      <c r="J57" s="42">
        <f t="shared" si="16"/>
        <v>0</v>
      </c>
      <c r="K57" s="42">
        <f t="shared" si="16"/>
        <v>6106.0506740944929</v>
      </c>
      <c r="L57" s="42">
        <f t="shared" si="16"/>
        <v>8994.4754288194235</v>
      </c>
      <c r="M57" s="42">
        <f t="shared" si="16"/>
        <v>12147.191017301893</v>
      </c>
      <c r="N57" s="42">
        <f t="shared" si="16"/>
        <v>15586.071970967343</v>
      </c>
      <c r="O57" s="42">
        <f t="shared" si="16"/>
        <v>19334.789479648603</v>
      </c>
    </row>
    <row r="58" spans="2:16" x14ac:dyDescent="0.25">
      <c r="B58" s="34" t="s">
        <v>7</v>
      </c>
      <c r="E58" s="42">
        <f>+E56-E57</f>
        <v>37416.056292954461</v>
      </c>
      <c r="F58" s="42">
        <f t="shared" ref="F58:O58" si="17">+F56-F57</f>
        <v>42340.301390279084</v>
      </c>
      <c r="G58" s="42">
        <f t="shared" si="17"/>
        <v>47399.383682267835</v>
      </c>
      <c r="H58" s="42">
        <f t="shared" si="17"/>
        <v>52598.415598423686</v>
      </c>
      <c r="I58" s="42">
        <f t="shared" si="17"/>
        <v>57942.855624691118</v>
      </c>
      <c r="J58" s="42">
        <f t="shared" si="17"/>
        <v>-209422.35061479523</v>
      </c>
      <c r="K58" s="42">
        <f t="shared" si="17"/>
        <v>24424.202696377972</v>
      </c>
      <c r="L58" s="42">
        <f t="shared" si="17"/>
        <v>35977.901715277694</v>
      </c>
      <c r="M58" s="42">
        <f t="shared" si="17"/>
        <v>48588.764069207573</v>
      </c>
      <c r="N58" s="42">
        <f t="shared" si="17"/>
        <v>62344.287883869372</v>
      </c>
      <c r="O58" s="42">
        <f t="shared" si="17"/>
        <v>77339.157918594399</v>
      </c>
    </row>
    <row r="59" spans="2:16" x14ac:dyDescent="0.25"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2:16" x14ac:dyDescent="0.25"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2:16" x14ac:dyDescent="0.25">
      <c r="B61" s="49" t="s">
        <v>8</v>
      </c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2:16" x14ac:dyDescent="0.25">
      <c r="B62" s="49" t="s">
        <v>9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2:16" x14ac:dyDescent="0.25">
      <c r="B63" s="44" t="s">
        <v>10</v>
      </c>
      <c r="E63" s="42">
        <v>6000</v>
      </c>
      <c r="F63" s="42">
        <f>E63</f>
        <v>6000</v>
      </c>
      <c r="G63" s="42">
        <f t="shared" ref="G63:O63" si="18">F63</f>
        <v>6000</v>
      </c>
      <c r="H63" s="42">
        <f t="shared" si="18"/>
        <v>6000</v>
      </c>
      <c r="I63" s="42">
        <f t="shared" si="18"/>
        <v>6000</v>
      </c>
      <c r="J63" s="42">
        <f t="shared" si="18"/>
        <v>6000</v>
      </c>
      <c r="K63" s="42">
        <f t="shared" si="18"/>
        <v>6000</v>
      </c>
      <c r="L63" s="42">
        <f t="shared" si="18"/>
        <v>6000</v>
      </c>
      <c r="M63" s="42">
        <f t="shared" si="18"/>
        <v>6000</v>
      </c>
      <c r="N63" s="42">
        <f t="shared" si="18"/>
        <v>6000</v>
      </c>
      <c r="O63" s="42">
        <f t="shared" si="18"/>
        <v>6000</v>
      </c>
    </row>
    <row r="64" spans="2:16" x14ac:dyDescent="0.25">
      <c r="B64" s="44" t="s">
        <v>11</v>
      </c>
      <c r="E64" s="42">
        <v>10463</v>
      </c>
      <c r="F64" s="42">
        <v>73374</v>
      </c>
      <c r="G64" s="42">
        <v>140080</v>
      </c>
      <c r="H64" s="42">
        <v>210614</v>
      </c>
      <c r="I64" s="42">
        <v>285002</v>
      </c>
      <c r="J64" s="42"/>
      <c r="K64" s="42"/>
      <c r="L64" s="42"/>
      <c r="M64" s="42"/>
      <c r="N64" s="42"/>
      <c r="O64" s="42"/>
    </row>
    <row r="65" spans="2:15" x14ac:dyDescent="0.25">
      <c r="B65" s="44" t="s">
        <v>126</v>
      </c>
      <c r="E65" s="42">
        <f>E32/365*$C$13</f>
        <v>458.63013698630141</v>
      </c>
      <c r="F65" s="42">
        <f t="shared" ref="F65:O65" si="19">F32/365*$C$13</f>
        <v>463.21643835616442</v>
      </c>
      <c r="G65" s="42">
        <f t="shared" si="19"/>
        <v>467.84860273972606</v>
      </c>
      <c r="H65" s="42">
        <f t="shared" si="19"/>
        <v>472.52708876712336</v>
      </c>
      <c r="I65" s="42">
        <f t="shared" si="19"/>
        <v>477.25235965479459</v>
      </c>
      <c r="J65" s="42">
        <f t="shared" si="19"/>
        <v>491.56993044443846</v>
      </c>
      <c r="K65" s="42">
        <f t="shared" si="19"/>
        <v>506.31702835777168</v>
      </c>
      <c r="L65" s="42">
        <f t="shared" si="19"/>
        <v>521.50653920850482</v>
      </c>
      <c r="M65" s="42">
        <f t="shared" si="19"/>
        <v>537.15173538475995</v>
      </c>
      <c r="N65" s="42">
        <f t="shared" si="19"/>
        <v>553.26628744630284</v>
      </c>
      <c r="O65" s="42">
        <f t="shared" si="19"/>
        <v>569.86427606969187</v>
      </c>
    </row>
    <row r="66" spans="2:15" x14ac:dyDescent="0.25">
      <c r="B66" s="44" t="s">
        <v>123</v>
      </c>
      <c r="E66" s="53">
        <f>E35/365*$C$12</f>
        <v>24410.958904109586</v>
      </c>
      <c r="F66" s="53">
        <f t="shared" ref="F66:O66" si="20">F35/365*$C$12</f>
        <v>25143.287671232876</v>
      </c>
      <c r="G66" s="53">
        <f t="shared" si="20"/>
        <v>25897.586301369862</v>
      </c>
      <c r="H66" s="53">
        <f t="shared" si="20"/>
        <v>26674.513890410959</v>
      </c>
      <c r="I66" s="53">
        <f t="shared" si="20"/>
        <v>27474.749307123286</v>
      </c>
      <c r="J66" s="53">
        <f t="shared" si="20"/>
        <v>28711.113025943836</v>
      </c>
      <c r="K66" s="53">
        <f t="shared" si="20"/>
        <v>30003.113112111314</v>
      </c>
      <c r="L66" s="53">
        <f t="shared" si="20"/>
        <v>31353.25320215632</v>
      </c>
      <c r="M66" s="53">
        <f t="shared" si="20"/>
        <v>32764.149596253355</v>
      </c>
      <c r="N66" s="53">
        <f t="shared" si="20"/>
        <v>34238.536328084752</v>
      </c>
      <c r="O66" s="53">
        <f t="shared" si="20"/>
        <v>35779.270462848566</v>
      </c>
    </row>
    <row r="67" spans="2:15" x14ac:dyDescent="0.25">
      <c r="B67" s="44" t="s">
        <v>60</v>
      </c>
      <c r="E67" s="42">
        <f t="shared" ref="E67:O67" si="21">E35/365*30</f>
        <v>48821.917808219172</v>
      </c>
      <c r="F67" s="42">
        <f t="shared" si="21"/>
        <v>50286.575342465752</v>
      </c>
      <c r="G67" s="42">
        <f t="shared" si="21"/>
        <v>51795.172602739724</v>
      </c>
      <c r="H67" s="42">
        <f t="shared" si="21"/>
        <v>53349.027780821918</v>
      </c>
      <c r="I67" s="42">
        <f t="shared" si="21"/>
        <v>54949.498614246571</v>
      </c>
      <c r="J67" s="42">
        <f t="shared" si="21"/>
        <v>57422.226051887672</v>
      </c>
      <c r="K67" s="42">
        <f t="shared" si="21"/>
        <v>60006.226224222628</v>
      </c>
      <c r="L67" s="42">
        <f t="shared" si="21"/>
        <v>62706.50640431264</v>
      </c>
      <c r="M67" s="42">
        <f t="shared" si="21"/>
        <v>65528.299192506711</v>
      </c>
      <c r="N67" s="42">
        <f t="shared" si="21"/>
        <v>68477.072656169505</v>
      </c>
      <c r="O67" s="43">
        <f t="shared" si="21"/>
        <v>71558.540925697132</v>
      </c>
    </row>
    <row r="68" spans="2:15" x14ac:dyDescent="0.25">
      <c r="B68" s="44" t="s">
        <v>61</v>
      </c>
      <c r="E68" s="42">
        <f t="shared" ref="E68:O68" si="22">E36/365*30</f>
        <v>7397.2602739726035</v>
      </c>
      <c r="F68" s="42">
        <f t="shared" si="22"/>
        <v>7656.1643835616433</v>
      </c>
      <c r="G68" s="42">
        <f t="shared" si="22"/>
        <v>7924.1301369863013</v>
      </c>
      <c r="H68" s="42">
        <f t="shared" si="22"/>
        <v>8201.4746917808225</v>
      </c>
      <c r="I68" s="42">
        <f t="shared" si="22"/>
        <v>8488.5263059931513</v>
      </c>
      <c r="J68" s="42">
        <f t="shared" si="22"/>
        <v>8785.6247267029121</v>
      </c>
      <c r="K68" s="42">
        <f t="shared" si="22"/>
        <v>9093.1215921375133</v>
      </c>
      <c r="L68" s="42">
        <f t="shared" si="22"/>
        <v>9411.3808478623268</v>
      </c>
      <c r="M68" s="42">
        <f t="shared" si="22"/>
        <v>9740.7791775375081</v>
      </c>
      <c r="N68" s="42">
        <f t="shared" si="22"/>
        <v>10081.706448751322</v>
      </c>
      <c r="O68" s="42">
        <f t="shared" si="22"/>
        <v>10434.566174457617</v>
      </c>
    </row>
    <row r="69" spans="2:15" x14ac:dyDescent="0.25">
      <c r="B69" s="44" t="s">
        <v>62</v>
      </c>
      <c r="E69" s="42">
        <f t="shared" ref="E69:O69" si="23">E37/365*30</f>
        <v>5917.8082191780823</v>
      </c>
      <c r="F69" s="42">
        <f t="shared" si="23"/>
        <v>6110.1369863013697</v>
      </c>
      <c r="G69" s="42">
        <f t="shared" si="23"/>
        <v>6308.716438356164</v>
      </c>
      <c r="H69" s="42">
        <f t="shared" si="23"/>
        <v>6513.7497226027399</v>
      </c>
      <c r="I69" s="42">
        <f t="shared" si="23"/>
        <v>6725.4465885873296</v>
      </c>
      <c r="J69" s="42">
        <f t="shared" si="23"/>
        <v>6944.0236027164174</v>
      </c>
      <c r="K69" s="42">
        <f t="shared" si="23"/>
        <v>7169.7043698047019</v>
      </c>
      <c r="L69" s="42">
        <f t="shared" si="23"/>
        <v>7402.7197618233549</v>
      </c>
      <c r="M69" s="42">
        <f t="shared" si="23"/>
        <v>7643.3081540826133</v>
      </c>
      <c r="N69" s="42">
        <f t="shared" si="23"/>
        <v>7891.7156690902975</v>
      </c>
      <c r="O69" s="42">
        <f t="shared" si="23"/>
        <v>8148.1964283357329</v>
      </c>
    </row>
    <row r="70" spans="2:15" x14ac:dyDescent="0.25">
      <c r="B70" s="44" t="s">
        <v>45</v>
      </c>
      <c r="E70" s="42">
        <v>1400000</v>
      </c>
      <c r="F70" s="42">
        <v>1400000</v>
      </c>
      <c r="G70" s="42">
        <v>1400000</v>
      </c>
      <c r="H70" s="42">
        <v>1400000</v>
      </c>
      <c r="I70" s="42">
        <v>1400000</v>
      </c>
      <c r="J70" s="42">
        <v>1400000</v>
      </c>
      <c r="K70" s="42">
        <v>1400000</v>
      </c>
      <c r="L70" s="42">
        <v>1400000</v>
      </c>
      <c r="M70" s="42">
        <v>1400000</v>
      </c>
      <c r="N70" s="42">
        <v>1400000</v>
      </c>
      <c r="O70" s="42">
        <v>1400000</v>
      </c>
    </row>
    <row r="71" spans="2:15" x14ac:dyDescent="0.25">
      <c r="B71" s="44" t="s">
        <v>144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500000</v>
      </c>
      <c r="K71" s="42">
        <f>J71</f>
        <v>500000</v>
      </c>
      <c r="L71" s="42">
        <f t="shared" ref="L71:O71" si="24">K71</f>
        <v>500000</v>
      </c>
      <c r="M71" s="42">
        <f t="shared" si="24"/>
        <v>500000</v>
      </c>
      <c r="N71" s="42">
        <f t="shared" si="24"/>
        <v>500000</v>
      </c>
      <c r="O71" s="42">
        <f t="shared" si="24"/>
        <v>500000</v>
      </c>
    </row>
    <row r="72" spans="2:15" x14ac:dyDescent="0.25">
      <c r="B72" s="44" t="s">
        <v>12</v>
      </c>
      <c r="E72" s="42">
        <v>1000000</v>
      </c>
      <c r="F72" s="42">
        <v>1000000</v>
      </c>
      <c r="G72" s="42">
        <v>1000000</v>
      </c>
      <c r="H72" s="42">
        <v>1000000</v>
      </c>
      <c r="I72" s="42">
        <v>1000000</v>
      </c>
      <c r="J72" s="42">
        <v>1000000</v>
      </c>
      <c r="K72" s="42">
        <v>1000000</v>
      </c>
      <c r="L72" s="42">
        <v>1000000</v>
      </c>
      <c r="M72" s="42">
        <v>1000000</v>
      </c>
      <c r="N72" s="42">
        <v>1000000</v>
      </c>
      <c r="O72" s="42">
        <v>1000000</v>
      </c>
    </row>
    <row r="73" spans="2:15" x14ac:dyDescent="0.25">
      <c r="B73" s="44" t="s">
        <v>146</v>
      </c>
      <c r="E73" s="42">
        <f t="shared" ref="E73:O73" si="25">D73+E47</f>
        <v>33333.333333333336</v>
      </c>
      <c r="F73" s="42">
        <f t="shared" si="25"/>
        <v>66666.666666666672</v>
      </c>
      <c r="G73" s="42">
        <f t="shared" si="25"/>
        <v>100000</v>
      </c>
      <c r="H73" s="42">
        <f t="shared" si="25"/>
        <v>133333.33333333334</v>
      </c>
      <c r="I73" s="42">
        <f t="shared" si="25"/>
        <v>166666.66666666669</v>
      </c>
      <c r="J73" s="42">
        <f t="shared" si="25"/>
        <v>200000.00000000003</v>
      </c>
      <c r="K73" s="42">
        <f t="shared" si="25"/>
        <v>233333.33333333337</v>
      </c>
      <c r="L73" s="42">
        <f t="shared" si="25"/>
        <v>266666.66666666669</v>
      </c>
      <c r="M73" s="42">
        <f t="shared" si="25"/>
        <v>300000</v>
      </c>
      <c r="N73" s="42">
        <f t="shared" si="25"/>
        <v>333333.33333333331</v>
      </c>
      <c r="O73" s="42">
        <f t="shared" si="25"/>
        <v>366666.66666666663</v>
      </c>
    </row>
    <row r="74" spans="2:15" x14ac:dyDescent="0.25">
      <c r="B74" s="44" t="s">
        <v>145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f t="shared" ref="J74:O74" si="26">I74+J48</f>
        <v>16666.666666666668</v>
      </c>
      <c r="K74" s="42">
        <f t="shared" si="26"/>
        <v>33333.333333333336</v>
      </c>
      <c r="L74" s="42">
        <f t="shared" si="26"/>
        <v>50000</v>
      </c>
      <c r="M74" s="42">
        <f t="shared" si="26"/>
        <v>66666.666666666672</v>
      </c>
      <c r="N74" s="42">
        <f t="shared" si="26"/>
        <v>83333.333333333343</v>
      </c>
      <c r="O74" s="42">
        <f t="shared" si="26"/>
        <v>100000.00000000001</v>
      </c>
    </row>
    <row r="75" spans="2:15" x14ac:dyDescent="0.25">
      <c r="B75" s="49" t="s">
        <v>14</v>
      </c>
      <c r="E75" s="42">
        <f>SUM(E63:E72)-E73</f>
        <v>2470136.2420091322</v>
      </c>
      <c r="F75" s="42">
        <f>SUM(F63:F72)-F73</f>
        <v>2502366.7141552512</v>
      </c>
      <c r="G75" s="42">
        <f>SUM(G63:G72)-G73</f>
        <v>2538473.4540821919</v>
      </c>
      <c r="H75" s="42">
        <f>SUM(H63:H72)-H73</f>
        <v>2578491.9598410497</v>
      </c>
      <c r="I75" s="42">
        <f>SUM(I63:I72)-I73</f>
        <v>2622450.8065089383</v>
      </c>
      <c r="J75" s="42">
        <f>SUM(J63:J72)-J73-J74</f>
        <v>2791687.8906710288</v>
      </c>
      <c r="K75" s="42">
        <f t="shared" ref="K75:O75" si="27">SUM(K63:K72)-K73-K74</f>
        <v>2746111.8156599673</v>
      </c>
      <c r="L75" s="42">
        <f t="shared" si="27"/>
        <v>2700728.7000886966</v>
      </c>
      <c r="M75" s="42">
        <f t="shared" si="27"/>
        <v>2655547.0211890987</v>
      </c>
      <c r="N75" s="42">
        <f t="shared" si="27"/>
        <v>2610575.6307228752</v>
      </c>
      <c r="O75" s="42">
        <f t="shared" si="27"/>
        <v>2565823.7716007424</v>
      </c>
    </row>
    <row r="76" spans="2:15" x14ac:dyDescent="0.25"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2:15" x14ac:dyDescent="0.25">
      <c r="B77" s="49" t="s">
        <v>15</v>
      </c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2:15" x14ac:dyDescent="0.25">
      <c r="B78" s="34" t="s">
        <v>22</v>
      </c>
      <c r="E78" s="42">
        <f t="shared" ref="E78:O78" si="28">E46/365*30</f>
        <v>986.30136986301386</v>
      </c>
      <c r="F78" s="42">
        <f t="shared" si="28"/>
        <v>1006.0273972602739</v>
      </c>
      <c r="G78" s="42">
        <f t="shared" si="28"/>
        <v>1026.1479452054793</v>
      </c>
      <c r="H78" s="42">
        <f t="shared" si="28"/>
        <v>1046.6709041095889</v>
      </c>
      <c r="I78" s="42">
        <f t="shared" si="28"/>
        <v>1067.6043221917807</v>
      </c>
      <c r="J78" s="42">
        <f t="shared" si="28"/>
        <v>1088.9564086356163</v>
      </c>
      <c r="K78" s="42">
        <f t="shared" si="28"/>
        <v>1110.7355368083288</v>
      </c>
      <c r="L78" s="42">
        <f t="shared" si="28"/>
        <v>1132.9502475444951</v>
      </c>
      <c r="M78" s="42">
        <f t="shared" si="28"/>
        <v>1155.6092524953851</v>
      </c>
      <c r="N78" s="42">
        <f t="shared" si="28"/>
        <v>1178.7214375452932</v>
      </c>
      <c r="O78" s="42">
        <f t="shared" si="28"/>
        <v>1202.2958662961987</v>
      </c>
    </row>
    <row r="79" spans="2:15" x14ac:dyDescent="0.25">
      <c r="B79" s="34" t="s">
        <v>16</v>
      </c>
      <c r="E79" s="42">
        <f t="shared" ref="E79:O79" si="29">IF(E56&gt;0,E56,0)</f>
        <v>46770.070366193075</v>
      </c>
      <c r="F79" s="42">
        <f t="shared" si="29"/>
        <v>52925.376737848856</v>
      </c>
      <c r="G79" s="42">
        <f t="shared" si="29"/>
        <v>59249.229602834792</v>
      </c>
      <c r="H79" s="42">
        <f t="shared" si="29"/>
        <v>65748.019498029607</v>
      </c>
      <c r="I79" s="42">
        <f t="shared" si="29"/>
        <v>72428.569530863897</v>
      </c>
      <c r="J79" s="42">
        <f t="shared" si="29"/>
        <v>0</v>
      </c>
      <c r="K79" s="42">
        <f t="shared" si="29"/>
        <v>30530.253370472463</v>
      </c>
      <c r="L79" s="42">
        <f t="shared" si="29"/>
        <v>44972.377144097118</v>
      </c>
      <c r="M79" s="42">
        <f t="shared" si="29"/>
        <v>60735.955086509464</v>
      </c>
      <c r="N79" s="42">
        <f t="shared" si="29"/>
        <v>77930.359854836715</v>
      </c>
      <c r="O79" s="42">
        <f t="shared" si="29"/>
        <v>96673.947398243006</v>
      </c>
    </row>
    <row r="80" spans="2:15" x14ac:dyDescent="0.25"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2:15" x14ac:dyDescent="0.25">
      <c r="B81" s="34" t="s">
        <v>17</v>
      </c>
      <c r="E81" s="42">
        <f>'Loan Amortization'!E18</f>
        <v>1784963.4483425287</v>
      </c>
      <c r="F81" s="42">
        <f>'Loan Amortization'!E30</f>
        <v>1768678.8703134013</v>
      </c>
      <c r="G81" s="42">
        <f>'Loan Amortization'!E42</f>
        <v>1751042.6803392875</v>
      </c>
      <c r="H81" s="42">
        <f>+'Loan Amortization'!E54</f>
        <v>1731942.6952953585</v>
      </c>
      <c r="I81" s="42">
        <f>+'Loan Amortization'!E66</f>
        <v>1711257.4209127533</v>
      </c>
      <c r="J81" s="42">
        <f>+'Loan Amortization'!E78</f>
        <v>1688855.2789582137</v>
      </c>
      <c r="K81" s="42">
        <f>+'Loan Amortization'!E90</f>
        <v>1664593.7702700156</v>
      </c>
      <c r="L81" s="42">
        <f>+'Loan Amortization'!E102</f>
        <v>1638318.5683262909</v>
      </c>
      <c r="M81" s="42">
        <f>'Loan Amortization'!E114</f>
        <v>1609862.5375799693</v>
      </c>
      <c r="N81" s="42">
        <f>+'Loan Amortization'!E126</f>
        <v>1579044.6703160035</v>
      </c>
      <c r="O81" s="42">
        <f>'Loan Amortization'!E138</f>
        <v>1545668.9352682692</v>
      </c>
    </row>
    <row r="82" spans="2:15" x14ac:dyDescent="0.25">
      <c r="B82" s="34" t="s">
        <v>18</v>
      </c>
      <c r="E82" s="42"/>
      <c r="F82" s="42"/>
      <c r="G82" s="42"/>
      <c r="H82" s="42"/>
      <c r="I82" s="42"/>
      <c r="J82" s="42">
        <v>473468.99333035876</v>
      </c>
      <c r="K82" s="42">
        <v>397178.19181247219</v>
      </c>
      <c r="L82" s="42">
        <v>327628.03798528574</v>
      </c>
      <c r="M82" s="42">
        <v>246527.38881544059</v>
      </c>
      <c r="N82" s="42">
        <v>152812.06077593571</v>
      </c>
      <c r="O82" s="42">
        <v>45329.616810786611</v>
      </c>
    </row>
    <row r="83" spans="2:15" x14ac:dyDescent="0.25"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2:15" x14ac:dyDescent="0.25"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2:15" x14ac:dyDescent="0.25">
      <c r="B85" s="49" t="s">
        <v>19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2:15" x14ac:dyDescent="0.25">
      <c r="B86" s="34" t="s">
        <v>66</v>
      </c>
      <c r="E86" s="42">
        <v>600000</v>
      </c>
      <c r="F86" s="42">
        <f>E86</f>
        <v>600000</v>
      </c>
      <c r="G86" s="42">
        <f t="shared" ref="G86:O86" si="30">F86</f>
        <v>600000</v>
      </c>
      <c r="H86" s="42">
        <f t="shared" si="30"/>
        <v>600000</v>
      </c>
      <c r="I86" s="42">
        <f t="shared" si="30"/>
        <v>600000</v>
      </c>
      <c r="J86" s="42">
        <f t="shared" si="30"/>
        <v>600000</v>
      </c>
      <c r="K86" s="42">
        <f t="shared" si="30"/>
        <v>600000</v>
      </c>
      <c r="L86" s="42">
        <f t="shared" si="30"/>
        <v>600000</v>
      </c>
      <c r="M86" s="42">
        <f t="shared" si="30"/>
        <v>600000</v>
      </c>
      <c r="N86" s="42">
        <f t="shared" si="30"/>
        <v>600000</v>
      </c>
      <c r="O86" s="42">
        <f t="shared" si="30"/>
        <v>600000</v>
      </c>
    </row>
    <row r="87" spans="2:15" x14ac:dyDescent="0.25">
      <c r="B87" s="34" t="s">
        <v>20</v>
      </c>
      <c r="E87" s="42">
        <f t="shared" ref="E87:O87" si="31">D87+E58</f>
        <v>37416.056292954461</v>
      </c>
      <c r="F87" s="42">
        <f t="shared" si="31"/>
        <v>79756.357683233538</v>
      </c>
      <c r="G87" s="42">
        <f t="shared" si="31"/>
        <v>127155.74136550137</v>
      </c>
      <c r="H87" s="42">
        <f t="shared" si="31"/>
        <v>179754.15696392505</v>
      </c>
      <c r="I87" s="42">
        <f t="shared" si="31"/>
        <v>237697.01258861617</v>
      </c>
      <c r="J87" s="42">
        <f t="shared" si="31"/>
        <v>28274.661973820941</v>
      </c>
      <c r="K87" s="42">
        <f t="shared" si="31"/>
        <v>52698.864670198913</v>
      </c>
      <c r="L87" s="42">
        <f t="shared" si="31"/>
        <v>88676.7663854766</v>
      </c>
      <c r="M87" s="42">
        <f t="shared" si="31"/>
        <v>137265.53045468417</v>
      </c>
      <c r="N87" s="42">
        <f t="shared" si="31"/>
        <v>199609.81833855354</v>
      </c>
      <c r="O87" s="42">
        <f t="shared" si="31"/>
        <v>276948.97625714797</v>
      </c>
    </row>
    <row r="88" spans="2:15" x14ac:dyDescent="0.25"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2:15" x14ac:dyDescent="0.25">
      <c r="B89" s="49" t="s">
        <v>21</v>
      </c>
      <c r="E89" s="42">
        <f>SUM(E78:E87)</f>
        <v>2470135.8763715392</v>
      </c>
      <c r="F89" s="42">
        <f t="shared" ref="F89:O89" si="32">SUM(F78:F87)</f>
        <v>2502366.6321317437</v>
      </c>
      <c r="G89" s="42">
        <f t="shared" si="32"/>
        <v>2538473.799252829</v>
      </c>
      <c r="H89" s="42">
        <f t="shared" si="32"/>
        <v>2578491.5426614229</v>
      </c>
      <c r="I89" s="42">
        <f t="shared" si="32"/>
        <v>2622450.6073544249</v>
      </c>
      <c r="J89" s="42">
        <f t="shared" si="32"/>
        <v>2791687.8906710292</v>
      </c>
      <c r="K89" s="42">
        <f>SUM(K78:K87)</f>
        <v>2746111.8156599677</v>
      </c>
      <c r="L89" s="42">
        <f t="shared" si="32"/>
        <v>2700728.7000886952</v>
      </c>
      <c r="M89" s="42">
        <f t="shared" si="32"/>
        <v>2655547.0211890987</v>
      </c>
      <c r="N89" s="42">
        <f t="shared" si="32"/>
        <v>2610575.6307228748</v>
      </c>
      <c r="O89" s="42">
        <f t="shared" si="32"/>
        <v>2565823.7716007428</v>
      </c>
    </row>
    <row r="90" spans="2:15" x14ac:dyDescent="0.25"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2:15" x14ac:dyDescent="0.25">
      <c r="B91" s="34" t="s">
        <v>33</v>
      </c>
      <c r="E91" s="42">
        <f>E75-E89</f>
        <v>0.36563759297132492</v>
      </c>
      <c r="F91" s="42">
        <f t="shared" ref="F91:O91" si="33">F75-F89</f>
        <v>8.2023507449775934E-2</v>
      </c>
      <c r="G91" s="42">
        <f t="shared" si="33"/>
        <v>-0.34517063712701201</v>
      </c>
      <c r="H91" s="42">
        <f>H75-H89</f>
        <v>0.41717962687835097</v>
      </c>
      <c r="I91" s="42">
        <f t="shared" si="33"/>
        <v>0.19915451342239976</v>
      </c>
      <c r="J91" s="42">
        <f t="shared" si="33"/>
        <v>0</v>
      </c>
      <c r="K91" s="42">
        <f t="shared" si="33"/>
        <v>0</v>
      </c>
      <c r="L91" s="42">
        <f t="shared" si="33"/>
        <v>0</v>
      </c>
      <c r="M91" s="42">
        <f t="shared" si="33"/>
        <v>0</v>
      </c>
      <c r="N91" s="42">
        <f t="shared" si="33"/>
        <v>0</v>
      </c>
      <c r="O91" s="42">
        <f t="shared" si="33"/>
        <v>0</v>
      </c>
    </row>
    <row r="92" spans="2:15" x14ac:dyDescent="0.25"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2:15" x14ac:dyDescent="0.25"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2:15" x14ac:dyDescent="0.25"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2:15" x14ac:dyDescent="0.25">
      <c r="B95" s="34" t="s">
        <v>72</v>
      </c>
    </row>
    <row r="96" spans="2:15" x14ac:dyDescent="0.25">
      <c r="B96" s="34" t="s">
        <v>79</v>
      </c>
      <c r="D96" s="34">
        <v>1.03</v>
      </c>
      <c r="E96" s="34">
        <v>1.03</v>
      </c>
      <c r="F96" s="34">
        <v>1.03</v>
      </c>
      <c r="G96" s="34">
        <v>1.03</v>
      </c>
      <c r="H96" s="34">
        <v>1.03</v>
      </c>
      <c r="I96" s="34">
        <v>1.03</v>
      </c>
      <c r="J96" s="34">
        <v>1.03</v>
      </c>
      <c r="K96" s="34">
        <v>1.03</v>
      </c>
      <c r="L96" s="34">
        <v>1.03</v>
      </c>
      <c r="M96" s="34">
        <v>1.03</v>
      </c>
      <c r="N96" s="34">
        <v>1.03</v>
      </c>
      <c r="O96" s="34">
        <v>1.03</v>
      </c>
    </row>
    <row r="97" spans="1:16" x14ac:dyDescent="0.25">
      <c r="B97" s="34" t="s">
        <v>73</v>
      </c>
      <c r="E97" s="54">
        <f>$D$96*(13%-2%)+2%</f>
        <v>0.1333</v>
      </c>
      <c r="F97" s="54">
        <f t="shared" ref="F97:O97" si="34">$D$96*(13%-2%)+2%</f>
        <v>0.1333</v>
      </c>
      <c r="G97" s="54">
        <f t="shared" si="34"/>
        <v>0.1333</v>
      </c>
      <c r="H97" s="54">
        <f t="shared" si="34"/>
        <v>0.1333</v>
      </c>
      <c r="I97" s="54">
        <f t="shared" si="34"/>
        <v>0.1333</v>
      </c>
      <c r="J97" s="54">
        <f t="shared" si="34"/>
        <v>0.1333</v>
      </c>
      <c r="K97" s="54">
        <f t="shared" si="34"/>
        <v>0.1333</v>
      </c>
      <c r="L97" s="54">
        <f t="shared" si="34"/>
        <v>0.1333</v>
      </c>
      <c r="M97" s="54">
        <f t="shared" si="34"/>
        <v>0.1333</v>
      </c>
      <c r="N97" s="54">
        <f t="shared" si="34"/>
        <v>0.1333</v>
      </c>
      <c r="O97" s="54">
        <f t="shared" si="34"/>
        <v>0.1333</v>
      </c>
    </row>
    <row r="99" spans="1:16" x14ac:dyDescent="0.25">
      <c r="B99" s="34" t="s">
        <v>74</v>
      </c>
      <c r="E99" s="46">
        <f>'Loan Amortization'!$B$2*(1-$D$57)</f>
        <v>6.4000000000000001E-2</v>
      </c>
      <c r="F99" s="46">
        <f>'Loan Amortization'!$B$2*(1-$D$57)</f>
        <v>6.4000000000000001E-2</v>
      </c>
      <c r="G99" s="46">
        <f>'Loan Amortization'!$B$2*(1-$D$57)</f>
        <v>6.4000000000000001E-2</v>
      </c>
      <c r="H99" s="46">
        <f>'Loan Amortization'!$B$2*(1-$D$57)</f>
        <v>6.4000000000000001E-2</v>
      </c>
      <c r="I99" s="46">
        <f>'Loan Amortization'!$B$2*(1-$D$57)</f>
        <v>6.4000000000000001E-2</v>
      </c>
      <c r="J99" s="46">
        <f>'Loan Amortization'!$B$2*(1-$D$57)</f>
        <v>6.4000000000000001E-2</v>
      </c>
      <c r="K99" s="46">
        <f>'Loan Amortization'!$B$2*(1-$D$57)</f>
        <v>6.4000000000000001E-2</v>
      </c>
      <c r="L99" s="46">
        <f>'Loan Amortization'!$B$2*(1-$D$57)</f>
        <v>6.4000000000000001E-2</v>
      </c>
      <c r="M99" s="46">
        <f>'Loan Amortization'!$B$2*(1-$D$57)</f>
        <v>6.4000000000000001E-2</v>
      </c>
      <c r="N99" s="46">
        <f>'Loan Amortization'!$B$2*(1-$D$57)</f>
        <v>6.4000000000000001E-2</v>
      </c>
      <c r="O99" s="46">
        <f>'Loan Amortization'!$B$2*(1-$D$57)</f>
        <v>6.4000000000000001E-2</v>
      </c>
    </row>
    <row r="100" spans="1:16" x14ac:dyDescent="0.25">
      <c r="B100" s="34" t="s">
        <v>75</v>
      </c>
      <c r="E100" s="40">
        <v>0.2</v>
      </c>
      <c r="F100" s="40">
        <v>0.2</v>
      </c>
      <c r="G100" s="40">
        <v>0.2</v>
      </c>
      <c r="H100" s="40">
        <v>0.2</v>
      </c>
      <c r="I100" s="40">
        <v>0.2</v>
      </c>
      <c r="J100" s="40">
        <v>0.2</v>
      </c>
      <c r="K100" s="40">
        <v>0.2</v>
      </c>
      <c r="L100" s="40">
        <v>0.2</v>
      </c>
      <c r="M100" s="40">
        <v>0.2</v>
      </c>
      <c r="N100" s="40">
        <v>0.2</v>
      </c>
      <c r="O100" s="40">
        <v>0.2</v>
      </c>
    </row>
    <row r="102" spans="1:16" x14ac:dyDescent="0.25">
      <c r="B102" s="34" t="s">
        <v>76</v>
      </c>
      <c r="E102" s="46">
        <f t="shared" ref="E102:N102" si="35">(E82+E81)/(E81+E86+E87+E82)</f>
        <v>0.73686366852378404</v>
      </c>
      <c r="F102" s="46">
        <f t="shared" si="35"/>
        <v>0.72237110873485288</v>
      </c>
      <c r="G102" s="46">
        <f t="shared" si="35"/>
        <v>0.70657888609852304</v>
      </c>
      <c r="H102" s="46">
        <f t="shared" si="35"/>
        <v>0.68955084835873715</v>
      </c>
      <c r="I102" s="46">
        <f t="shared" si="35"/>
        <v>0.67135661525423418</v>
      </c>
      <c r="J102" s="46">
        <f t="shared" si="35"/>
        <v>0.77486028025740461</v>
      </c>
      <c r="K102" s="46">
        <f t="shared" si="35"/>
        <v>0.75954839586505307</v>
      </c>
      <c r="L102" s="46">
        <f t="shared" si="35"/>
        <v>0.74057458641080509</v>
      </c>
      <c r="M102" s="46">
        <f t="shared" si="35"/>
        <v>0.71574268721487466</v>
      </c>
      <c r="N102" s="46">
        <f t="shared" si="35"/>
        <v>0.68413178577514977</v>
      </c>
      <c r="O102" s="46">
        <f>(O82+O81)/(O81+O86+O87+O82)</f>
        <v>0.64466465911925053</v>
      </c>
    </row>
    <row r="103" spans="1:16" x14ac:dyDescent="0.25">
      <c r="B103" s="34" t="s">
        <v>77</v>
      </c>
      <c r="E103" s="46">
        <f t="shared" ref="E103:N103" si="36">(E86+E87)/(E87+E86+E81+E82)</f>
        <v>0.26313633147621607</v>
      </c>
      <c r="F103" s="46">
        <f t="shared" si="36"/>
        <v>0.27762889126514717</v>
      </c>
      <c r="G103" s="46">
        <f t="shared" si="36"/>
        <v>0.29342111390147702</v>
      </c>
      <c r="H103" s="46">
        <f t="shared" si="36"/>
        <v>0.31044915164126291</v>
      </c>
      <c r="I103" s="46">
        <f t="shared" si="36"/>
        <v>0.32864338474576588</v>
      </c>
      <c r="J103" s="46">
        <f t="shared" si="36"/>
        <v>0.22513971974259556</v>
      </c>
      <c r="K103" s="46">
        <f t="shared" si="36"/>
        <v>0.24045160413494682</v>
      </c>
      <c r="L103" s="46">
        <f t="shared" si="36"/>
        <v>0.25942541358919491</v>
      </c>
      <c r="M103" s="46">
        <f t="shared" si="36"/>
        <v>0.28425731278512523</v>
      </c>
      <c r="N103" s="46">
        <f t="shared" si="36"/>
        <v>0.31586821422485034</v>
      </c>
      <c r="O103" s="46">
        <f>(O86+O87)/(O87+O86+O81+O82)</f>
        <v>0.35533534088074942</v>
      </c>
    </row>
    <row r="105" spans="1:16" x14ac:dyDescent="0.25">
      <c r="B105" s="34" t="s">
        <v>78</v>
      </c>
      <c r="E105" s="46">
        <f t="shared" ref="E105:N105" si="37">E102*E99+E97*E103</f>
        <v>8.2235347771301787E-2</v>
      </c>
      <c r="F105" s="46">
        <f t="shared" si="37"/>
        <v>8.32396821646747E-2</v>
      </c>
      <c r="G105" s="46">
        <f t="shared" si="37"/>
        <v>8.4334083193372364E-2</v>
      </c>
      <c r="H105" s="46">
        <f t="shared" si="37"/>
        <v>8.5514126208739522E-2</v>
      </c>
      <c r="I105" s="46">
        <f t="shared" si="37"/>
        <v>8.6774986562881573E-2</v>
      </c>
      <c r="J105" s="46">
        <f t="shared" si="37"/>
        <v>7.9602182578161887E-2</v>
      </c>
      <c r="K105" s="46">
        <f t="shared" si="37"/>
        <v>8.0663296166551809E-2</v>
      </c>
      <c r="L105" s="46">
        <f t="shared" si="37"/>
        <v>8.1978181161731209E-2</v>
      </c>
      <c r="M105" s="46">
        <f t="shared" si="37"/>
        <v>8.3699031776009167E-2</v>
      </c>
      <c r="N105" s="46">
        <f t="shared" si="37"/>
        <v>8.5889667245782134E-2</v>
      </c>
      <c r="O105" s="46">
        <f>O102*O99+O97*O103</f>
        <v>8.8624739123035937E-2</v>
      </c>
    </row>
    <row r="107" spans="1:16" x14ac:dyDescent="0.25">
      <c r="B107" s="34" t="s">
        <v>105</v>
      </c>
      <c r="D107" s="50">
        <f>AVERAGE(E105:O105)</f>
        <v>8.3868665813840185E-2</v>
      </c>
    </row>
    <row r="109" spans="1:16" x14ac:dyDescent="0.25">
      <c r="A109" s="34" t="s">
        <v>80</v>
      </c>
    </row>
    <row r="110" spans="1:16" x14ac:dyDescent="0.25">
      <c r="D110" s="34">
        <v>0</v>
      </c>
      <c r="E110" s="34">
        <v>1</v>
      </c>
      <c r="F110" s="34">
        <v>2</v>
      </c>
      <c r="G110" s="34">
        <v>3</v>
      </c>
      <c r="H110" s="34">
        <v>4</v>
      </c>
      <c r="I110" s="34">
        <v>5</v>
      </c>
      <c r="J110" s="34">
        <v>6</v>
      </c>
      <c r="K110" s="34">
        <v>7</v>
      </c>
      <c r="L110" s="34">
        <v>8</v>
      </c>
      <c r="M110" s="34">
        <v>9</v>
      </c>
      <c r="N110" s="34">
        <v>10</v>
      </c>
    </row>
    <row r="111" spans="1:16" x14ac:dyDescent="0.25">
      <c r="A111" s="34" t="s">
        <v>82</v>
      </c>
    </row>
    <row r="112" spans="1:16" x14ac:dyDescent="0.25">
      <c r="B112" s="34" t="s">
        <v>83</v>
      </c>
      <c r="E112" s="53">
        <f t="shared" ref="E112:O112" si="38">+E40-E43-E44-E45-E46-E49-E50</f>
        <v>223560</v>
      </c>
      <c r="F112" s="53">
        <f t="shared" si="38"/>
        <v>228467.28</v>
      </c>
      <c r="G112" s="53">
        <f t="shared" si="38"/>
        <v>233439.52092000007</v>
      </c>
      <c r="H112" s="53">
        <f t="shared" si="38"/>
        <v>238474.51574537993</v>
      </c>
      <c r="I112" s="53">
        <f t="shared" si="38"/>
        <v>243569.77643953697</v>
      </c>
      <c r="J112" s="53">
        <f t="shared" si="38"/>
        <v>249015.55472164619</v>
      </c>
      <c r="K112" s="53">
        <f t="shared" si="38"/>
        <v>254479.71182146657</v>
      </c>
      <c r="L112" s="53">
        <f t="shared" si="38"/>
        <v>259953.12695684604</v>
      </c>
      <c r="M112" s="53">
        <f t="shared" si="38"/>
        <v>265425.81117967697</v>
      </c>
      <c r="N112" s="53">
        <f t="shared" si="38"/>
        <v>270886.84662641009</v>
      </c>
      <c r="O112" s="53">
        <f t="shared" si="38"/>
        <v>276324.3219895325</v>
      </c>
      <c r="P112" s="53"/>
    </row>
    <row r="113" spans="1:17" x14ac:dyDescent="0.25">
      <c r="B113" s="34" t="s">
        <v>84</v>
      </c>
      <c r="E113" s="53">
        <f t="shared" ref="E113:O113" si="39">+E47</f>
        <v>33333.333333333336</v>
      </c>
      <c r="F113" s="53">
        <f t="shared" si="39"/>
        <v>33333.333333333336</v>
      </c>
      <c r="G113" s="53">
        <f t="shared" si="39"/>
        <v>33333.333333333336</v>
      </c>
      <c r="H113" s="53">
        <f t="shared" si="39"/>
        <v>33333.333333333336</v>
      </c>
      <c r="I113" s="53">
        <f t="shared" si="39"/>
        <v>33333.333333333336</v>
      </c>
      <c r="J113" s="53">
        <f t="shared" si="39"/>
        <v>33333.333333333336</v>
      </c>
      <c r="K113" s="53">
        <f t="shared" si="39"/>
        <v>33333.333333333336</v>
      </c>
      <c r="L113" s="53">
        <f t="shared" si="39"/>
        <v>33333.333333333336</v>
      </c>
      <c r="M113" s="53">
        <f t="shared" si="39"/>
        <v>33333.333333333336</v>
      </c>
      <c r="N113" s="53">
        <f t="shared" si="39"/>
        <v>33333.333333333336</v>
      </c>
      <c r="O113" s="53">
        <f t="shared" si="39"/>
        <v>33333.333333333336</v>
      </c>
    </row>
    <row r="114" spans="1:17" x14ac:dyDescent="0.25">
      <c r="B114" s="34" t="s">
        <v>85</v>
      </c>
      <c r="E114" s="53">
        <f>+E112-E113</f>
        <v>190226.66666666666</v>
      </c>
      <c r="F114" s="53">
        <f t="shared" ref="F114:O114" si="40">+F112-F113</f>
        <v>195133.94666666666</v>
      </c>
      <c r="G114" s="53">
        <f t="shared" si="40"/>
        <v>200106.18758666673</v>
      </c>
      <c r="H114" s="53">
        <f t="shared" si="40"/>
        <v>205141.18241204659</v>
      </c>
      <c r="I114" s="53">
        <f t="shared" si="40"/>
        <v>210236.44310620363</v>
      </c>
      <c r="J114" s="53">
        <f t="shared" si="40"/>
        <v>215682.22138831284</v>
      </c>
      <c r="K114" s="53">
        <f t="shared" si="40"/>
        <v>221146.37848813322</v>
      </c>
      <c r="L114" s="53">
        <f t="shared" si="40"/>
        <v>226619.7936235127</v>
      </c>
      <c r="M114" s="53">
        <f t="shared" si="40"/>
        <v>232092.47784634362</v>
      </c>
      <c r="N114" s="53">
        <f t="shared" si="40"/>
        <v>237553.51329307674</v>
      </c>
      <c r="O114" s="53">
        <f t="shared" si="40"/>
        <v>242990.98865619916</v>
      </c>
    </row>
    <row r="115" spans="1:17" x14ac:dyDescent="0.25">
      <c r="B115" s="34" t="s">
        <v>86</v>
      </c>
      <c r="E115" s="42">
        <f>+E114*$O$100</f>
        <v>38045.333333333336</v>
      </c>
      <c r="F115" s="42">
        <f t="shared" ref="F115:O115" si="41">+F114*$O$100</f>
        <v>39026.789333333334</v>
      </c>
      <c r="G115" s="42">
        <f t="shared" si="41"/>
        <v>40021.237517333349</v>
      </c>
      <c r="H115" s="42">
        <f t="shared" si="41"/>
        <v>41028.236482409324</v>
      </c>
      <c r="I115" s="42">
        <f t="shared" si="41"/>
        <v>42047.288621240732</v>
      </c>
      <c r="J115" s="42">
        <f t="shared" si="41"/>
        <v>43136.444277662573</v>
      </c>
      <c r="K115" s="42">
        <f t="shared" si="41"/>
        <v>44229.275697626646</v>
      </c>
      <c r="L115" s="42">
        <f t="shared" si="41"/>
        <v>45323.958724702541</v>
      </c>
      <c r="M115" s="42">
        <f t="shared" si="41"/>
        <v>46418.495569268729</v>
      </c>
      <c r="N115" s="42">
        <f t="shared" si="41"/>
        <v>47510.702658615352</v>
      </c>
      <c r="O115" s="42">
        <f t="shared" si="41"/>
        <v>48598.197731239838</v>
      </c>
    </row>
    <row r="116" spans="1:17" x14ac:dyDescent="0.25">
      <c r="B116" s="34" t="s">
        <v>87</v>
      </c>
      <c r="E116" s="53">
        <f>+E114-E115</f>
        <v>152181.33333333331</v>
      </c>
      <c r="F116" s="53">
        <f t="shared" ref="F116:O116" si="42">+F114-F115</f>
        <v>156107.15733333334</v>
      </c>
      <c r="G116" s="53">
        <f t="shared" si="42"/>
        <v>160084.95006933337</v>
      </c>
      <c r="H116" s="53">
        <f t="shared" si="42"/>
        <v>164112.94592963727</v>
      </c>
      <c r="I116" s="53">
        <f t="shared" si="42"/>
        <v>168189.1544849629</v>
      </c>
      <c r="J116" s="53">
        <f t="shared" si="42"/>
        <v>172545.77711065026</v>
      </c>
      <c r="K116" s="53">
        <f t="shared" si="42"/>
        <v>176917.10279050659</v>
      </c>
      <c r="L116" s="53">
        <f t="shared" si="42"/>
        <v>181295.83489881016</v>
      </c>
      <c r="M116" s="53">
        <f t="shared" si="42"/>
        <v>185673.98227707489</v>
      </c>
      <c r="N116" s="53">
        <f t="shared" si="42"/>
        <v>190042.81063446141</v>
      </c>
      <c r="O116" s="53">
        <f t="shared" si="42"/>
        <v>194392.79092495932</v>
      </c>
    </row>
    <row r="117" spans="1:17" x14ac:dyDescent="0.25">
      <c r="B117" s="34" t="s">
        <v>88</v>
      </c>
      <c r="E117" s="53">
        <f>+E113</f>
        <v>33333.333333333336</v>
      </c>
      <c r="F117" s="53">
        <f t="shared" ref="F117:O117" si="43">+F113</f>
        <v>33333.333333333336</v>
      </c>
      <c r="G117" s="53">
        <f t="shared" si="43"/>
        <v>33333.333333333336</v>
      </c>
      <c r="H117" s="53">
        <f t="shared" si="43"/>
        <v>33333.333333333336</v>
      </c>
      <c r="I117" s="53">
        <f t="shared" si="43"/>
        <v>33333.333333333336</v>
      </c>
      <c r="J117" s="53">
        <f t="shared" si="43"/>
        <v>33333.333333333336</v>
      </c>
      <c r="K117" s="53">
        <f t="shared" si="43"/>
        <v>33333.333333333336</v>
      </c>
      <c r="L117" s="53">
        <f t="shared" si="43"/>
        <v>33333.333333333336</v>
      </c>
      <c r="M117" s="53">
        <f t="shared" si="43"/>
        <v>33333.333333333336</v>
      </c>
      <c r="N117" s="53">
        <f t="shared" si="43"/>
        <v>33333.333333333336</v>
      </c>
      <c r="O117" s="53">
        <f t="shared" si="43"/>
        <v>33333.333333333336</v>
      </c>
    </row>
    <row r="118" spans="1:17" x14ac:dyDescent="0.25">
      <c r="B118" s="34" t="s">
        <v>81</v>
      </c>
      <c r="E118" s="53">
        <f>+E116+E117</f>
        <v>185514.66666666666</v>
      </c>
      <c r="F118" s="53">
        <f t="shared" ref="F118:O118" si="44">+F116+F117</f>
        <v>189440.49066666668</v>
      </c>
      <c r="G118" s="53">
        <f t="shared" si="44"/>
        <v>193418.28340266671</v>
      </c>
      <c r="H118" s="53">
        <f t="shared" si="44"/>
        <v>197446.27926297061</v>
      </c>
      <c r="I118" s="53">
        <f t="shared" si="44"/>
        <v>201522.48781829624</v>
      </c>
      <c r="J118" s="53">
        <f t="shared" si="44"/>
        <v>205879.11044398361</v>
      </c>
      <c r="K118" s="53">
        <f t="shared" si="44"/>
        <v>210250.43612383993</v>
      </c>
      <c r="L118" s="53">
        <f t="shared" si="44"/>
        <v>214629.16823214351</v>
      </c>
      <c r="M118" s="53">
        <f t="shared" si="44"/>
        <v>219007.31561040823</v>
      </c>
      <c r="N118" s="53">
        <f t="shared" si="44"/>
        <v>223376.14396779475</v>
      </c>
      <c r="O118" s="53">
        <f t="shared" si="44"/>
        <v>227726.12425829266</v>
      </c>
    </row>
    <row r="119" spans="1:17" x14ac:dyDescent="0.25">
      <c r="A119" s="34" t="s">
        <v>89</v>
      </c>
    </row>
    <row r="120" spans="1:17" x14ac:dyDescent="0.25">
      <c r="B120" s="34" t="s">
        <v>90</v>
      </c>
      <c r="D120" s="53">
        <f>-E72</f>
        <v>-1000000</v>
      </c>
      <c r="P120" s="34" t="s">
        <v>100</v>
      </c>
      <c r="Q120" s="53">
        <f>+O72-O73</f>
        <v>633333.33333333337</v>
      </c>
    </row>
    <row r="121" spans="1:17" x14ac:dyDescent="0.25">
      <c r="B121" s="34" t="s">
        <v>129</v>
      </c>
      <c r="D121" s="53">
        <v>-1400000</v>
      </c>
      <c r="O121" s="42">
        <f>-D121</f>
        <v>1400000</v>
      </c>
      <c r="P121" s="34" t="s">
        <v>101</v>
      </c>
      <c r="Q121" s="40">
        <v>1.2</v>
      </c>
    </row>
    <row r="122" spans="1:17" x14ac:dyDescent="0.25">
      <c r="B122" s="34" t="s">
        <v>149</v>
      </c>
      <c r="D122" s="53"/>
      <c r="J122" s="42">
        <v>-500000</v>
      </c>
      <c r="O122" s="42"/>
      <c r="P122" s="34" t="s">
        <v>102</v>
      </c>
      <c r="Q122" s="53">
        <f>+O123-Q120</f>
        <v>126666.66666666663</v>
      </c>
    </row>
    <row r="123" spans="1:17" x14ac:dyDescent="0.25">
      <c r="B123" s="34" t="s">
        <v>91</v>
      </c>
      <c r="O123" s="42">
        <f>+Q120*Q121</f>
        <v>760000</v>
      </c>
    </row>
    <row r="124" spans="1:17" x14ac:dyDescent="0.25">
      <c r="B124" s="34" t="s">
        <v>150</v>
      </c>
      <c r="O124" s="42">
        <f>Q124*Q125</f>
        <v>360000</v>
      </c>
      <c r="P124" s="34" t="s">
        <v>152</v>
      </c>
      <c r="Q124" s="53">
        <f>O71-O74</f>
        <v>400000</v>
      </c>
    </row>
    <row r="125" spans="1:17" x14ac:dyDescent="0.25">
      <c r="B125" s="34" t="s">
        <v>92</v>
      </c>
      <c r="O125" s="42">
        <f>IF(Q122&gt;0,-Q122*O100,0)</f>
        <v>-25333.333333333328</v>
      </c>
      <c r="P125" s="34" t="s">
        <v>101</v>
      </c>
      <c r="Q125" s="40">
        <v>0.9</v>
      </c>
    </row>
    <row r="126" spans="1:17" x14ac:dyDescent="0.25">
      <c r="B126" s="34" t="s">
        <v>151</v>
      </c>
      <c r="O126" s="42">
        <f>IF(Q126&gt;0,-Q126*O100,0)</f>
        <v>0</v>
      </c>
      <c r="P126" s="34" t="s">
        <v>102</v>
      </c>
      <c r="Q126" s="53">
        <f>O124-Q124</f>
        <v>-40000</v>
      </c>
    </row>
    <row r="127" spans="1:17" x14ac:dyDescent="0.25">
      <c r="B127" s="34" t="s">
        <v>106</v>
      </c>
      <c r="D127" s="36"/>
      <c r="Q127" s="53"/>
    </row>
    <row r="128" spans="1:17" x14ac:dyDescent="0.25">
      <c r="A128" s="34" t="s">
        <v>93</v>
      </c>
    </row>
    <row r="129" spans="1:15" x14ac:dyDescent="0.25">
      <c r="A129" s="34" t="s">
        <v>103</v>
      </c>
      <c r="B129" s="34" t="s">
        <v>94</v>
      </c>
      <c r="E129" s="53">
        <f t="shared" ref="E129:O129" si="45">(D65+D66)-(E65+E66)</f>
        <v>-24869.589041095889</v>
      </c>
      <c r="F129" s="53">
        <f t="shared" si="45"/>
        <v>-736.91506849315192</v>
      </c>
      <c r="G129" s="53">
        <f t="shared" si="45"/>
        <v>-758.93079452054735</v>
      </c>
      <c r="H129" s="53">
        <f t="shared" si="45"/>
        <v>-781.60607506849556</v>
      </c>
      <c r="I129" s="53">
        <f t="shared" si="45"/>
        <v>-804.96068759999616</v>
      </c>
      <c r="J129" s="53">
        <f t="shared" si="45"/>
        <v>-1250.6812896101947</v>
      </c>
      <c r="K129" s="53">
        <f t="shared" si="45"/>
        <v>-1306.7471840808103</v>
      </c>
      <c r="L129" s="53">
        <f t="shared" si="45"/>
        <v>-1365.3296008957404</v>
      </c>
      <c r="M129" s="53">
        <f t="shared" si="45"/>
        <v>-1426.541590273293</v>
      </c>
      <c r="N129" s="53">
        <f t="shared" si="45"/>
        <v>-1490.5012838929397</v>
      </c>
      <c r="O129" s="53">
        <f t="shared" si="45"/>
        <v>-1557.3321233871975</v>
      </c>
    </row>
    <row r="130" spans="1:15" x14ac:dyDescent="0.25">
      <c r="A130" s="34" t="s">
        <v>103</v>
      </c>
      <c r="B130" s="34" t="s">
        <v>95</v>
      </c>
      <c r="E130" s="53">
        <f t="shared" ref="E130:O130" si="46">-(E67-D67)+(E68-D68)+(E69-D69)</f>
        <v>-35506.849315068481</v>
      </c>
      <c r="F130" s="53">
        <f t="shared" si="46"/>
        <v>-1013.4246575342531</v>
      </c>
      <c r="G130" s="53">
        <f t="shared" si="46"/>
        <v>-1042.0520547945189</v>
      </c>
      <c r="H130" s="53">
        <f t="shared" si="46"/>
        <v>-1071.4773390410974</v>
      </c>
      <c r="I130" s="53">
        <f t="shared" si="46"/>
        <v>-1101.7223532277349</v>
      </c>
      <c r="J130" s="53">
        <f t="shared" si="46"/>
        <v>-1957.052002802252</v>
      </c>
      <c r="K130" s="53">
        <f t="shared" si="46"/>
        <v>-2050.8225398120703</v>
      </c>
      <c r="L130" s="53">
        <f t="shared" si="46"/>
        <v>-2149.0055323465458</v>
      </c>
      <c r="M130" s="53">
        <f t="shared" si="46"/>
        <v>-2251.8060662596308</v>
      </c>
      <c r="N130" s="53">
        <f t="shared" si="46"/>
        <v>-2359.438677441296</v>
      </c>
      <c r="O130" s="53">
        <f t="shared" si="46"/>
        <v>-2472.1277845758968</v>
      </c>
    </row>
    <row r="131" spans="1:15" x14ac:dyDescent="0.25">
      <c r="A131" s="34" t="s">
        <v>104</v>
      </c>
      <c r="B131" s="34" t="s">
        <v>96</v>
      </c>
      <c r="E131" s="53">
        <f t="shared" ref="E131:O131" si="47">+E78-D78</f>
        <v>986.30136986301386</v>
      </c>
      <c r="F131" s="53">
        <f t="shared" si="47"/>
        <v>19.726027397260054</v>
      </c>
      <c r="G131" s="53">
        <f t="shared" si="47"/>
        <v>20.120547945205431</v>
      </c>
      <c r="H131" s="53">
        <f t="shared" si="47"/>
        <v>20.522958904109601</v>
      </c>
      <c r="I131" s="53">
        <f t="shared" si="47"/>
        <v>20.933418082191793</v>
      </c>
      <c r="J131" s="53">
        <f t="shared" si="47"/>
        <v>21.35208644383556</v>
      </c>
      <c r="K131" s="53">
        <f t="shared" si="47"/>
        <v>21.77912817271249</v>
      </c>
      <c r="L131" s="53">
        <f t="shared" si="47"/>
        <v>22.214710736166353</v>
      </c>
      <c r="M131" s="53">
        <f t="shared" si="47"/>
        <v>22.659004950889994</v>
      </c>
      <c r="N131" s="53">
        <f t="shared" si="47"/>
        <v>23.112185049908021</v>
      </c>
      <c r="O131" s="53">
        <f t="shared" si="47"/>
        <v>23.574428750905554</v>
      </c>
    </row>
    <row r="132" spans="1:15" x14ac:dyDescent="0.25">
      <c r="A132" s="34" t="s">
        <v>104</v>
      </c>
      <c r="B132" s="34" t="s">
        <v>16</v>
      </c>
      <c r="E132" s="53">
        <f t="shared" ref="E132:O132" si="48">+E115-D115</f>
        <v>38045.333333333336</v>
      </c>
      <c r="F132" s="53">
        <f t="shared" si="48"/>
        <v>981.45599999999831</v>
      </c>
      <c r="G132" s="53">
        <f t="shared" si="48"/>
        <v>994.44818400001532</v>
      </c>
      <c r="H132" s="53">
        <f t="shared" si="48"/>
        <v>1006.9989650759744</v>
      </c>
      <c r="I132" s="53">
        <f t="shared" si="48"/>
        <v>1019.0521388314082</v>
      </c>
      <c r="J132" s="53">
        <f t="shared" si="48"/>
        <v>1089.1556564218408</v>
      </c>
      <c r="K132" s="53">
        <f t="shared" si="48"/>
        <v>1092.8314199640736</v>
      </c>
      <c r="L132" s="53">
        <f t="shared" si="48"/>
        <v>1094.6830270758946</v>
      </c>
      <c r="M132" s="53">
        <f t="shared" si="48"/>
        <v>1094.5368445661879</v>
      </c>
      <c r="N132" s="53">
        <f t="shared" si="48"/>
        <v>1092.2070893466225</v>
      </c>
      <c r="O132" s="53">
        <f t="shared" si="48"/>
        <v>1087.4950726244861</v>
      </c>
    </row>
    <row r="133" spans="1:15" x14ac:dyDescent="0.25">
      <c r="A133" s="34" t="s">
        <v>97</v>
      </c>
    </row>
    <row r="134" spans="1:15" x14ac:dyDescent="0.25">
      <c r="A134" s="34" t="s">
        <v>104</v>
      </c>
      <c r="B134" s="34" t="s">
        <v>94</v>
      </c>
    </row>
    <row r="135" spans="1:15" x14ac:dyDescent="0.25">
      <c r="A135" s="34" t="s">
        <v>104</v>
      </c>
      <c r="B135" s="34" t="s">
        <v>95</v>
      </c>
      <c r="O135" s="53">
        <f>O65+O66</f>
        <v>36349.134738918256</v>
      </c>
    </row>
    <row r="136" spans="1:15" x14ac:dyDescent="0.25">
      <c r="A136" s="34" t="s">
        <v>103</v>
      </c>
      <c r="B136" s="34" t="s">
        <v>96</v>
      </c>
      <c r="O136" s="53">
        <f>+O67+O68+O69</f>
        <v>90141.303528490491</v>
      </c>
    </row>
    <row r="137" spans="1:15" x14ac:dyDescent="0.25">
      <c r="A137" s="34" t="s">
        <v>103</v>
      </c>
      <c r="B137" s="34" t="s">
        <v>16</v>
      </c>
      <c r="O137" s="53">
        <f>-O78</f>
        <v>-1202.2958662961987</v>
      </c>
    </row>
    <row r="138" spans="1:15" ht="16.5" thickBot="1" x14ac:dyDescent="0.3">
      <c r="O138" s="53">
        <f>-O115</f>
        <v>-48598.197731239838</v>
      </c>
    </row>
    <row r="139" spans="1:15" x14ac:dyDescent="0.25">
      <c r="A139" s="49" t="s">
        <v>142</v>
      </c>
      <c r="C139" s="55" t="s">
        <v>80</v>
      </c>
      <c r="D139" s="56">
        <f t="shared" ref="D139:O139" si="49">+SUM(D118:D138)</f>
        <v>-2400000</v>
      </c>
      <c r="E139" s="56">
        <f t="shared" si="49"/>
        <v>164169.86301369863</v>
      </c>
      <c r="F139" s="56">
        <f t="shared" si="49"/>
        <v>188691.33296803656</v>
      </c>
      <c r="G139" s="56">
        <f t="shared" si="49"/>
        <v>192631.86928529688</v>
      </c>
      <c r="H139" s="56">
        <f t="shared" si="49"/>
        <v>196620.71777284108</v>
      </c>
      <c r="I139" s="56">
        <f t="shared" si="49"/>
        <v>200655.79033438212</v>
      </c>
      <c r="J139" s="56">
        <f t="shared" si="49"/>
        <v>-296218.11510556319</v>
      </c>
      <c r="K139" s="56">
        <f t="shared" si="49"/>
        <v>208007.47694808384</v>
      </c>
      <c r="L139" s="56">
        <f t="shared" si="49"/>
        <v>212231.73083671325</v>
      </c>
      <c r="M139" s="56">
        <f t="shared" si="49"/>
        <v>216446.16380339238</v>
      </c>
      <c r="N139" s="56">
        <f t="shared" si="49"/>
        <v>220641.52328085707</v>
      </c>
      <c r="O139" s="57">
        <f t="shared" si="49"/>
        <v>2796164.3451882452</v>
      </c>
    </row>
    <row r="140" spans="1:15" x14ac:dyDescent="0.25">
      <c r="C140" s="58" t="s">
        <v>98</v>
      </c>
      <c r="D140" s="59">
        <f>+IRR(D139:O139)</f>
        <v>6.9060785414805315E-2</v>
      </c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/>
    </row>
    <row r="141" spans="1:15" x14ac:dyDescent="0.25">
      <c r="C141" s="62">
        <v>0.6</v>
      </c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/>
    </row>
    <row r="142" spans="1:15" x14ac:dyDescent="0.25">
      <c r="C142" s="58" t="s">
        <v>128</v>
      </c>
      <c r="D142" s="63">
        <f t="shared" ref="D142:O142" si="50">-PV($O$105,D110,,D139)</f>
        <v>-2400000</v>
      </c>
      <c r="E142" s="63">
        <f t="shared" si="50"/>
        <v>150804.82476077942</v>
      </c>
      <c r="F142" s="63">
        <f t="shared" si="50"/>
        <v>159219.24253790593</v>
      </c>
      <c r="G142" s="63">
        <f t="shared" si="50"/>
        <v>149311.59698838799</v>
      </c>
      <c r="H142" s="63">
        <f t="shared" si="50"/>
        <v>139996.27469357385</v>
      </c>
      <c r="I142" s="63">
        <f t="shared" si="50"/>
        <v>131238.33117964101</v>
      </c>
      <c r="J142" s="63">
        <f t="shared" si="50"/>
        <v>-177968.20379501267</v>
      </c>
      <c r="K142" s="63">
        <f t="shared" si="50"/>
        <v>114797.26725217751</v>
      </c>
      <c r="L142" s="63">
        <f t="shared" si="50"/>
        <v>107593.17416167165</v>
      </c>
      <c r="M142" s="63">
        <f t="shared" si="50"/>
        <v>100796.64979849456</v>
      </c>
      <c r="N142" s="63">
        <f t="shared" si="50"/>
        <v>94385.493804967002</v>
      </c>
      <c r="O142" s="64">
        <f t="shared" si="50"/>
        <v>2796164.3451882452</v>
      </c>
    </row>
    <row r="143" spans="1:15" ht="16.5" thickBot="1" x14ac:dyDescent="0.3">
      <c r="C143" s="65" t="s">
        <v>99</v>
      </c>
      <c r="D143" s="66">
        <f>+SUM(D142:O142)</f>
        <v>1366338.9965708309</v>
      </c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8"/>
    </row>
    <row r="144" spans="1:15" ht="16.5" thickBot="1" x14ac:dyDescent="0.3"/>
    <row r="145" spans="1:15" x14ac:dyDescent="0.25">
      <c r="A145" s="49" t="s">
        <v>143</v>
      </c>
      <c r="C145" s="55" t="s">
        <v>80</v>
      </c>
      <c r="D145" s="56">
        <v>-2400000</v>
      </c>
      <c r="E145" s="56">
        <v>164169.86301369863</v>
      </c>
      <c r="F145" s="56">
        <v>188691.33296803656</v>
      </c>
      <c r="G145" s="56">
        <v>192631.86928529688</v>
      </c>
      <c r="H145" s="56">
        <v>196620.71777284108</v>
      </c>
      <c r="I145" s="56">
        <v>200655.79033438212</v>
      </c>
      <c r="J145" s="56">
        <v>194767.24734831855</v>
      </c>
      <c r="K145" s="56">
        <v>190116.09965817537</v>
      </c>
      <c r="L145" s="56">
        <v>184816.60939295706</v>
      </c>
      <c r="M145" s="56">
        <v>178823.81787673186</v>
      </c>
      <c r="N145" s="56">
        <v>172090.13504339426</v>
      </c>
      <c r="O145" s="57">
        <v>2384249.2804956506</v>
      </c>
    </row>
    <row r="146" spans="1:15" x14ac:dyDescent="0.25">
      <c r="C146" s="58" t="s">
        <v>98</v>
      </c>
      <c r="D146" s="59">
        <v>7.2386993185068915E-2</v>
      </c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/>
    </row>
    <row r="147" spans="1:15" x14ac:dyDescent="0.25">
      <c r="C147" s="62">
        <v>0.6</v>
      </c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/>
    </row>
    <row r="148" spans="1:15" x14ac:dyDescent="0.25">
      <c r="C148" s="58" t="s">
        <v>128</v>
      </c>
      <c r="D148" s="63">
        <v>-2400000</v>
      </c>
      <c r="E148" s="63">
        <v>151785.84380928788</v>
      </c>
      <c r="F148" s="63">
        <v>161297.49379545829</v>
      </c>
      <c r="G148" s="63">
        <v>152244.50957035917</v>
      </c>
      <c r="H148" s="63">
        <v>143674.8032861948</v>
      </c>
      <c r="I148" s="63">
        <v>135562.90418332999</v>
      </c>
      <c r="J148" s="63">
        <v>121658.63164089267</v>
      </c>
      <c r="K148" s="63">
        <v>109795.29512730536</v>
      </c>
      <c r="L148" s="63">
        <v>98683.300571900167</v>
      </c>
      <c r="M148" s="63">
        <v>88280.719551535512</v>
      </c>
      <c r="N148" s="63">
        <v>78547.851503079073</v>
      </c>
      <c r="O148" s="64">
        <v>2384249.2804956506</v>
      </c>
    </row>
    <row r="149" spans="1:15" ht="16.5" thickBot="1" x14ac:dyDescent="0.3">
      <c r="C149" s="65" t="s">
        <v>99</v>
      </c>
      <c r="D149" s="66">
        <v>1225780.6335349937</v>
      </c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8"/>
    </row>
    <row r="150" spans="1:15" ht="16.5" thickBot="1" x14ac:dyDescent="0.3"/>
    <row r="151" spans="1:15" x14ac:dyDescent="0.25">
      <c r="A151" s="49" t="s">
        <v>136</v>
      </c>
      <c r="C151" s="55" t="s">
        <v>80</v>
      </c>
      <c r="D151" s="56">
        <v>-2400000</v>
      </c>
      <c r="E151" s="56">
        <v>84184</v>
      </c>
      <c r="F151" s="56">
        <v>106038</v>
      </c>
      <c r="G151" s="56">
        <v>107276</v>
      </c>
      <c r="H151" s="56">
        <v>108474</v>
      </c>
      <c r="I151" s="56">
        <v>109848</v>
      </c>
      <c r="J151" s="56">
        <v>110362</v>
      </c>
      <c r="K151" s="56">
        <v>111552</v>
      </c>
      <c r="L151" s="56">
        <v>112657</v>
      </c>
      <c r="M151" s="56">
        <v>113668</v>
      </c>
      <c r="N151" s="56">
        <v>114572</v>
      </c>
      <c r="O151" s="57">
        <v>2179240.35</v>
      </c>
    </row>
    <row r="152" spans="1:15" x14ac:dyDescent="0.25">
      <c r="C152" s="58" t="s">
        <v>98</v>
      </c>
      <c r="D152" s="69">
        <v>3.4242336493717884E-2</v>
      </c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70"/>
    </row>
    <row r="153" spans="1:15" x14ac:dyDescent="0.25">
      <c r="C153" s="62">
        <v>0.4</v>
      </c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71"/>
    </row>
    <row r="154" spans="1:15" x14ac:dyDescent="0.25">
      <c r="C154" s="58" t="s">
        <v>128</v>
      </c>
      <c r="D154" s="72">
        <v>-2400000</v>
      </c>
      <c r="E154" s="72">
        <v>82130.731707317085</v>
      </c>
      <c r="F154" s="72">
        <v>100928.49494348603</v>
      </c>
      <c r="G154" s="72">
        <v>99616.430405826977</v>
      </c>
      <c r="H154" s="72">
        <v>98272.090244008621</v>
      </c>
      <c r="I154" s="72">
        <v>97089.625785330238</v>
      </c>
      <c r="J154" s="72">
        <v>95164.806721133209</v>
      </c>
      <c r="K154" s="72">
        <v>93844.819504025567</v>
      </c>
      <c r="L154" s="72">
        <v>92462.846428090488</v>
      </c>
      <c r="M154" s="72">
        <v>91017.191425543948</v>
      </c>
      <c r="N154" s="72">
        <v>89503.46328252001</v>
      </c>
      <c r="O154" s="73">
        <v>1660896.6618499651</v>
      </c>
    </row>
    <row r="155" spans="1:15" ht="16.5" thickBot="1" x14ac:dyDescent="0.3">
      <c r="C155" s="65" t="s">
        <v>99</v>
      </c>
      <c r="D155" s="74">
        <v>200927.16229724744</v>
      </c>
      <c r="E155" s="67"/>
      <c r="F155" s="67"/>
      <c r="G155" s="67"/>
      <c r="H155" s="67"/>
      <c r="I155" s="67"/>
      <c r="J155" s="67"/>
      <c r="K155" s="74"/>
      <c r="L155" s="74"/>
      <c r="M155" s="74"/>
      <c r="N155" s="67"/>
      <c r="O155" s="68"/>
    </row>
    <row r="156" spans="1:15" x14ac:dyDescent="0.25"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1:15" x14ac:dyDescent="0.25"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x14ac:dyDescent="0.25">
      <c r="C158" s="34" t="s">
        <v>153</v>
      </c>
      <c r="D158" s="42"/>
      <c r="E158" s="43">
        <f>C153*D155+C147*D149</f>
        <v>815839.24503989529</v>
      </c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 x14ac:dyDescent="0.25">
      <c r="C159" s="34" t="s">
        <v>154</v>
      </c>
      <c r="D159" s="42"/>
      <c r="E159" s="43">
        <f>C153*D155+C141*D143</f>
        <v>900174.26286139758</v>
      </c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x14ac:dyDescent="0.25">
      <c r="D160" s="50"/>
      <c r="E160" s="41"/>
    </row>
    <row r="161" spans="4:15" x14ac:dyDescent="0.25">
      <c r="E161" s="75"/>
    </row>
    <row r="162" spans="4:15" x14ac:dyDescent="0.25"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</row>
    <row r="163" spans="4:15" x14ac:dyDescent="0.25">
      <c r="D163" s="41"/>
    </row>
    <row r="167" spans="4:15" x14ac:dyDescent="0.25">
      <c r="D167" s="39"/>
      <c r="E167" s="40"/>
      <c r="F167" s="36"/>
    </row>
    <row r="168" spans="4:15" x14ac:dyDescent="0.25">
      <c r="F168" s="36"/>
    </row>
    <row r="169" spans="4:15" x14ac:dyDescent="0.25">
      <c r="F169" s="36"/>
    </row>
    <row r="170" spans="4:15" x14ac:dyDescent="0.25">
      <c r="D170" s="41"/>
      <c r="E170" s="40"/>
      <c r="F170" s="36"/>
    </row>
    <row r="172" spans="4:15" x14ac:dyDescent="0.25">
      <c r="F172" s="7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65"/>
  <sheetViews>
    <sheetView topLeftCell="A120" zoomScale="55" zoomScaleNormal="55" workbookViewId="0">
      <selection activeCell="A152" sqref="A152:O157"/>
    </sheetView>
  </sheetViews>
  <sheetFormatPr defaultColWidth="8.875" defaultRowHeight="15.75" x14ac:dyDescent="0.25"/>
  <cols>
    <col min="1" max="1" width="5" style="1" customWidth="1"/>
    <col min="2" max="2" width="44.875" style="1" bestFit="1" customWidth="1"/>
    <col min="3" max="3" width="12.375" style="1" customWidth="1"/>
    <col min="4" max="4" width="14" style="1" bestFit="1" customWidth="1"/>
    <col min="5" max="5" width="12.125" style="1" bestFit="1" customWidth="1"/>
    <col min="6" max="6" width="15.25" style="1" bestFit="1" customWidth="1"/>
    <col min="7" max="11" width="16.75" style="1" bestFit="1" customWidth="1"/>
    <col min="12" max="12" width="17.25" style="1" bestFit="1" customWidth="1"/>
    <col min="13" max="13" width="17.125" style="1" bestFit="1" customWidth="1"/>
    <col min="14" max="14" width="17.25" style="1" bestFit="1" customWidth="1"/>
    <col min="15" max="15" width="17.5" style="1" bestFit="1" customWidth="1"/>
    <col min="16" max="16" width="11.125" style="1" bestFit="1" customWidth="1"/>
    <col min="17" max="17" width="11" style="1" bestFit="1" customWidth="1"/>
    <col min="18" max="16384" width="8.875" style="1"/>
  </cols>
  <sheetData>
    <row r="3" spans="2:13" x14ac:dyDescent="0.25">
      <c r="B3" s="2" t="s">
        <v>0</v>
      </c>
      <c r="H3" s="1" t="s">
        <v>53</v>
      </c>
    </row>
    <row r="4" spans="2:13" x14ac:dyDescent="0.25">
      <c r="B4" s="1" t="s">
        <v>38</v>
      </c>
      <c r="C4" s="31">
        <v>100</v>
      </c>
      <c r="D4" s="1" t="s">
        <v>109</v>
      </c>
      <c r="E4" s="1">
        <v>18</v>
      </c>
      <c r="F4" s="1" t="s">
        <v>109</v>
      </c>
      <c r="H4" s="31">
        <f>C4*E4</f>
        <v>1800</v>
      </c>
    </row>
    <row r="5" spans="2:13" x14ac:dyDescent="0.25">
      <c r="B5" s="1" t="s">
        <v>39</v>
      </c>
      <c r="C5" s="31">
        <v>65</v>
      </c>
      <c r="D5" s="1" t="s">
        <v>109</v>
      </c>
      <c r="E5" s="1">
        <v>12</v>
      </c>
      <c r="F5" s="1" t="s">
        <v>109</v>
      </c>
      <c r="H5" s="31">
        <f t="shared" ref="H5:H10" si="0">C5*E5</f>
        <v>780</v>
      </c>
      <c r="I5" s="4"/>
      <c r="J5" s="4"/>
      <c r="K5" s="4"/>
      <c r="L5" s="4"/>
      <c r="M5" s="3"/>
    </row>
    <row r="6" spans="2:13" x14ac:dyDescent="0.25">
      <c r="B6" s="1" t="s">
        <v>43</v>
      </c>
      <c r="C6" s="31">
        <v>25</v>
      </c>
      <c r="D6" s="1" t="s">
        <v>110</v>
      </c>
      <c r="E6" s="1">
        <v>300</v>
      </c>
      <c r="F6" s="1" t="s">
        <v>109</v>
      </c>
      <c r="H6" s="31">
        <f t="shared" si="0"/>
        <v>7500</v>
      </c>
      <c r="I6" s="5"/>
      <c r="J6" s="5"/>
      <c r="K6" s="5"/>
      <c r="L6" s="5"/>
      <c r="M6" s="3"/>
    </row>
    <row r="7" spans="2:13" x14ac:dyDescent="0.25">
      <c r="B7" s="1" t="s">
        <v>41</v>
      </c>
      <c r="C7" s="31">
        <v>20</v>
      </c>
      <c r="D7" s="1" t="s">
        <v>111</v>
      </c>
      <c r="E7" s="1">
        <v>150</v>
      </c>
      <c r="F7" s="1" t="s">
        <v>109</v>
      </c>
      <c r="H7" s="31">
        <f t="shared" si="0"/>
        <v>3000</v>
      </c>
      <c r="I7" s="5"/>
      <c r="J7" s="5"/>
      <c r="K7" s="5"/>
      <c r="L7" s="5"/>
      <c r="M7" s="3"/>
    </row>
    <row r="8" spans="2:13" x14ac:dyDescent="0.25">
      <c r="B8" s="1" t="s">
        <v>42</v>
      </c>
      <c r="C8" s="31">
        <v>40</v>
      </c>
      <c r="D8" s="1" t="s">
        <v>111</v>
      </c>
      <c r="E8" s="1">
        <v>150</v>
      </c>
      <c r="F8" s="1" t="s">
        <v>109</v>
      </c>
      <c r="H8" s="31">
        <f t="shared" si="0"/>
        <v>6000</v>
      </c>
      <c r="I8" s="5"/>
      <c r="J8" s="5"/>
      <c r="K8" s="5"/>
      <c r="L8" s="5"/>
    </row>
    <row r="9" spans="2:13" x14ac:dyDescent="0.25">
      <c r="B9" s="1" t="s">
        <v>46</v>
      </c>
      <c r="C9" s="31">
        <v>250</v>
      </c>
      <c r="D9" s="1" t="s">
        <v>109</v>
      </c>
      <c r="E9" s="1">
        <v>8</v>
      </c>
      <c r="F9" s="1" t="s">
        <v>109</v>
      </c>
      <c r="H9" s="31">
        <f t="shared" si="0"/>
        <v>2000</v>
      </c>
      <c r="J9" s="9"/>
      <c r="K9" s="9"/>
      <c r="L9" s="9"/>
      <c r="M9" s="3"/>
    </row>
    <row r="10" spans="2:13" x14ac:dyDescent="0.25">
      <c r="B10" s="1" t="s">
        <v>47</v>
      </c>
      <c r="C10" s="31">
        <v>450</v>
      </c>
      <c r="D10" s="1" t="s">
        <v>109</v>
      </c>
      <c r="E10" s="1">
        <v>4</v>
      </c>
      <c r="F10" s="1" t="s">
        <v>109</v>
      </c>
      <c r="H10" s="31">
        <f t="shared" si="0"/>
        <v>1800</v>
      </c>
      <c r="J10" s="9"/>
      <c r="K10" s="9"/>
      <c r="L10" s="9"/>
      <c r="M10" s="3"/>
    </row>
    <row r="11" spans="2:13" x14ac:dyDescent="0.25">
      <c r="B11" s="1" t="s">
        <v>114</v>
      </c>
      <c r="C11" s="1">
        <v>30</v>
      </c>
      <c r="J11" s="9"/>
      <c r="K11" s="9"/>
      <c r="L11" s="9"/>
      <c r="M11" s="3"/>
    </row>
    <row r="12" spans="2:13" x14ac:dyDescent="0.25">
      <c r="B12" s="1" t="s">
        <v>124</v>
      </c>
      <c r="C12" s="1">
        <v>15</v>
      </c>
      <c r="J12" s="9"/>
      <c r="K12" s="9"/>
      <c r="L12" s="9"/>
      <c r="M12" s="3"/>
    </row>
    <row r="13" spans="2:13" x14ac:dyDescent="0.25">
      <c r="B13" s="1" t="s">
        <v>125</v>
      </c>
      <c r="C13" s="1">
        <v>15</v>
      </c>
      <c r="J13" s="9"/>
      <c r="K13" s="9"/>
      <c r="L13" s="9"/>
      <c r="M13" s="3"/>
    </row>
    <row r="14" spans="2:13" x14ac:dyDescent="0.25">
      <c r="B14" s="1" t="s">
        <v>116</v>
      </c>
      <c r="C14" s="1">
        <v>30</v>
      </c>
      <c r="D14" s="1" t="s">
        <v>112</v>
      </c>
      <c r="E14" s="1">
        <v>300</v>
      </c>
      <c r="F14" s="1" t="s">
        <v>113</v>
      </c>
      <c r="H14" s="1">
        <f>30*300</f>
        <v>9000</v>
      </c>
      <c r="J14" s="9"/>
      <c r="K14" s="9"/>
      <c r="L14" s="9"/>
      <c r="M14" s="3"/>
    </row>
    <row r="15" spans="2:13" x14ac:dyDescent="0.25">
      <c r="B15" s="1" t="s">
        <v>115</v>
      </c>
      <c r="H15" s="5">
        <v>4.0999999999999996</v>
      </c>
    </row>
    <row r="16" spans="2:13" x14ac:dyDescent="0.25">
      <c r="B16" s="1" t="s">
        <v>54</v>
      </c>
      <c r="C16" s="17"/>
      <c r="D16" s="17"/>
      <c r="E16" s="17"/>
      <c r="F16" s="17"/>
      <c r="G16" s="17"/>
      <c r="H16" s="6">
        <v>25</v>
      </c>
    </row>
    <row r="17" spans="2:17" x14ac:dyDescent="0.25">
      <c r="B17" s="1" t="s">
        <v>64</v>
      </c>
      <c r="C17" s="17"/>
      <c r="D17" s="17"/>
      <c r="E17" s="17"/>
      <c r="F17" s="17"/>
      <c r="G17" s="17"/>
      <c r="H17" s="5">
        <v>2.5</v>
      </c>
    </row>
    <row r="18" spans="2:17" x14ac:dyDescent="0.25">
      <c r="B18" s="1" t="s">
        <v>55</v>
      </c>
      <c r="H18" s="1">
        <v>300</v>
      </c>
    </row>
    <row r="19" spans="2:17" x14ac:dyDescent="0.25">
      <c r="B19" s="1" t="s">
        <v>56</v>
      </c>
      <c r="H19" s="6">
        <v>20</v>
      </c>
    </row>
    <row r="20" spans="2:17" x14ac:dyDescent="0.25">
      <c r="B20" s="1" t="s">
        <v>67</v>
      </c>
      <c r="H20" s="30">
        <v>1.2</v>
      </c>
    </row>
    <row r="21" spans="2:17" x14ac:dyDescent="0.25">
      <c r="B21" s="1" t="s">
        <v>51</v>
      </c>
      <c r="H21" s="6">
        <v>8000</v>
      </c>
    </row>
    <row r="22" spans="2:17" x14ac:dyDescent="0.25">
      <c r="B22" s="1" t="s">
        <v>63</v>
      </c>
      <c r="C22" s="1" t="s">
        <v>120</v>
      </c>
      <c r="D22" s="1" t="s">
        <v>122</v>
      </c>
      <c r="E22" s="1" t="s">
        <v>121</v>
      </c>
      <c r="H22" s="6">
        <f>(C23*D23*E23+C24*D24*E24+C25*D25*E25)*4</f>
        <v>15840</v>
      </c>
    </row>
    <row r="23" spans="2:17" x14ac:dyDescent="0.25">
      <c r="B23" s="24" t="s">
        <v>117</v>
      </c>
      <c r="C23" s="1">
        <v>5</v>
      </c>
      <c r="D23" s="1">
        <v>40</v>
      </c>
      <c r="E23" s="6">
        <v>15</v>
      </c>
      <c r="H23" s="6"/>
    </row>
    <row r="24" spans="2:17" x14ac:dyDescent="0.25">
      <c r="B24" s="24" t="s">
        <v>118</v>
      </c>
      <c r="C24" s="1">
        <v>2</v>
      </c>
      <c r="D24" s="1">
        <v>30</v>
      </c>
      <c r="E24" s="6">
        <v>8</v>
      </c>
      <c r="H24" s="6"/>
    </row>
    <row r="25" spans="2:17" x14ac:dyDescent="0.25">
      <c r="B25" s="24" t="s">
        <v>119</v>
      </c>
      <c r="C25" s="1">
        <v>4</v>
      </c>
      <c r="D25" s="1">
        <v>20</v>
      </c>
      <c r="E25" s="6">
        <v>6</v>
      </c>
      <c r="H25" s="6"/>
    </row>
    <row r="26" spans="2:17" x14ac:dyDescent="0.25">
      <c r="B26" s="1" t="s">
        <v>127</v>
      </c>
      <c r="H26" s="6">
        <v>1000</v>
      </c>
    </row>
    <row r="27" spans="2:17" x14ac:dyDescent="0.25">
      <c r="B27" s="1" t="s">
        <v>68</v>
      </c>
    </row>
    <row r="28" spans="2:17" x14ac:dyDescent="0.25">
      <c r="B28" s="1" t="s">
        <v>65</v>
      </c>
    </row>
    <row r="30" spans="2:17" x14ac:dyDescent="0.25">
      <c r="E30" s="1">
        <v>2012</v>
      </c>
      <c r="F30" s="1">
        <v>2013</v>
      </c>
      <c r="G30" s="1">
        <v>2014</v>
      </c>
      <c r="H30" s="1">
        <v>2015</v>
      </c>
      <c r="I30" s="1">
        <v>2016</v>
      </c>
      <c r="J30" s="1">
        <v>2017</v>
      </c>
      <c r="K30" s="1">
        <v>2018</v>
      </c>
      <c r="L30" s="1">
        <v>2019</v>
      </c>
      <c r="M30" s="1">
        <v>2020</v>
      </c>
      <c r="N30" s="1">
        <v>2021</v>
      </c>
      <c r="O30" s="1">
        <v>2022</v>
      </c>
    </row>
    <row r="31" spans="2:17" x14ac:dyDescent="0.25">
      <c r="B31" s="2" t="s">
        <v>70</v>
      </c>
    </row>
    <row r="32" spans="2:17" x14ac:dyDescent="0.25">
      <c r="B32" s="24" t="s">
        <v>36</v>
      </c>
      <c r="E32" s="6">
        <f>+H4+H5*12</f>
        <v>11160</v>
      </c>
      <c r="F32" s="6">
        <f>+E32*(1+$P32)</f>
        <v>11271.6</v>
      </c>
      <c r="G32" s="6">
        <f t="shared" ref="G32:H32" si="1">+F32*(1+$P32)</f>
        <v>11384.316000000001</v>
      </c>
      <c r="H32" s="6">
        <f t="shared" si="1"/>
        <v>11498.159160000001</v>
      </c>
      <c r="I32" s="6">
        <f>+H32*(1+$Q$32)</f>
        <v>11613.140751600002</v>
      </c>
      <c r="J32" s="6">
        <f t="shared" ref="J32:O32" si="2">+I32*(1+$Q$32)</f>
        <v>11729.272159116003</v>
      </c>
      <c r="K32" s="6">
        <f t="shared" si="2"/>
        <v>11846.564880707163</v>
      </c>
      <c r="L32" s="6">
        <f t="shared" si="2"/>
        <v>11965.030529514235</v>
      </c>
      <c r="M32" s="6">
        <f t="shared" si="2"/>
        <v>12084.680834809378</v>
      </c>
      <c r="N32" s="6">
        <f t="shared" si="2"/>
        <v>12205.527643157473</v>
      </c>
      <c r="O32" s="6">
        <f t="shared" si="2"/>
        <v>12327.582919589047</v>
      </c>
      <c r="P32" s="27">
        <v>0.01</v>
      </c>
      <c r="Q32" s="3">
        <v>0.01</v>
      </c>
    </row>
    <row r="33" spans="2:17" x14ac:dyDescent="0.25">
      <c r="B33" s="24" t="s">
        <v>37</v>
      </c>
      <c r="E33" s="6">
        <f>+H6*12</f>
        <v>90000</v>
      </c>
      <c r="F33" s="6">
        <f>+E33+(E33*$P33)</f>
        <v>92250</v>
      </c>
      <c r="G33" s="6">
        <f t="shared" ref="G33:H33" si="3">+F33+(F33*$P33)</f>
        <v>94556.25</v>
      </c>
      <c r="H33" s="6">
        <f t="shared" si="3"/>
        <v>96920.15625</v>
      </c>
      <c r="I33" s="6">
        <f t="shared" ref="I33:J33" si="4">+H33+(H33*$P33)</f>
        <v>99343.16015625</v>
      </c>
      <c r="J33" s="6">
        <f t="shared" si="4"/>
        <v>101826.73916015626</v>
      </c>
      <c r="K33" s="6">
        <f t="shared" ref="K33:N33" si="5">+J33+(J33*$P33)</f>
        <v>104372.40763916016</v>
      </c>
      <c r="L33" s="30">
        <f>+K33+(K33*$P33)</f>
        <v>106981.71783013915</v>
      </c>
      <c r="M33" s="6">
        <f t="shared" si="5"/>
        <v>109656.26077589263</v>
      </c>
      <c r="N33" s="6">
        <f t="shared" si="5"/>
        <v>112397.66729528995</v>
      </c>
      <c r="O33" s="6">
        <f>+N33+(N33*$P33)</f>
        <v>115207.60897767221</v>
      </c>
      <c r="P33" s="27">
        <v>2.5000000000000001E-2</v>
      </c>
    </row>
    <row r="34" spans="2:17" x14ac:dyDescent="0.25">
      <c r="B34" s="24" t="s">
        <v>44</v>
      </c>
      <c r="E34" s="6">
        <f>+H7+H8*12</f>
        <v>75000</v>
      </c>
      <c r="F34" s="6">
        <f t="shared" ref="F34:H39" si="6">+E34+(E34*$P34)</f>
        <v>76500</v>
      </c>
      <c r="G34" s="6">
        <f t="shared" si="6"/>
        <v>78030</v>
      </c>
      <c r="H34" s="6">
        <f t="shared" si="6"/>
        <v>79590.600000000006</v>
      </c>
      <c r="I34" s="6">
        <f t="shared" ref="I34:J34" si="7">+H34+(H34*$P34)</f>
        <v>81182.412000000011</v>
      </c>
      <c r="J34" s="6">
        <f t="shared" si="7"/>
        <v>82806.060240000006</v>
      </c>
      <c r="K34" s="6">
        <f t="shared" ref="K34:O34" si="8">+J34+(J34*$P34)</f>
        <v>84462.181444800008</v>
      </c>
      <c r="L34" s="30">
        <f>+K34+(K34*$P34)</f>
        <v>86151.425073696009</v>
      </c>
      <c r="M34" s="6">
        <f t="shared" si="8"/>
        <v>87874.45357516993</v>
      </c>
      <c r="N34" s="6">
        <f t="shared" si="8"/>
        <v>89631.942646673328</v>
      </c>
      <c r="O34" s="6">
        <f t="shared" si="8"/>
        <v>91424.581499606793</v>
      </c>
      <c r="P34" s="27">
        <v>0.02</v>
      </c>
    </row>
    <row r="35" spans="2:17" x14ac:dyDescent="0.25">
      <c r="B35" s="24" t="s">
        <v>34</v>
      </c>
      <c r="D35" s="3"/>
      <c r="E35" s="6">
        <f>5.5*H14*12</f>
        <v>594000</v>
      </c>
      <c r="F35" s="6">
        <f t="shared" si="6"/>
        <v>611820</v>
      </c>
      <c r="G35" s="6">
        <f t="shared" si="6"/>
        <v>630174.6</v>
      </c>
      <c r="H35" s="6">
        <f t="shared" si="6"/>
        <v>649079.83799999999</v>
      </c>
      <c r="I35" s="6">
        <f t="shared" ref="I35" si="9">+H35+(H35*$P35)</f>
        <v>668552.23314000003</v>
      </c>
      <c r="J35" s="6">
        <f>+I35+(I35*$Q35)</f>
        <v>688608.80013420002</v>
      </c>
      <c r="K35" s="6">
        <f t="shared" ref="K35:O35" si="10">+J35+(J35*$Q35)</f>
        <v>709267.06413822598</v>
      </c>
      <c r="L35" s="6">
        <f t="shared" si="10"/>
        <v>730545.07606237277</v>
      </c>
      <c r="M35" s="6">
        <f t="shared" si="10"/>
        <v>752461.4283442439</v>
      </c>
      <c r="N35" s="6">
        <f t="shared" si="10"/>
        <v>775035.27119457116</v>
      </c>
      <c r="O35" s="6">
        <f t="shared" si="10"/>
        <v>798286.32933040825</v>
      </c>
      <c r="P35" s="27">
        <v>0.03</v>
      </c>
      <c r="Q35" s="27">
        <v>0.03</v>
      </c>
    </row>
    <row r="36" spans="2:17" x14ac:dyDescent="0.25">
      <c r="B36" s="24" t="s">
        <v>35</v>
      </c>
      <c r="E36" s="6">
        <f>+H18*H16*12</f>
        <v>90000</v>
      </c>
      <c r="F36" s="6">
        <f t="shared" si="6"/>
        <v>93150</v>
      </c>
      <c r="G36" s="6">
        <f t="shared" si="6"/>
        <v>96410.25</v>
      </c>
      <c r="H36" s="6">
        <f t="shared" si="6"/>
        <v>99784.608749999999</v>
      </c>
      <c r="I36" s="6">
        <f t="shared" ref="I36:J36" si="11">+H36+(H36*$P36)</f>
        <v>103277.07005625</v>
      </c>
      <c r="J36" s="6">
        <f t="shared" si="11"/>
        <v>106891.76750821875</v>
      </c>
      <c r="K36" s="6">
        <f t="shared" ref="K36:O36" si="12">+J36+(J36*$P36)</f>
        <v>110632.97937100641</v>
      </c>
      <c r="L36" s="6">
        <f t="shared" si="12"/>
        <v>114505.13364899164</v>
      </c>
      <c r="M36" s="6">
        <f t="shared" si="12"/>
        <v>118512.81332670635</v>
      </c>
      <c r="N36" s="6">
        <f t="shared" si="12"/>
        <v>122660.76179314108</v>
      </c>
      <c r="O36" s="6">
        <f t="shared" si="12"/>
        <v>126953.88845590102</v>
      </c>
      <c r="P36" s="27">
        <v>3.5000000000000003E-2</v>
      </c>
    </row>
    <row r="37" spans="2:17" x14ac:dyDescent="0.25">
      <c r="B37" s="24" t="s">
        <v>40</v>
      </c>
      <c r="E37" s="6">
        <f>+H19*H18*12</f>
        <v>72000</v>
      </c>
      <c r="F37" s="6">
        <f t="shared" si="6"/>
        <v>74340</v>
      </c>
      <c r="G37" s="6">
        <f t="shared" si="6"/>
        <v>76756.05</v>
      </c>
      <c r="H37" s="6">
        <f t="shared" si="6"/>
        <v>79250.621625</v>
      </c>
      <c r="I37" s="6">
        <f t="shared" ref="I37:J37" si="13">+H37+(H37*$P37)</f>
        <v>81826.266827812506</v>
      </c>
      <c r="J37" s="6">
        <f t="shared" si="13"/>
        <v>84485.620499716417</v>
      </c>
      <c r="K37" s="6">
        <f t="shared" ref="K37:O37" si="14">+J37+(J37*$P37)</f>
        <v>87231.403165957207</v>
      </c>
      <c r="L37" s="6">
        <f t="shared" si="14"/>
        <v>90066.423768850815</v>
      </c>
      <c r="M37" s="6">
        <f t="shared" si="14"/>
        <v>92993.582541338459</v>
      </c>
      <c r="N37" s="6">
        <f t="shared" si="14"/>
        <v>96015.873973931957</v>
      </c>
      <c r="O37" s="6">
        <f t="shared" si="14"/>
        <v>99136.389878084752</v>
      </c>
      <c r="P37" s="27">
        <v>3.2500000000000001E-2</v>
      </c>
    </row>
    <row r="38" spans="2:17" x14ac:dyDescent="0.25">
      <c r="B38" s="24" t="s">
        <v>48</v>
      </c>
      <c r="E38" s="6">
        <f>+H9*12</f>
        <v>24000</v>
      </c>
      <c r="F38" s="6">
        <f t="shared" si="6"/>
        <v>24636</v>
      </c>
      <c r="G38" s="6">
        <f t="shared" si="6"/>
        <v>25288.853999999999</v>
      </c>
      <c r="H38" s="6">
        <f t="shared" si="6"/>
        <v>25959.008631000001</v>
      </c>
      <c r="I38" s="6">
        <f t="shared" ref="I38:J38" si="15">+H38+(H38*$P38)</f>
        <v>26646.922359721502</v>
      </c>
      <c r="J38" s="6">
        <f t="shared" si="15"/>
        <v>27353.065802254121</v>
      </c>
      <c r="K38" s="6">
        <f t="shared" ref="K38:O38" si="16">+J38+(J38*$P38)</f>
        <v>28077.922046013857</v>
      </c>
      <c r="L38" s="6">
        <f t="shared" si="16"/>
        <v>28821.986980233225</v>
      </c>
      <c r="M38" s="6">
        <f t="shared" si="16"/>
        <v>29585.769635209406</v>
      </c>
      <c r="N38" s="6">
        <f t="shared" si="16"/>
        <v>30369.792530542454</v>
      </c>
      <c r="O38" s="6">
        <f t="shared" si="16"/>
        <v>31174.592032601828</v>
      </c>
      <c r="P38" s="27">
        <v>2.6499999999999999E-2</v>
      </c>
    </row>
    <row r="39" spans="2:17" x14ac:dyDescent="0.25">
      <c r="B39" s="24" t="s">
        <v>49</v>
      </c>
      <c r="E39" s="25">
        <f>+H10*12</f>
        <v>21600</v>
      </c>
      <c r="F39" s="25">
        <f t="shared" si="6"/>
        <v>22280.400000000001</v>
      </c>
      <c r="G39" s="25">
        <f t="shared" si="6"/>
        <v>22982.232600000003</v>
      </c>
      <c r="H39" s="25">
        <f t="shared" si="6"/>
        <v>23706.172926900002</v>
      </c>
      <c r="I39" s="25">
        <f t="shared" ref="I39:J39" si="17">+H39+(H39*$P39)</f>
        <v>24452.917374097353</v>
      </c>
      <c r="J39" s="25">
        <f t="shared" si="17"/>
        <v>25223.184271381419</v>
      </c>
      <c r="K39" s="25">
        <f t="shared" ref="K39:O39" si="18">+J39+(J39*$P39)</f>
        <v>26017.714575929935</v>
      </c>
      <c r="L39" s="25">
        <f t="shared" si="18"/>
        <v>26837.272585071729</v>
      </c>
      <c r="M39" s="25">
        <f t="shared" si="18"/>
        <v>27682.646671501487</v>
      </c>
      <c r="N39" s="25">
        <f t="shared" si="18"/>
        <v>28554.650041653782</v>
      </c>
      <c r="O39" s="25">
        <f t="shared" si="18"/>
        <v>29454.121517965876</v>
      </c>
      <c r="P39" s="27">
        <v>3.15E-2</v>
      </c>
    </row>
    <row r="40" spans="2:17" x14ac:dyDescent="0.25">
      <c r="B40" s="8" t="s">
        <v>69</v>
      </c>
      <c r="E40" s="6">
        <f>SUM(E32:E39)</f>
        <v>977760</v>
      </c>
      <c r="F40" s="6">
        <f t="shared" ref="F40:O40" si="19">SUM(F32:F39)</f>
        <v>1006248</v>
      </c>
      <c r="G40" s="6">
        <f t="shared" si="19"/>
        <v>1035582.5526000001</v>
      </c>
      <c r="H40" s="6">
        <f t="shared" si="19"/>
        <v>1065789.1653429</v>
      </c>
      <c r="I40" s="6">
        <f t="shared" si="19"/>
        <v>1096894.1226657312</v>
      </c>
      <c r="J40" s="6">
        <f t="shared" si="19"/>
        <v>1128924.509775043</v>
      </c>
      <c r="K40" s="6">
        <f t="shared" si="19"/>
        <v>1161908.2372618008</v>
      </c>
      <c r="L40" s="6">
        <f t="shared" si="19"/>
        <v>1195874.0664788694</v>
      </c>
      <c r="M40" s="6">
        <f t="shared" si="19"/>
        <v>1230851.6357048715</v>
      </c>
      <c r="N40" s="6">
        <f t="shared" si="19"/>
        <v>1266871.4871189611</v>
      </c>
      <c r="O40" s="6">
        <f t="shared" si="19"/>
        <v>1303965.0946118296</v>
      </c>
      <c r="P40" s="3"/>
    </row>
    <row r="41" spans="2:17" x14ac:dyDescent="0.25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3"/>
    </row>
    <row r="42" spans="2:17" x14ac:dyDescent="0.25">
      <c r="B42" s="2" t="s">
        <v>1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3"/>
    </row>
    <row r="43" spans="2:17" x14ac:dyDescent="0.25">
      <c r="B43" s="24" t="s">
        <v>51</v>
      </c>
      <c r="E43" s="6">
        <f>+H21*12</f>
        <v>96000</v>
      </c>
      <c r="F43" s="6">
        <f>+E43+(E43*$P43)</f>
        <v>100800</v>
      </c>
      <c r="G43" s="6">
        <f t="shared" ref="G43:O43" si="20">+F43+(F43*$P43)</f>
        <v>105840</v>
      </c>
      <c r="H43" s="6">
        <f t="shared" si="20"/>
        <v>111132</v>
      </c>
      <c r="I43" s="6">
        <f t="shared" si="20"/>
        <v>116688.6</v>
      </c>
      <c r="J43" s="6">
        <f t="shared" si="20"/>
        <v>122523.03</v>
      </c>
      <c r="K43" s="6">
        <f t="shared" si="20"/>
        <v>128649.18150000001</v>
      </c>
      <c r="L43" s="6">
        <f t="shared" si="20"/>
        <v>135081.640575</v>
      </c>
      <c r="M43" s="6">
        <f t="shared" si="20"/>
        <v>141835.72260375001</v>
      </c>
      <c r="N43" s="6">
        <f t="shared" si="20"/>
        <v>148927.50873393752</v>
      </c>
      <c r="O43" s="6">
        <f t="shared" si="20"/>
        <v>156373.88417063438</v>
      </c>
      <c r="P43" s="3">
        <v>0.05</v>
      </c>
    </row>
    <row r="44" spans="2:17" x14ac:dyDescent="0.25">
      <c r="B44" s="24" t="s">
        <v>57</v>
      </c>
      <c r="E44" s="6">
        <f>+H14*H15*12</f>
        <v>442800</v>
      </c>
      <c r="F44" s="6">
        <f>+E44+(E44*$P44)</f>
        <v>456084</v>
      </c>
      <c r="G44" s="6">
        <f t="shared" ref="G44:I44" si="21">+F44+(F44*$P44)</f>
        <v>469766.52</v>
      </c>
      <c r="H44" s="6">
        <f t="shared" si="21"/>
        <v>483859.51560000004</v>
      </c>
      <c r="I44" s="6">
        <f t="shared" si="21"/>
        <v>498375.30106800003</v>
      </c>
      <c r="J44" s="6">
        <f>+I44+(I44*$Q44)</f>
        <v>523294.06612140004</v>
      </c>
      <c r="K44" s="6">
        <f t="shared" ref="K44:O44" si="22">+J44+(J44*$Q44)</f>
        <v>549458.76942747005</v>
      </c>
      <c r="L44" s="6">
        <f t="shared" si="22"/>
        <v>576931.70789884357</v>
      </c>
      <c r="M44" s="6">
        <f t="shared" si="22"/>
        <v>605778.29329378577</v>
      </c>
      <c r="N44" s="6">
        <f t="shared" si="22"/>
        <v>636067.2079584751</v>
      </c>
      <c r="O44" s="6">
        <f t="shared" si="22"/>
        <v>667870.56835639884</v>
      </c>
      <c r="P44" s="3">
        <f>+P35</f>
        <v>0.03</v>
      </c>
      <c r="Q44" s="18">
        <v>0.05</v>
      </c>
    </row>
    <row r="45" spans="2:17" x14ac:dyDescent="0.25">
      <c r="B45" s="24" t="s">
        <v>50</v>
      </c>
      <c r="E45" s="6">
        <f>+H22*12</f>
        <v>190080</v>
      </c>
      <c r="F45" s="6">
        <f t="shared" ref="F45:O45" si="23">+E45+(E45*$P45)</f>
        <v>195117.12</v>
      </c>
      <c r="G45" s="6">
        <f t="shared" si="23"/>
        <v>200287.72368</v>
      </c>
      <c r="H45" s="6">
        <f t="shared" si="23"/>
        <v>205595.34835752001</v>
      </c>
      <c r="I45" s="6">
        <f t="shared" si="23"/>
        <v>211043.62508899427</v>
      </c>
      <c r="J45" s="6">
        <f t="shared" si="23"/>
        <v>216636.28115385261</v>
      </c>
      <c r="K45" s="6">
        <f t="shared" si="23"/>
        <v>222377.14260442971</v>
      </c>
      <c r="L45" s="6">
        <f t="shared" si="23"/>
        <v>228270.13688344709</v>
      </c>
      <c r="M45" s="6">
        <f t="shared" si="23"/>
        <v>234319.29551085844</v>
      </c>
      <c r="N45" s="6">
        <f t="shared" si="23"/>
        <v>240528.75684189619</v>
      </c>
      <c r="O45" s="6">
        <f t="shared" si="23"/>
        <v>246902.76889820644</v>
      </c>
      <c r="P45" s="3">
        <f>+P38</f>
        <v>2.6499999999999999E-2</v>
      </c>
    </row>
    <row r="46" spans="2:17" x14ac:dyDescent="0.25">
      <c r="B46" s="24" t="s">
        <v>52</v>
      </c>
      <c r="E46" s="6">
        <f>+H26*12</f>
        <v>12000</v>
      </c>
      <c r="F46" s="6">
        <f t="shared" ref="F46:O46" si="24">+E46+(E46*$P46)</f>
        <v>12240</v>
      </c>
      <c r="G46" s="6">
        <f t="shared" si="24"/>
        <v>12484.8</v>
      </c>
      <c r="H46" s="6">
        <f t="shared" si="24"/>
        <v>12734.495999999999</v>
      </c>
      <c r="I46" s="6">
        <f t="shared" si="24"/>
        <v>12989.18592</v>
      </c>
      <c r="J46" s="6">
        <f t="shared" si="24"/>
        <v>13248.9696384</v>
      </c>
      <c r="K46" s="6">
        <f t="shared" si="24"/>
        <v>13513.949031168</v>
      </c>
      <c r="L46" s="6">
        <f t="shared" si="24"/>
        <v>13784.22801179136</v>
      </c>
      <c r="M46" s="6">
        <f t="shared" si="24"/>
        <v>14059.912572027188</v>
      </c>
      <c r="N46" s="6">
        <f t="shared" si="24"/>
        <v>14341.110823467732</v>
      </c>
      <c r="O46" s="6">
        <f t="shared" si="24"/>
        <v>14627.933039937087</v>
      </c>
      <c r="P46" s="3">
        <v>0.02</v>
      </c>
    </row>
    <row r="47" spans="2:17" x14ac:dyDescent="0.25">
      <c r="B47" s="24" t="s">
        <v>2</v>
      </c>
      <c r="E47" s="30">
        <f>E69/30</f>
        <v>33333.333333333336</v>
      </c>
      <c r="F47" s="6">
        <f t="shared" ref="F47:O47" si="25">F69/30</f>
        <v>33333.333333333336</v>
      </c>
      <c r="G47" s="6">
        <f t="shared" si="25"/>
        <v>33333.333333333336</v>
      </c>
      <c r="H47" s="6">
        <f t="shared" si="25"/>
        <v>33333.333333333336</v>
      </c>
      <c r="I47" s="6">
        <f t="shared" si="25"/>
        <v>33333.333333333336</v>
      </c>
      <c r="J47" s="6">
        <f t="shared" si="25"/>
        <v>33333.333333333336</v>
      </c>
      <c r="K47" s="6">
        <f t="shared" si="25"/>
        <v>33333.333333333336</v>
      </c>
      <c r="L47" s="6">
        <f t="shared" si="25"/>
        <v>33333.333333333336</v>
      </c>
      <c r="M47" s="6">
        <f t="shared" si="25"/>
        <v>33333.333333333336</v>
      </c>
      <c r="N47" s="6">
        <f t="shared" si="25"/>
        <v>33333.333333333336</v>
      </c>
      <c r="O47" s="6">
        <f t="shared" si="25"/>
        <v>33333.333333333336</v>
      </c>
      <c r="P47" s="3"/>
    </row>
    <row r="48" spans="2:17" x14ac:dyDescent="0.25">
      <c r="B48" s="24" t="s">
        <v>58</v>
      </c>
      <c r="E48" s="6">
        <f>+H17*H18*12</f>
        <v>9000</v>
      </c>
      <c r="F48" s="6">
        <f t="shared" ref="F48:O48" si="26">+E48+(E48*$P48)</f>
        <v>9090</v>
      </c>
      <c r="G48" s="6">
        <f t="shared" si="26"/>
        <v>9180.9</v>
      </c>
      <c r="H48" s="6">
        <f t="shared" si="26"/>
        <v>9272.7089999999989</v>
      </c>
      <c r="I48" s="6">
        <f t="shared" si="26"/>
        <v>9365.4360899999992</v>
      </c>
      <c r="J48" s="6">
        <f t="shared" si="26"/>
        <v>9459.0904508999993</v>
      </c>
      <c r="K48" s="6">
        <f t="shared" si="26"/>
        <v>9553.6813554089986</v>
      </c>
      <c r="L48" s="6">
        <f t="shared" si="26"/>
        <v>9649.2181689630888</v>
      </c>
      <c r="M48" s="6">
        <f t="shared" si="26"/>
        <v>9745.7103506527201</v>
      </c>
      <c r="N48" s="6">
        <f t="shared" si="26"/>
        <v>9843.1674541592474</v>
      </c>
      <c r="O48" s="6">
        <f t="shared" si="26"/>
        <v>9941.5991287008401</v>
      </c>
      <c r="P48" s="3">
        <f>+P32</f>
        <v>0.01</v>
      </c>
    </row>
    <row r="49" spans="2:16" x14ac:dyDescent="0.25">
      <c r="B49" s="24" t="s">
        <v>59</v>
      </c>
      <c r="E49" s="6">
        <f>+H20*H18*12</f>
        <v>4320</v>
      </c>
      <c r="F49" s="6">
        <f t="shared" ref="F49:O49" si="27">+E49+(E49*$P49)</f>
        <v>4449.6000000000004</v>
      </c>
      <c r="G49" s="6">
        <f t="shared" si="27"/>
        <v>4583.0880000000006</v>
      </c>
      <c r="H49" s="6">
        <f t="shared" si="27"/>
        <v>4720.580640000001</v>
      </c>
      <c r="I49" s="6">
        <f t="shared" si="27"/>
        <v>4862.1980592000009</v>
      </c>
      <c r="J49" s="6">
        <f t="shared" si="27"/>
        <v>5008.0640009760009</v>
      </c>
      <c r="K49" s="6">
        <f t="shared" si="27"/>
        <v>5158.3059210052807</v>
      </c>
      <c r="L49" s="6">
        <f t="shared" si="27"/>
        <v>5313.0550986354392</v>
      </c>
      <c r="M49" s="6">
        <f t="shared" si="27"/>
        <v>5472.4467515945025</v>
      </c>
      <c r="N49" s="6">
        <f t="shared" si="27"/>
        <v>5636.6201541423379</v>
      </c>
      <c r="O49" s="6">
        <f t="shared" si="27"/>
        <v>5805.7187587666085</v>
      </c>
      <c r="P49" s="3">
        <v>0.03</v>
      </c>
    </row>
    <row r="50" spans="2:16" x14ac:dyDescent="0.25">
      <c r="B50" s="24" t="s">
        <v>3</v>
      </c>
      <c r="E50" s="6">
        <f>'Loan Amortization'!G18</f>
        <v>143456.59630047355</v>
      </c>
      <c r="F50" s="6">
        <f>SUM('Loan Amortization'!D19:D30)</f>
        <v>142208.56992881777</v>
      </c>
      <c r="G50" s="6">
        <f>SUM('Loan Amortization'!D31:D42)</f>
        <v>140856.95798383179</v>
      </c>
      <c r="H50" s="6">
        <f>SUM('Loan Amortization'!D43:D54)</f>
        <v>139393.16291401675</v>
      </c>
      <c r="I50" s="6">
        <f>SUM('Loan Amortization'!D55:D66)</f>
        <v>137807.87357533982</v>
      </c>
      <c r="J50" s="6">
        <f>SUM('Loan Amortization'!D67:D78)</f>
        <v>136091.00600340558</v>
      </c>
      <c r="K50" s="6">
        <f>SUM('Loan Amortization'!D79:D90)</f>
        <v>134231.63926974693</v>
      </c>
      <c r="L50" s="6">
        <f>SUM('Loan Amortization'!D91:D102)</f>
        <v>132217.94601422036</v>
      </c>
      <c r="M50" s="6">
        <f>SUM('Loan Amortization'!D103:D114)</f>
        <v>130037.11721162345</v>
      </c>
      <c r="N50" s="6">
        <f>SUM('Loan Amortization'!D115:D126)</f>
        <v>127675.28069397938</v>
      </c>
      <c r="O50" s="6">
        <f>SUM('Loan Amortization'!D127:D138)</f>
        <v>125117.41291021091</v>
      </c>
      <c r="P50" s="3"/>
    </row>
    <row r="51" spans="2:16" x14ac:dyDescent="0.25">
      <c r="B51" s="24" t="s">
        <v>4</v>
      </c>
      <c r="E51" s="26">
        <f t="shared" ref="E51:O51" si="28">E78*$P$51</f>
        <v>4278.1020086154631</v>
      </c>
      <c r="F51" s="26">
        <f t="shared" si="28"/>
        <v>0</v>
      </c>
      <c r="G51" s="26">
        <f t="shared" si="28"/>
        <v>0</v>
      </c>
      <c r="H51" s="26">
        <f t="shared" si="28"/>
        <v>0</v>
      </c>
      <c r="I51" s="26">
        <f t="shared" si="28"/>
        <v>0</v>
      </c>
      <c r="J51" s="26">
        <f t="shared" si="28"/>
        <v>0</v>
      </c>
      <c r="K51" s="26">
        <f t="shared" si="28"/>
        <v>0</v>
      </c>
      <c r="L51" s="26">
        <f t="shared" si="28"/>
        <v>0</v>
      </c>
      <c r="M51" s="26">
        <f t="shared" si="28"/>
        <v>0</v>
      </c>
      <c r="N51" s="26">
        <f t="shared" si="28"/>
        <v>0</v>
      </c>
      <c r="O51" s="26">
        <f t="shared" si="28"/>
        <v>0</v>
      </c>
      <c r="P51" s="27">
        <v>0.1</v>
      </c>
    </row>
    <row r="52" spans="2:16" x14ac:dyDescent="0.25">
      <c r="B52" s="8" t="s">
        <v>71</v>
      </c>
      <c r="E52" s="6">
        <f>SUM(E43:E51)</f>
        <v>935268.03164242243</v>
      </c>
      <c r="F52" s="6">
        <f t="shared" ref="F52:O52" si="29">SUM(F43:F51)</f>
        <v>953322.62326215114</v>
      </c>
      <c r="G52" s="6">
        <f t="shared" si="29"/>
        <v>976333.32299716526</v>
      </c>
      <c r="H52" s="6">
        <f t="shared" si="29"/>
        <v>1000041.1458448704</v>
      </c>
      <c r="I52" s="6">
        <f t="shared" si="29"/>
        <v>1024465.5531348673</v>
      </c>
      <c r="J52" s="6">
        <f t="shared" si="29"/>
        <v>1059593.8407022676</v>
      </c>
      <c r="K52" s="6">
        <f t="shared" si="29"/>
        <v>1096276.0024425625</v>
      </c>
      <c r="L52" s="6">
        <f t="shared" si="29"/>
        <v>1134581.2659842344</v>
      </c>
      <c r="M52" s="6">
        <f t="shared" si="29"/>
        <v>1174581.8316276253</v>
      </c>
      <c r="N52" s="6">
        <f t="shared" si="29"/>
        <v>1216352.9859933911</v>
      </c>
      <c r="O52" s="6">
        <f t="shared" si="29"/>
        <v>1259973.2185961884</v>
      </c>
      <c r="P52" s="23"/>
    </row>
    <row r="53" spans="2:16" x14ac:dyDescent="0.2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6" x14ac:dyDescent="0.25">
      <c r="B54" s="1" t="s">
        <v>5</v>
      </c>
      <c r="E54" s="6">
        <f>E40-E52</f>
        <v>42491.968357577571</v>
      </c>
      <c r="F54" s="6">
        <f t="shared" ref="F54:O54" si="30">F40-F52</f>
        <v>52925.376737848856</v>
      </c>
      <c r="G54" s="6">
        <f t="shared" si="30"/>
        <v>59249.229602834792</v>
      </c>
      <c r="H54" s="6">
        <f t="shared" si="30"/>
        <v>65748.019498029607</v>
      </c>
      <c r="I54" s="6">
        <f t="shared" si="30"/>
        <v>72428.569530863897</v>
      </c>
      <c r="J54" s="6">
        <f t="shared" si="30"/>
        <v>69330.669072775403</v>
      </c>
      <c r="K54" s="6">
        <f t="shared" si="30"/>
        <v>65632.234819238307</v>
      </c>
      <c r="L54" s="6">
        <f t="shared" si="30"/>
        <v>61292.800494635012</v>
      </c>
      <c r="M54" s="6">
        <f t="shared" si="30"/>
        <v>56269.804077246226</v>
      </c>
      <c r="N54" s="6">
        <f t="shared" si="30"/>
        <v>50518.501125569921</v>
      </c>
      <c r="O54" s="6">
        <f t="shared" si="30"/>
        <v>43991.876015641261</v>
      </c>
    </row>
    <row r="55" spans="2:16" x14ac:dyDescent="0.25">
      <c r="B55" s="1" t="s">
        <v>6</v>
      </c>
      <c r="D55" s="3">
        <v>0.2</v>
      </c>
      <c r="E55" s="6">
        <f>IF(E54&gt;0,E54*$D$55,0)</f>
        <v>8498.3936715155141</v>
      </c>
      <c r="F55" s="6">
        <f t="shared" ref="F55:O55" si="31">IF(F54&gt;0,F54*$D$55,0)</f>
        <v>10585.075347569771</v>
      </c>
      <c r="G55" s="6">
        <f t="shared" si="31"/>
        <v>11849.845920566959</v>
      </c>
      <c r="H55" s="6">
        <f t="shared" si="31"/>
        <v>13149.603899605921</v>
      </c>
      <c r="I55" s="6">
        <f t="shared" si="31"/>
        <v>14485.713906172779</v>
      </c>
      <c r="J55" s="6">
        <f t="shared" si="31"/>
        <v>13866.133814555082</v>
      </c>
      <c r="K55" s="6">
        <f t="shared" si="31"/>
        <v>13126.446963847662</v>
      </c>
      <c r="L55" s="6">
        <f t="shared" si="31"/>
        <v>12258.560098927002</v>
      </c>
      <c r="M55" s="6">
        <f t="shared" si="31"/>
        <v>11253.960815449245</v>
      </c>
      <c r="N55" s="6">
        <f t="shared" si="31"/>
        <v>10103.700225113986</v>
      </c>
      <c r="O55" s="6">
        <f t="shared" si="31"/>
        <v>8798.3752031282529</v>
      </c>
    </row>
    <row r="56" spans="2:16" x14ac:dyDescent="0.25">
      <c r="B56" s="1" t="s">
        <v>7</v>
      </c>
      <c r="E56" s="6">
        <f>+E54-E55</f>
        <v>33993.574686062057</v>
      </c>
      <c r="F56" s="6">
        <f t="shared" ref="F56:O56" si="32">+F54-F55</f>
        <v>42340.301390279084</v>
      </c>
      <c r="G56" s="6">
        <f t="shared" si="32"/>
        <v>47399.383682267835</v>
      </c>
      <c r="H56" s="6">
        <f t="shared" si="32"/>
        <v>52598.415598423686</v>
      </c>
      <c r="I56" s="6">
        <f t="shared" si="32"/>
        <v>57942.855624691118</v>
      </c>
      <c r="J56" s="6">
        <f t="shared" si="32"/>
        <v>55464.53525822032</v>
      </c>
      <c r="K56" s="6">
        <f t="shared" si="32"/>
        <v>52505.787855390648</v>
      </c>
      <c r="L56" s="6">
        <f t="shared" si="32"/>
        <v>49034.24039570801</v>
      </c>
      <c r="M56" s="6">
        <f t="shared" si="32"/>
        <v>45015.843261796981</v>
      </c>
      <c r="N56" s="6">
        <f t="shared" si="32"/>
        <v>40414.800900455935</v>
      </c>
      <c r="O56" s="6">
        <f t="shared" si="32"/>
        <v>35193.500812513012</v>
      </c>
    </row>
    <row r="57" spans="2:16" x14ac:dyDescent="0.2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6" x14ac:dyDescent="0.2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6" x14ac:dyDescent="0.25">
      <c r="B59" s="8" t="s">
        <v>8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6" x14ac:dyDescent="0.25">
      <c r="B60" s="8" t="s">
        <v>9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6" x14ac:dyDescent="0.25">
      <c r="B61" s="1" t="s">
        <v>10</v>
      </c>
      <c r="E61" s="6">
        <v>6000</v>
      </c>
      <c r="F61" s="6">
        <f>E61</f>
        <v>6000</v>
      </c>
      <c r="G61" s="6">
        <f t="shared" ref="G61:O61" si="33">F61</f>
        <v>6000</v>
      </c>
      <c r="H61" s="6">
        <f t="shared" si="33"/>
        <v>6000</v>
      </c>
      <c r="I61" s="6">
        <f t="shared" si="33"/>
        <v>6000</v>
      </c>
      <c r="J61" s="6">
        <f t="shared" si="33"/>
        <v>6000</v>
      </c>
      <c r="K61" s="6">
        <f t="shared" si="33"/>
        <v>6000</v>
      </c>
      <c r="L61" s="6">
        <f t="shared" si="33"/>
        <v>6000</v>
      </c>
      <c r="M61" s="6">
        <f t="shared" si="33"/>
        <v>6000</v>
      </c>
      <c r="N61" s="6">
        <f t="shared" si="33"/>
        <v>6000</v>
      </c>
      <c r="O61" s="6">
        <f t="shared" si="33"/>
        <v>6000</v>
      </c>
    </row>
    <row r="62" spans="2:16" x14ac:dyDescent="0.25">
      <c r="B62" s="1" t="s">
        <v>11</v>
      </c>
      <c r="E62" s="6"/>
      <c r="F62" s="6">
        <v>2941</v>
      </c>
      <c r="G62" s="6">
        <v>48153</v>
      </c>
      <c r="H62" s="6">
        <v>97161</v>
      </c>
      <c r="I62" s="6">
        <v>149991</v>
      </c>
      <c r="J62" s="6">
        <v>188724</v>
      </c>
      <c r="K62" s="6">
        <v>221909</v>
      </c>
      <c r="L62" s="6">
        <v>248832</v>
      </c>
      <c r="M62" s="6">
        <v>268730</v>
      </c>
      <c r="N62" s="6">
        <v>280789</v>
      </c>
      <c r="O62" s="6">
        <v>284138</v>
      </c>
    </row>
    <row r="63" spans="2:16" x14ac:dyDescent="0.25">
      <c r="B63" s="1" t="s">
        <v>126</v>
      </c>
      <c r="E63" s="6">
        <f>E32/365*$C$13</f>
        <v>458.63013698630141</v>
      </c>
      <c r="F63" s="6">
        <f t="shared" ref="F63:O63" si="34">F32/365*$C$13</f>
        <v>463.21643835616442</v>
      </c>
      <c r="G63" s="6">
        <f t="shared" si="34"/>
        <v>467.84860273972606</v>
      </c>
      <c r="H63" s="6">
        <f t="shared" si="34"/>
        <v>472.52708876712336</v>
      </c>
      <c r="I63" s="6">
        <f t="shared" si="34"/>
        <v>477.25235965479459</v>
      </c>
      <c r="J63" s="6">
        <f t="shared" si="34"/>
        <v>482.0248832513426</v>
      </c>
      <c r="K63" s="6">
        <f t="shared" si="34"/>
        <v>486.84513208385607</v>
      </c>
      <c r="L63" s="6">
        <f t="shared" si="34"/>
        <v>491.71358340469459</v>
      </c>
      <c r="M63" s="6">
        <f t="shared" si="34"/>
        <v>496.63071923874162</v>
      </c>
      <c r="N63" s="6">
        <f t="shared" si="34"/>
        <v>501.59702643112905</v>
      </c>
      <c r="O63" s="6">
        <f t="shared" si="34"/>
        <v>506.6129966954403</v>
      </c>
    </row>
    <row r="64" spans="2:16" x14ac:dyDescent="0.25">
      <c r="B64" s="1" t="s">
        <v>123</v>
      </c>
      <c r="E64" s="29">
        <f>E35/365*$C$12</f>
        <v>24410.958904109586</v>
      </c>
      <c r="F64" s="29">
        <f t="shared" ref="F64:O64" si="35">F35/365*$C$12</f>
        <v>25143.287671232876</v>
      </c>
      <c r="G64" s="29">
        <f t="shared" si="35"/>
        <v>25897.586301369862</v>
      </c>
      <c r="H64" s="29">
        <f t="shared" si="35"/>
        <v>26674.513890410959</v>
      </c>
      <c r="I64" s="29">
        <f t="shared" si="35"/>
        <v>27474.749307123286</v>
      </c>
      <c r="J64" s="29">
        <f t="shared" si="35"/>
        <v>28298.991786336988</v>
      </c>
      <c r="K64" s="29">
        <f t="shared" si="35"/>
        <v>29147.961539927095</v>
      </c>
      <c r="L64" s="29">
        <f t="shared" si="35"/>
        <v>30022.400386124908</v>
      </c>
      <c r="M64" s="29">
        <f t="shared" si="35"/>
        <v>30923.072397708653</v>
      </c>
      <c r="N64" s="29">
        <f t="shared" si="35"/>
        <v>31850.764569639912</v>
      </c>
      <c r="O64" s="29">
        <f t="shared" si="35"/>
        <v>32806.28750672911</v>
      </c>
    </row>
    <row r="65" spans="2:15" x14ac:dyDescent="0.25">
      <c r="B65" s="1" t="s">
        <v>60</v>
      </c>
      <c r="E65" s="6">
        <f t="shared" ref="E65:N65" si="36">E35/365*30</f>
        <v>48821.917808219172</v>
      </c>
      <c r="F65" s="6">
        <f t="shared" si="36"/>
        <v>50286.575342465752</v>
      </c>
      <c r="G65" s="6">
        <f t="shared" si="36"/>
        <v>51795.172602739724</v>
      </c>
      <c r="H65" s="6">
        <f t="shared" si="36"/>
        <v>53349.027780821918</v>
      </c>
      <c r="I65" s="6">
        <f t="shared" si="36"/>
        <v>54949.498614246571</v>
      </c>
      <c r="J65" s="6">
        <f t="shared" si="36"/>
        <v>56597.983572673977</v>
      </c>
      <c r="K65" s="6">
        <f t="shared" si="36"/>
        <v>58295.92307985419</v>
      </c>
      <c r="L65" s="6">
        <f t="shared" si="36"/>
        <v>60044.800772249815</v>
      </c>
      <c r="M65" s="6">
        <f t="shared" si="36"/>
        <v>61846.144795417305</v>
      </c>
      <c r="N65" s="6">
        <f t="shared" si="36"/>
        <v>63701.529139279824</v>
      </c>
      <c r="O65" s="30">
        <f>O35/365*30</f>
        <v>65612.575013458219</v>
      </c>
    </row>
    <row r="66" spans="2:15" x14ac:dyDescent="0.25">
      <c r="B66" s="1" t="s">
        <v>61</v>
      </c>
      <c r="E66" s="6">
        <f t="shared" ref="E66:O66" si="37">E36/365*30</f>
        <v>7397.2602739726035</v>
      </c>
      <c r="F66" s="6">
        <f t="shared" si="37"/>
        <v>7656.1643835616433</v>
      </c>
      <c r="G66" s="6">
        <f t="shared" si="37"/>
        <v>7924.1301369863013</v>
      </c>
      <c r="H66" s="6">
        <f t="shared" si="37"/>
        <v>8201.4746917808225</v>
      </c>
      <c r="I66" s="6">
        <f t="shared" si="37"/>
        <v>8488.5263059931513</v>
      </c>
      <c r="J66" s="6">
        <f t="shared" si="37"/>
        <v>8785.6247267029121</v>
      </c>
      <c r="K66" s="6">
        <f t="shared" si="37"/>
        <v>9093.1215921375133</v>
      </c>
      <c r="L66" s="6">
        <f t="shared" si="37"/>
        <v>9411.3808478623268</v>
      </c>
      <c r="M66" s="6">
        <f t="shared" si="37"/>
        <v>9740.7791775375081</v>
      </c>
      <c r="N66" s="6">
        <f t="shared" si="37"/>
        <v>10081.706448751322</v>
      </c>
      <c r="O66" s="6">
        <f t="shared" si="37"/>
        <v>10434.566174457617</v>
      </c>
    </row>
    <row r="67" spans="2:15" x14ac:dyDescent="0.25">
      <c r="B67" s="1" t="s">
        <v>62</v>
      </c>
      <c r="E67" s="6">
        <f t="shared" ref="E67:O67" si="38">E37/365*30</f>
        <v>5917.8082191780823</v>
      </c>
      <c r="F67" s="6">
        <f t="shared" si="38"/>
        <v>6110.1369863013697</v>
      </c>
      <c r="G67" s="6">
        <f t="shared" si="38"/>
        <v>6308.716438356164</v>
      </c>
      <c r="H67" s="6">
        <f t="shared" si="38"/>
        <v>6513.7497226027399</v>
      </c>
      <c r="I67" s="6">
        <f t="shared" si="38"/>
        <v>6725.4465885873296</v>
      </c>
      <c r="J67" s="6">
        <f t="shared" si="38"/>
        <v>6944.0236027164174</v>
      </c>
      <c r="K67" s="6">
        <f t="shared" si="38"/>
        <v>7169.7043698047019</v>
      </c>
      <c r="L67" s="6">
        <f t="shared" si="38"/>
        <v>7402.7197618233549</v>
      </c>
      <c r="M67" s="6">
        <f t="shared" si="38"/>
        <v>7643.3081540826133</v>
      </c>
      <c r="N67" s="6">
        <f t="shared" si="38"/>
        <v>7891.7156690902975</v>
      </c>
      <c r="O67" s="6">
        <f t="shared" si="38"/>
        <v>8148.1964283357329</v>
      </c>
    </row>
    <row r="68" spans="2:15" x14ac:dyDescent="0.25">
      <c r="B68" s="1" t="s">
        <v>45</v>
      </c>
      <c r="E68" s="6">
        <v>1400000</v>
      </c>
      <c r="F68" s="6">
        <v>1400000</v>
      </c>
      <c r="G68" s="6">
        <v>1400000</v>
      </c>
      <c r="H68" s="6">
        <v>1400000</v>
      </c>
      <c r="I68" s="6">
        <v>1400000</v>
      </c>
      <c r="J68" s="6">
        <v>1400000</v>
      </c>
      <c r="K68" s="6">
        <v>1400000</v>
      </c>
      <c r="L68" s="6">
        <v>1400000</v>
      </c>
      <c r="M68" s="6">
        <v>1400000</v>
      </c>
      <c r="N68" s="6">
        <v>1400000</v>
      </c>
      <c r="O68" s="6">
        <v>1400000</v>
      </c>
    </row>
    <row r="69" spans="2:15" x14ac:dyDescent="0.25">
      <c r="B69" s="1" t="s">
        <v>12</v>
      </c>
      <c r="E69" s="6">
        <v>1000000</v>
      </c>
      <c r="F69" s="6">
        <v>1000000</v>
      </c>
      <c r="G69" s="6">
        <v>1000000</v>
      </c>
      <c r="H69" s="6">
        <v>1000000</v>
      </c>
      <c r="I69" s="6">
        <v>1000000</v>
      </c>
      <c r="J69" s="6">
        <v>1000000</v>
      </c>
      <c r="K69" s="6">
        <v>1000000</v>
      </c>
      <c r="L69" s="6">
        <v>1000000</v>
      </c>
      <c r="M69" s="6">
        <v>1000000</v>
      </c>
      <c r="N69" s="6">
        <v>1000000</v>
      </c>
      <c r="O69" s="6">
        <v>1000000</v>
      </c>
    </row>
    <row r="70" spans="2:15" x14ac:dyDescent="0.25">
      <c r="B70" s="1" t="s">
        <v>13</v>
      </c>
      <c r="E70" s="6">
        <f>D70+E47</f>
        <v>33333.333333333336</v>
      </c>
      <c r="F70" s="6">
        <f t="shared" ref="F70:O70" si="39">E70+F47</f>
        <v>66666.666666666672</v>
      </c>
      <c r="G70" s="6">
        <f t="shared" si="39"/>
        <v>100000</v>
      </c>
      <c r="H70" s="6">
        <f t="shared" si="39"/>
        <v>133333.33333333334</v>
      </c>
      <c r="I70" s="6">
        <f t="shared" si="39"/>
        <v>166666.66666666669</v>
      </c>
      <c r="J70" s="6">
        <f t="shared" si="39"/>
        <v>200000.00000000003</v>
      </c>
      <c r="K70" s="6">
        <f t="shared" si="39"/>
        <v>233333.33333333337</v>
      </c>
      <c r="L70" s="6">
        <f t="shared" si="39"/>
        <v>266666.66666666669</v>
      </c>
      <c r="M70" s="6">
        <f t="shared" si="39"/>
        <v>300000</v>
      </c>
      <c r="N70" s="6">
        <f t="shared" si="39"/>
        <v>333333.33333333331</v>
      </c>
      <c r="O70" s="6">
        <f t="shared" si="39"/>
        <v>366666.66666666663</v>
      </c>
    </row>
    <row r="71" spans="2:15" x14ac:dyDescent="0.25">
      <c r="B71" s="1" t="s">
        <v>14</v>
      </c>
      <c r="E71" s="6">
        <f>SUM(E61:E69)-E70</f>
        <v>2459673.2420091322</v>
      </c>
      <c r="F71" s="6">
        <f t="shared" ref="F71:O71" si="40">SUM(F61:F69)-F70</f>
        <v>2431933.7141552516</v>
      </c>
      <c r="G71" s="6">
        <f t="shared" si="40"/>
        <v>2446546.4540821919</v>
      </c>
      <c r="H71" s="6">
        <f t="shared" si="40"/>
        <v>2465038.9598410497</v>
      </c>
      <c r="I71" s="6">
        <f t="shared" si="40"/>
        <v>2487439.8065089383</v>
      </c>
      <c r="J71" s="6">
        <f t="shared" si="40"/>
        <v>2495832.6485716817</v>
      </c>
      <c r="K71" s="6">
        <f t="shared" si="40"/>
        <v>2498769.2223804737</v>
      </c>
      <c r="L71" s="6">
        <f t="shared" si="40"/>
        <v>2495538.3486847985</v>
      </c>
      <c r="M71" s="6">
        <f t="shared" si="40"/>
        <v>2485379.9352439847</v>
      </c>
      <c r="N71" s="6">
        <f t="shared" si="40"/>
        <v>2467482.979519859</v>
      </c>
      <c r="O71" s="6">
        <f t="shared" si="40"/>
        <v>2440979.5714530097</v>
      </c>
    </row>
    <row r="72" spans="2:15" x14ac:dyDescent="0.25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25">
      <c r="B73" s="8" t="s">
        <v>15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25">
      <c r="B74" s="1" t="s">
        <v>22</v>
      </c>
      <c r="E74" s="6">
        <f t="shared" ref="E74:O74" si="41">E46/365*30</f>
        <v>986.30136986301386</v>
      </c>
      <c r="F74" s="6">
        <f t="shared" si="41"/>
        <v>1006.0273972602739</v>
      </c>
      <c r="G74" s="6">
        <f t="shared" si="41"/>
        <v>1026.1479452054793</v>
      </c>
      <c r="H74" s="6">
        <f t="shared" si="41"/>
        <v>1046.6709041095889</v>
      </c>
      <c r="I74" s="6">
        <f t="shared" si="41"/>
        <v>1067.6043221917807</v>
      </c>
      <c r="J74" s="6">
        <f t="shared" si="41"/>
        <v>1088.9564086356163</v>
      </c>
      <c r="K74" s="6">
        <f t="shared" si="41"/>
        <v>1110.7355368083288</v>
      </c>
      <c r="L74" s="6">
        <f t="shared" si="41"/>
        <v>1132.9502475444951</v>
      </c>
      <c r="M74" s="6">
        <f t="shared" si="41"/>
        <v>1155.6092524953851</v>
      </c>
      <c r="N74" s="6">
        <f t="shared" si="41"/>
        <v>1178.7214375452932</v>
      </c>
      <c r="O74" s="6">
        <f t="shared" si="41"/>
        <v>1202.2958662961987</v>
      </c>
    </row>
    <row r="75" spans="2:15" x14ac:dyDescent="0.25">
      <c r="B75" s="1" t="s">
        <v>16</v>
      </c>
      <c r="E75" s="6">
        <f t="shared" ref="E75:O75" si="42">IF(E54&gt;0,E54,0)</f>
        <v>42491.968357577571</v>
      </c>
      <c r="F75" s="6">
        <f t="shared" si="42"/>
        <v>52925.376737848856</v>
      </c>
      <c r="G75" s="6">
        <f t="shared" si="42"/>
        <v>59249.229602834792</v>
      </c>
      <c r="H75" s="6">
        <f t="shared" si="42"/>
        <v>65748.019498029607</v>
      </c>
      <c r="I75" s="6">
        <f t="shared" si="42"/>
        <v>72428.569530863897</v>
      </c>
      <c r="J75" s="6">
        <f t="shared" si="42"/>
        <v>69330.669072775403</v>
      </c>
      <c r="K75" s="6">
        <f t="shared" si="42"/>
        <v>65632.234819238307</v>
      </c>
      <c r="L75" s="6">
        <f t="shared" si="42"/>
        <v>61292.800494635012</v>
      </c>
      <c r="M75" s="6">
        <f t="shared" si="42"/>
        <v>56269.804077246226</v>
      </c>
      <c r="N75" s="6">
        <f t="shared" si="42"/>
        <v>50518.501125569921</v>
      </c>
      <c r="O75" s="6">
        <f t="shared" si="42"/>
        <v>43991.876015641261</v>
      </c>
    </row>
    <row r="76" spans="2:15" x14ac:dyDescent="0.25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25">
      <c r="B77" s="1" t="s">
        <v>17</v>
      </c>
      <c r="E77" s="6">
        <f>'Loan Amortization'!E18</f>
        <v>1784963.4483425287</v>
      </c>
      <c r="F77" s="6">
        <f>'Loan Amortization'!E30</f>
        <v>1768678.8703134013</v>
      </c>
      <c r="G77" s="6">
        <f>'Loan Amortization'!E42</f>
        <v>1751042.6803392875</v>
      </c>
      <c r="H77" s="6">
        <f>+'Loan Amortization'!E54</f>
        <v>1731942.6952953585</v>
      </c>
      <c r="I77" s="6">
        <f>+'Loan Amortization'!E66</f>
        <v>1711257.4209127533</v>
      </c>
      <c r="J77" s="6">
        <f>+'Loan Amortization'!E78</f>
        <v>1688855.2789582137</v>
      </c>
      <c r="K77" s="6">
        <f>+'Loan Amortization'!E90</f>
        <v>1664593.7702700156</v>
      </c>
      <c r="L77" s="6">
        <f>+'Loan Amortization'!E102</f>
        <v>1638318.5683262909</v>
      </c>
      <c r="M77" s="6">
        <f>'Loan Amortization'!E114</f>
        <v>1609862.5375799693</v>
      </c>
      <c r="N77" s="6">
        <f>+'Loan Amortization'!E126</f>
        <v>1579044.6703160035</v>
      </c>
      <c r="O77" s="6">
        <f>'Loan Amortization'!E138</f>
        <v>1545668.9352682692</v>
      </c>
    </row>
    <row r="78" spans="2:15" x14ac:dyDescent="0.25">
      <c r="B78" s="1" t="s">
        <v>18</v>
      </c>
      <c r="C78" s="32" t="s">
        <v>108</v>
      </c>
      <c r="E78" s="6">
        <v>42781.020086154633</v>
      </c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25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25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25">
      <c r="B81" s="8" t="s">
        <v>19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25">
      <c r="B82" s="1" t="s">
        <v>66</v>
      </c>
      <c r="E82" s="6">
        <v>300000</v>
      </c>
      <c r="F82" s="6">
        <f>E82</f>
        <v>300000</v>
      </c>
      <c r="G82" s="6">
        <f t="shared" ref="G82:O82" si="43">F82</f>
        <v>300000</v>
      </c>
      <c r="H82" s="6">
        <f t="shared" si="43"/>
        <v>300000</v>
      </c>
      <c r="I82" s="6">
        <f t="shared" si="43"/>
        <v>300000</v>
      </c>
      <c r="J82" s="6">
        <f t="shared" si="43"/>
        <v>300000</v>
      </c>
      <c r="K82" s="6">
        <f t="shared" si="43"/>
        <v>300000</v>
      </c>
      <c r="L82" s="6">
        <f t="shared" si="43"/>
        <v>300000</v>
      </c>
      <c r="M82" s="6">
        <f t="shared" si="43"/>
        <v>300000</v>
      </c>
      <c r="N82" s="6">
        <f t="shared" si="43"/>
        <v>300000</v>
      </c>
      <c r="O82" s="6">
        <f t="shared" si="43"/>
        <v>300000</v>
      </c>
    </row>
    <row r="83" spans="2:15" x14ac:dyDescent="0.25">
      <c r="B83" s="1" t="s">
        <v>20</v>
      </c>
      <c r="E83" s="6">
        <f t="shared" ref="E83:O83" si="44">D83+E56</f>
        <v>33993.574686062057</v>
      </c>
      <c r="F83" s="6">
        <f t="shared" si="44"/>
        <v>76333.876076341141</v>
      </c>
      <c r="G83" s="6">
        <f t="shared" si="44"/>
        <v>123733.25975860897</v>
      </c>
      <c r="H83" s="6">
        <f t="shared" si="44"/>
        <v>176331.67535703265</v>
      </c>
      <c r="I83" s="6">
        <f t="shared" si="44"/>
        <v>234274.53098172377</v>
      </c>
      <c r="J83" s="6">
        <f t="shared" si="44"/>
        <v>289739.06623994408</v>
      </c>
      <c r="K83" s="6">
        <f t="shared" si="44"/>
        <v>342244.85409533471</v>
      </c>
      <c r="L83" s="6">
        <f t="shared" si="44"/>
        <v>391279.09449104272</v>
      </c>
      <c r="M83" s="6">
        <f t="shared" si="44"/>
        <v>436294.9377528397</v>
      </c>
      <c r="N83" s="6">
        <f t="shared" si="44"/>
        <v>476709.73865329562</v>
      </c>
      <c r="O83" s="6">
        <f t="shared" si="44"/>
        <v>511903.23946580861</v>
      </c>
    </row>
    <row r="84" spans="2:15" x14ac:dyDescent="0.25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25">
      <c r="B85" s="8" t="s">
        <v>21</v>
      </c>
      <c r="E85" s="6">
        <f>SUM(E74:E83)</f>
        <v>2205216.3128421861</v>
      </c>
      <c r="F85" s="6">
        <f t="shared" ref="F85:O85" si="45">SUM(F74:F83)</f>
        <v>2198944.1505248514</v>
      </c>
      <c r="G85" s="6">
        <f t="shared" si="45"/>
        <v>2235051.3176459367</v>
      </c>
      <c r="H85" s="6">
        <f t="shared" si="45"/>
        <v>2275069.0610545306</v>
      </c>
      <c r="I85" s="6">
        <f t="shared" si="45"/>
        <v>2319028.1257475326</v>
      </c>
      <c r="J85" s="6">
        <f t="shared" si="45"/>
        <v>2349013.9706795691</v>
      </c>
      <c r="K85" s="6">
        <f>SUM(K74:K83)</f>
        <v>2373581.5947213969</v>
      </c>
      <c r="L85" s="6">
        <f t="shared" si="45"/>
        <v>2392023.4135595132</v>
      </c>
      <c r="M85" s="6">
        <f t="shared" si="45"/>
        <v>2403582.8886625506</v>
      </c>
      <c r="N85" s="6">
        <f t="shared" si="45"/>
        <v>2407451.6315324144</v>
      </c>
      <c r="O85" s="6">
        <f t="shared" si="45"/>
        <v>2402766.3466160153</v>
      </c>
    </row>
    <row r="86" spans="2:15" x14ac:dyDescent="0.25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25">
      <c r="B87" s="1" t="s">
        <v>33</v>
      </c>
      <c r="E87" s="6">
        <f>E71-E85</f>
        <v>254456.92916694609</v>
      </c>
      <c r="F87" s="6">
        <f t="shared" ref="F87:O87" si="46">F71-F85</f>
        <v>232989.56363040023</v>
      </c>
      <c r="G87" s="6">
        <f t="shared" si="46"/>
        <v>211495.13643625518</v>
      </c>
      <c r="H87" s="6">
        <f>H71-H85</f>
        <v>189969.89878651919</v>
      </c>
      <c r="I87" s="6">
        <f t="shared" si="46"/>
        <v>168411.68076140573</v>
      </c>
      <c r="J87" s="6">
        <f t="shared" si="46"/>
        <v>146818.67789211264</v>
      </c>
      <c r="K87" s="6">
        <f t="shared" si="46"/>
        <v>125187.62765907682</v>
      </c>
      <c r="L87" s="6">
        <f t="shared" si="46"/>
        <v>103514.93512528529</v>
      </c>
      <c r="M87" s="6">
        <f t="shared" si="46"/>
        <v>81797.046581434086</v>
      </c>
      <c r="N87" s="6">
        <f t="shared" si="46"/>
        <v>60031.347987444606</v>
      </c>
      <c r="O87" s="6">
        <f t="shared" si="46"/>
        <v>38213.224836994428</v>
      </c>
    </row>
    <row r="88" spans="2:15" x14ac:dyDescent="0.25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25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25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25">
      <c r="B91" s="1" t="s">
        <v>72</v>
      </c>
    </row>
    <row r="92" spans="2:15" x14ac:dyDescent="0.25">
      <c r="B92" t="s">
        <v>79</v>
      </c>
      <c r="D92" s="1">
        <v>1.03</v>
      </c>
      <c r="E92" s="1">
        <v>1.03</v>
      </c>
      <c r="F92" s="1">
        <v>1.03</v>
      </c>
      <c r="G92" s="1">
        <v>1.03</v>
      </c>
      <c r="H92" s="1">
        <v>1.03</v>
      </c>
      <c r="I92" s="1">
        <v>1.03</v>
      </c>
      <c r="J92" s="1">
        <v>1.03</v>
      </c>
      <c r="K92" s="1">
        <v>1.03</v>
      </c>
      <c r="L92" s="1">
        <v>1.03</v>
      </c>
      <c r="M92" s="1">
        <v>1.03</v>
      </c>
      <c r="N92" s="1">
        <v>1.03</v>
      </c>
      <c r="O92" s="1">
        <v>1.03</v>
      </c>
    </row>
    <row r="93" spans="2:15" x14ac:dyDescent="0.25">
      <c r="B93" t="s">
        <v>73</v>
      </c>
      <c r="E93" s="28">
        <f>$D$92*(13%-2%)+2%</f>
        <v>0.1333</v>
      </c>
      <c r="F93" s="28">
        <f t="shared" ref="F93:O93" si="47">$D$92*(13%-2%)+2%</f>
        <v>0.1333</v>
      </c>
      <c r="G93" s="28">
        <f t="shared" si="47"/>
        <v>0.1333</v>
      </c>
      <c r="H93" s="28">
        <f t="shared" si="47"/>
        <v>0.1333</v>
      </c>
      <c r="I93" s="28">
        <f t="shared" si="47"/>
        <v>0.1333</v>
      </c>
      <c r="J93" s="28">
        <f t="shared" si="47"/>
        <v>0.1333</v>
      </c>
      <c r="K93" s="28">
        <f t="shared" si="47"/>
        <v>0.1333</v>
      </c>
      <c r="L93" s="28">
        <f t="shared" si="47"/>
        <v>0.1333</v>
      </c>
      <c r="M93" s="28">
        <f t="shared" si="47"/>
        <v>0.1333</v>
      </c>
      <c r="N93" s="28">
        <f t="shared" si="47"/>
        <v>0.1333</v>
      </c>
      <c r="O93" s="28">
        <f t="shared" si="47"/>
        <v>0.1333</v>
      </c>
    </row>
    <row r="94" spans="2:15" x14ac:dyDescent="0.25">
      <c r="B94"/>
    </row>
    <row r="95" spans="2:15" x14ac:dyDescent="0.25">
      <c r="B95" t="s">
        <v>74</v>
      </c>
      <c r="E95" s="7">
        <f>'Loan Amortization'!$B$2*(1-$D$55)</f>
        <v>6.4000000000000001E-2</v>
      </c>
      <c r="F95" s="7">
        <f>'Loan Amortization'!$B$2*(1-$D$55)</f>
        <v>6.4000000000000001E-2</v>
      </c>
      <c r="G95" s="7">
        <f>'Loan Amortization'!$B$2*(1-$D$55)</f>
        <v>6.4000000000000001E-2</v>
      </c>
      <c r="H95" s="7">
        <f>'Loan Amortization'!$B$2*(1-$D$55)</f>
        <v>6.4000000000000001E-2</v>
      </c>
      <c r="I95" s="7">
        <f>'Loan Amortization'!$B$2*(1-$D$55)</f>
        <v>6.4000000000000001E-2</v>
      </c>
      <c r="J95" s="7">
        <f>'Loan Amortization'!$B$2*(1-$D$55)</f>
        <v>6.4000000000000001E-2</v>
      </c>
      <c r="K95" s="7">
        <f>'Loan Amortization'!$B$2*(1-$D$55)</f>
        <v>6.4000000000000001E-2</v>
      </c>
      <c r="L95" s="7">
        <f>'Loan Amortization'!$B$2*(1-$D$55)</f>
        <v>6.4000000000000001E-2</v>
      </c>
      <c r="M95" s="7">
        <f>'Loan Amortization'!$B$2*(1-$D$55)</f>
        <v>6.4000000000000001E-2</v>
      </c>
      <c r="N95" s="7">
        <f>'Loan Amortization'!$B$2*(1-$D$55)</f>
        <v>6.4000000000000001E-2</v>
      </c>
      <c r="O95" s="7">
        <f>'Loan Amortization'!$B$2*(1-$D$55)</f>
        <v>6.4000000000000001E-2</v>
      </c>
    </row>
    <row r="96" spans="2:15" x14ac:dyDescent="0.25">
      <c r="B96" t="s">
        <v>75</v>
      </c>
      <c r="E96" s="3">
        <v>0.2</v>
      </c>
      <c r="F96" s="3">
        <v>0.2</v>
      </c>
      <c r="G96" s="3">
        <v>0.2</v>
      </c>
      <c r="H96" s="3">
        <v>0.2</v>
      </c>
      <c r="I96" s="3">
        <v>0.2</v>
      </c>
      <c r="J96" s="3">
        <v>0.2</v>
      </c>
      <c r="K96" s="3">
        <v>0.2</v>
      </c>
      <c r="L96" s="3">
        <v>0.2</v>
      </c>
      <c r="M96" s="3">
        <v>0.2</v>
      </c>
      <c r="N96" s="3">
        <v>0.2</v>
      </c>
      <c r="O96" s="3">
        <v>0.2</v>
      </c>
    </row>
    <row r="97" spans="1:16" x14ac:dyDescent="0.25">
      <c r="B97"/>
    </row>
    <row r="98" spans="1:16" x14ac:dyDescent="0.25">
      <c r="B98" t="s">
        <v>76</v>
      </c>
      <c r="E98" s="7">
        <f t="shared" ref="E98:N98" si="48">(E78+E77)/(E77+E82+E83+E78)</f>
        <v>0.84549766529304959</v>
      </c>
      <c r="F98" s="7">
        <f t="shared" si="48"/>
        <v>0.82455401409164286</v>
      </c>
      <c r="G98" s="7">
        <f t="shared" si="48"/>
        <v>0.80516003881322373</v>
      </c>
      <c r="H98" s="7">
        <f t="shared" si="48"/>
        <v>0.7842968782831502</v>
      </c>
      <c r="I98" s="7">
        <f t="shared" si="48"/>
        <v>0.76207217602449395</v>
      </c>
      <c r="J98" s="7">
        <f t="shared" si="48"/>
        <v>0.74118295014523206</v>
      </c>
      <c r="K98" s="7">
        <f t="shared" si="48"/>
        <v>0.72159090483755584</v>
      </c>
      <c r="L98" s="7">
        <f t="shared" si="48"/>
        <v>0.70326245363114159</v>
      </c>
      <c r="M98" s="7">
        <f t="shared" si="48"/>
        <v>0.68616985624616078</v>
      </c>
      <c r="N98" s="7">
        <f t="shared" si="48"/>
        <v>0.67029256713006635</v>
      </c>
      <c r="O98" s="7">
        <f>(O78+O77)/(O77+O82+O83+O78)</f>
        <v>0.65561892519477705</v>
      </c>
    </row>
    <row r="99" spans="1:16" x14ac:dyDescent="0.25">
      <c r="B99" t="s">
        <v>77</v>
      </c>
      <c r="E99" s="7">
        <f t="shared" ref="E99:N99" si="49">(E82+E83)/(E83+E82+E77+E78)</f>
        <v>0.15450233470695024</v>
      </c>
      <c r="F99" s="7">
        <f t="shared" si="49"/>
        <v>0.17544598590835711</v>
      </c>
      <c r="G99" s="7">
        <f t="shared" si="49"/>
        <v>0.19483996118677627</v>
      </c>
      <c r="H99" s="7">
        <f t="shared" si="49"/>
        <v>0.21570312171684983</v>
      </c>
      <c r="I99" s="7">
        <f t="shared" si="49"/>
        <v>0.23792782397550613</v>
      </c>
      <c r="J99" s="7">
        <f t="shared" si="49"/>
        <v>0.258817049854768</v>
      </c>
      <c r="K99" s="7">
        <f t="shared" si="49"/>
        <v>0.27840909516244422</v>
      </c>
      <c r="L99" s="7">
        <f t="shared" si="49"/>
        <v>0.29673754636885835</v>
      </c>
      <c r="M99" s="7">
        <f t="shared" si="49"/>
        <v>0.31383014375383911</v>
      </c>
      <c r="N99" s="7">
        <f t="shared" si="49"/>
        <v>0.32970743286993381</v>
      </c>
      <c r="O99" s="7">
        <f>(O82+O83)/(O83+O82+O77+O78)</f>
        <v>0.34438107480522295</v>
      </c>
    </row>
    <row r="100" spans="1:16" x14ac:dyDescent="0.25">
      <c r="B100"/>
    </row>
    <row r="101" spans="1:16" x14ac:dyDescent="0.25">
      <c r="B101" t="s">
        <v>78</v>
      </c>
      <c r="E101" s="7">
        <f t="shared" ref="E101:N101" si="50">E98*E95+E93*E99</f>
        <v>7.4707011795191638E-2</v>
      </c>
      <c r="F101" s="7">
        <f t="shared" si="50"/>
        <v>7.6158406823449154E-2</v>
      </c>
      <c r="G101" s="7">
        <f t="shared" si="50"/>
        <v>7.7502409310243603E-2</v>
      </c>
      <c r="H101" s="7">
        <f t="shared" si="50"/>
        <v>7.8948226334977695E-2</v>
      </c>
      <c r="I101" s="7">
        <f t="shared" si="50"/>
        <v>8.0488398201502581E-2</v>
      </c>
      <c r="J101" s="7">
        <f t="shared" si="50"/>
        <v>8.1936021554935429E-2</v>
      </c>
      <c r="K101" s="7">
        <f t="shared" si="50"/>
        <v>8.3293750294757385E-2</v>
      </c>
      <c r="L101" s="7">
        <f t="shared" si="50"/>
        <v>8.4563911963361882E-2</v>
      </c>
      <c r="M101" s="7">
        <f t="shared" si="50"/>
        <v>8.5748428962141049E-2</v>
      </c>
      <c r="N101" s="7">
        <f t="shared" si="50"/>
        <v>8.6848725097886437E-2</v>
      </c>
      <c r="O101" s="7">
        <f>O98*O95+O93*O99</f>
        <v>8.7865608484001961E-2</v>
      </c>
    </row>
    <row r="102" spans="1:16" x14ac:dyDescent="0.25">
      <c r="B102"/>
    </row>
    <row r="103" spans="1:16" x14ac:dyDescent="0.25">
      <c r="B103" s="1" t="s">
        <v>105</v>
      </c>
      <c r="D103" s="18">
        <f>AVERAGE(E101:O101)</f>
        <v>8.1641899892949885E-2</v>
      </c>
    </row>
    <row r="105" spans="1:16" x14ac:dyDescent="0.25">
      <c r="A105" s="1" t="s">
        <v>80</v>
      </c>
    </row>
    <row r="106" spans="1:16" x14ac:dyDescent="0.25">
      <c r="D106" s="1">
        <v>0</v>
      </c>
      <c r="E106" s="1">
        <v>1</v>
      </c>
      <c r="F106" s="1">
        <v>2</v>
      </c>
      <c r="G106" s="1">
        <v>3</v>
      </c>
      <c r="H106" s="1">
        <v>4</v>
      </c>
      <c r="I106" s="1">
        <v>5</v>
      </c>
      <c r="J106" s="1">
        <v>6</v>
      </c>
      <c r="K106" s="1">
        <v>7</v>
      </c>
      <c r="L106" s="1">
        <v>8</v>
      </c>
      <c r="M106" s="1">
        <v>9</v>
      </c>
      <c r="N106" s="1">
        <v>10</v>
      </c>
    </row>
    <row r="107" spans="1:16" x14ac:dyDescent="0.25">
      <c r="A107" s="1" t="s">
        <v>82</v>
      </c>
    </row>
    <row r="108" spans="1:16" x14ac:dyDescent="0.25">
      <c r="B108" s="1" t="s">
        <v>83</v>
      </c>
      <c r="E108" s="29">
        <f t="shared" ref="E108:O108" si="51">+E40-E43-E44-E45-E46-E48-E49</f>
        <v>223560</v>
      </c>
      <c r="F108" s="29">
        <f t="shared" si="51"/>
        <v>228467.28</v>
      </c>
      <c r="G108" s="29">
        <f t="shared" si="51"/>
        <v>233439.52092000007</v>
      </c>
      <c r="H108" s="29">
        <f t="shared" si="51"/>
        <v>238474.51574537993</v>
      </c>
      <c r="I108" s="29">
        <f t="shared" si="51"/>
        <v>243569.77643953697</v>
      </c>
      <c r="J108" s="29">
        <f t="shared" si="51"/>
        <v>238755.00840951427</v>
      </c>
      <c r="K108" s="29">
        <f t="shared" si="51"/>
        <v>233197.20742231878</v>
      </c>
      <c r="L108" s="29">
        <f t="shared" si="51"/>
        <v>226844.07984218877</v>
      </c>
      <c r="M108" s="29">
        <f t="shared" si="51"/>
        <v>219640.25462220292</v>
      </c>
      <c r="N108" s="29">
        <f t="shared" si="51"/>
        <v>211527.11515288294</v>
      </c>
      <c r="O108" s="29">
        <f t="shared" si="51"/>
        <v>202442.62225918536</v>
      </c>
      <c r="P108" s="29"/>
    </row>
    <row r="109" spans="1:16" x14ac:dyDescent="0.25">
      <c r="B109" s="1" t="s">
        <v>84</v>
      </c>
      <c r="E109" s="29">
        <f t="shared" ref="E109:O109" si="52">+E47</f>
        <v>33333.333333333336</v>
      </c>
      <c r="F109" s="29">
        <f t="shared" si="52"/>
        <v>33333.333333333336</v>
      </c>
      <c r="G109" s="29">
        <f t="shared" si="52"/>
        <v>33333.333333333336</v>
      </c>
      <c r="H109" s="29">
        <f t="shared" si="52"/>
        <v>33333.333333333336</v>
      </c>
      <c r="I109" s="29">
        <f t="shared" si="52"/>
        <v>33333.333333333336</v>
      </c>
      <c r="J109" s="29">
        <f t="shared" si="52"/>
        <v>33333.333333333336</v>
      </c>
      <c r="K109" s="29">
        <f t="shared" si="52"/>
        <v>33333.333333333336</v>
      </c>
      <c r="L109" s="29">
        <f t="shared" si="52"/>
        <v>33333.333333333336</v>
      </c>
      <c r="M109" s="29">
        <f t="shared" si="52"/>
        <v>33333.333333333336</v>
      </c>
      <c r="N109" s="29">
        <f t="shared" si="52"/>
        <v>33333.333333333336</v>
      </c>
      <c r="O109" s="29">
        <f t="shared" si="52"/>
        <v>33333.333333333336</v>
      </c>
    </row>
    <row r="110" spans="1:16" x14ac:dyDescent="0.25">
      <c r="B110" s="1" t="s">
        <v>85</v>
      </c>
      <c r="E110" s="29">
        <f>+E108-E109</f>
        <v>190226.66666666666</v>
      </c>
      <c r="F110" s="29">
        <f t="shared" ref="F110:O110" si="53">+F108-F109</f>
        <v>195133.94666666666</v>
      </c>
      <c r="G110" s="29">
        <f t="shared" si="53"/>
        <v>200106.18758666673</v>
      </c>
      <c r="H110" s="29">
        <f t="shared" si="53"/>
        <v>205141.18241204659</v>
      </c>
      <c r="I110" s="29">
        <f t="shared" si="53"/>
        <v>210236.44310620363</v>
      </c>
      <c r="J110" s="29">
        <f t="shared" si="53"/>
        <v>205421.67507618092</v>
      </c>
      <c r="K110" s="29">
        <f t="shared" si="53"/>
        <v>199863.87408898544</v>
      </c>
      <c r="L110" s="29">
        <f t="shared" si="53"/>
        <v>193510.74650885543</v>
      </c>
      <c r="M110" s="29">
        <f t="shared" si="53"/>
        <v>186306.92128886958</v>
      </c>
      <c r="N110" s="29">
        <f t="shared" si="53"/>
        <v>178193.78181954959</v>
      </c>
      <c r="O110" s="29">
        <f t="shared" si="53"/>
        <v>169109.28892585202</v>
      </c>
    </row>
    <row r="111" spans="1:16" x14ac:dyDescent="0.25">
      <c r="B111" s="1" t="s">
        <v>86</v>
      </c>
      <c r="E111" s="6">
        <f>+E110*$O$96</f>
        <v>38045.333333333336</v>
      </c>
      <c r="F111" s="6">
        <f t="shared" ref="F111:O111" si="54">+F110*$O$96</f>
        <v>39026.789333333334</v>
      </c>
      <c r="G111" s="6">
        <f t="shared" si="54"/>
        <v>40021.237517333349</v>
      </c>
      <c r="H111" s="6">
        <f t="shared" si="54"/>
        <v>41028.236482409324</v>
      </c>
      <c r="I111" s="6">
        <f t="shared" si="54"/>
        <v>42047.288621240732</v>
      </c>
      <c r="J111" s="6">
        <f t="shared" si="54"/>
        <v>41084.335015236189</v>
      </c>
      <c r="K111" s="6">
        <f t="shared" si="54"/>
        <v>39972.774817797093</v>
      </c>
      <c r="L111" s="6">
        <f t="shared" si="54"/>
        <v>38702.149301771089</v>
      </c>
      <c r="M111" s="6">
        <f t="shared" si="54"/>
        <v>37261.38425777392</v>
      </c>
      <c r="N111" s="6">
        <f t="shared" si="54"/>
        <v>35638.756363909917</v>
      </c>
      <c r="O111" s="6">
        <f t="shared" si="54"/>
        <v>33821.857785170403</v>
      </c>
    </row>
    <row r="112" spans="1:16" x14ac:dyDescent="0.25">
      <c r="B112" s="1" t="s">
        <v>87</v>
      </c>
      <c r="E112" s="29">
        <f>+E110-E111</f>
        <v>152181.33333333331</v>
      </c>
      <c r="F112" s="29">
        <f t="shared" ref="F112:O112" si="55">+F110-F111</f>
        <v>156107.15733333334</v>
      </c>
      <c r="G112" s="29">
        <f t="shared" si="55"/>
        <v>160084.95006933337</v>
      </c>
      <c r="H112" s="29">
        <f t="shared" si="55"/>
        <v>164112.94592963727</v>
      </c>
      <c r="I112" s="29">
        <f t="shared" si="55"/>
        <v>168189.1544849629</v>
      </c>
      <c r="J112" s="29">
        <f t="shared" si="55"/>
        <v>164337.34006094473</v>
      </c>
      <c r="K112" s="29">
        <f t="shared" si="55"/>
        <v>159891.09927118834</v>
      </c>
      <c r="L112" s="29">
        <f t="shared" si="55"/>
        <v>154808.59720708436</v>
      </c>
      <c r="M112" s="29">
        <f t="shared" si="55"/>
        <v>149045.53703109565</v>
      </c>
      <c r="N112" s="29">
        <f t="shared" si="55"/>
        <v>142555.02545563967</v>
      </c>
      <c r="O112" s="29">
        <f t="shared" si="55"/>
        <v>135287.43114068161</v>
      </c>
    </row>
    <row r="113" spans="1:17" x14ac:dyDescent="0.25">
      <c r="B113" s="1" t="s">
        <v>88</v>
      </c>
      <c r="E113" s="29">
        <f>+E109</f>
        <v>33333.333333333336</v>
      </c>
      <c r="F113" s="29">
        <f t="shared" ref="F113:O113" si="56">+F109</f>
        <v>33333.333333333336</v>
      </c>
      <c r="G113" s="29">
        <f t="shared" si="56"/>
        <v>33333.333333333336</v>
      </c>
      <c r="H113" s="29">
        <f t="shared" si="56"/>
        <v>33333.333333333336</v>
      </c>
      <c r="I113" s="29">
        <f t="shared" si="56"/>
        <v>33333.333333333336</v>
      </c>
      <c r="J113" s="29">
        <f t="shared" si="56"/>
        <v>33333.333333333336</v>
      </c>
      <c r="K113" s="29">
        <f t="shared" si="56"/>
        <v>33333.333333333336</v>
      </c>
      <c r="L113" s="29">
        <f t="shared" si="56"/>
        <v>33333.333333333336</v>
      </c>
      <c r="M113" s="29">
        <f t="shared" si="56"/>
        <v>33333.333333333336</v>
      </c>
      <c r="N113" s="29">
        <f t="shared" si="56"/>
        <v>33333.333333333336</v>
      </c>
      <c r="O113" s="29">
        <f t="shared" si="56"/>
        <v>33333.333333333336</v>
      </c>
    </row>
    <row r="114" spans="1:17" x14ac:dyDescent="0.25">
      <c r="B114" s="1" t="s">
        <v>81</v>
      </c>
      <c r="E114" s="29">
        <f>+E112+E113</f>
        <v>185514.66666666666</v>
      </c>
      <c r="F114" s="29">
        <f t="shared" ref="F114:O114" si="57">+F112+F113</f>
        <v>189440.49066666668</v>
      </c>
      <c r="G114" s="29">
        <f t="shared" si="57"/>
        <v>193418.28340266671</v>
      </c>
      <c r="H114" s="29">
        <f t="shared" si="57"/>
        <v>197446.27926297061</v>
      </c>
      <c r="I114" s="29">
        <f t="shared" si="57"/>
        <v>201522.48781829624</v>
      </c>
      <c r="J114" s="29">
        <f t="shared" si="57"/>
        <v>197670.67339427807</v>
      </c>
      <c r="K114" s="29">
        <f t="shared" si="57"/>
        <v>193224.43260452169</v>
      </c>
      <c r="L114" s="29">
        <f t="shared" si="57"/>
        <v>188141.9305404177</v>
      </c>
      <c r="M114" s="29">
        <f t="shared" si="57"/>
        <v>182378.87036442899</v>
      </c>
      <c r="N114" s="29">
        <f t="shared" si="57"/>
        <v>175888.35878897301</v>
      </c>
      <c r="O114" s="29">
        <f t="shared" si="57"/>
        <v>168620.76447401496</v>
      </c>
    </row>
    <row r="115" spans="1:17" x14ac:dyDescent="0.25">
      <c r="A115" s="1" t="s">
        <v>89</v>
      </c>
    </row>
    <row r="116" spans="1:17" x14ac:dyDescent="0.25">
      <c r="B116" s="1" t="s">
        <v>90</v>
      </c>
      <c r="D116" s="29">
        <f>-E69</f>
        <v>-1000000</v>
      </c>
      <c r="O116" s="6">
        <f>+Q116*Q118</f>
        <v>763166.66666666046</v>
      </c>
      <c r="P116" s="1" t="s">
        <v>100</v>
      </c>
      <c r="Q116" s="29">
        <f>+O69-O70</f>
        <v>633333.33333333337</v>
      </c>
    </row>
    <row r="117" spans="1:17" x14ac:dyDescent="0.25">
      <c r="B117" s="1" t="s">
        <v>129</v>
      </c>
      <c r="D117" s="29">
        <v>-1400000</v>
      </c>
      <c r="O117" s="6">
        <f>-D117</f>
        <v>1400000</v>
      </c>
      <c r="Q117" s="29"/>
    </row>
    <row r="118" spans="1:17" x14ac:dyDescent="0.25">
      <c r="B118" s="1" t="s">
        <v>91</v>
      </c>
      <c r="O118" s="6">
        <f>IF(Q119&gt;0,-Q119*O96,0)</f>
        <v>-25966.66666666542</v>
      </c>
      <c r="P118" s="1" t="s">
        <v>101</v>
      </c>
      <c r="Q118" s="3">
        <v>1.2049999999999901</v>
      </c>
    </row>
    <row r="119" spans="1:17" x14ac:dyDescent="0.25">
      <c r="B119" s="1" t="s">
        <v>92</v>
      </c>
      <c r="P119" s="1" t="s">
        <v>102</v>
      </c>
      <c r="Q119" s="29">
        <f>+O116-Q116</f>
        <v>129833.33333332709</v>
      </c>
    </row>
    <row r="120" spans="1:17" x14ac:dyDescent="0.25">
      <c r="B120" s="1" t="s">
        <v>106</v>
      </c>
      <c r="D120" s="5"/>
      <c r="Q120" s="29"/>
    </row>
    <row r="121" spans="1:17" x14ac:dyDescent="0.25">
      <c r="A121" s="1" t="s">
        <v>93</v>
      </c>
    </row>
    <row r="122" spans="1:17" x14ac:dyDescent="0.25">
      <c r="A122" s="1" t="s">
        <v>103</v>
      </c>
      <c r="B122" s="1" t="s">
        <v>94</v>
      </c>
      <c r="C122" s="32" t="s">
        <v>107</v>
      </c>
      <c r="E122" s="29">
        <f t="shared" ref="E122:O122" si="58">(D63+D64)-(E63+E64)</f>
        <v>-24869.589041095889</v>
      </c>
      <c r="F122" s="29">
        <f t="shared" si="58"/>
        <v>-736.91506849315192</v>
      </c>
      <c r="G122" s="29">
        <f t="shared" si="58"/>
        <v>-758.93079452054735</v>
      </c>
      <c r="H122" s="29">
        <f t="shared" si="58"/>
        <v>-781.60607506849556</v>
      </c>
      <c r="I122" s="29">
        <f t="shared" si="58"/>
        <v>-804.96068759999616</v>
      </c>
      <c r="J122" s="29">
        <f t="shared" si="58"/>
        <v>-829.01500281025073</v>
      </c>
      <c r="K122" s="29">
        <f t="shared" si="58"/>
        <v>-853.79000242262191</v>
      </c>
      <c r="L122" s="29">
        <f t="shared" si="58"/>
        <v>-879.30729751864783</v>
      </c>
      <c r="M122" s="29">
        <f t="shared" si="58"/>
        <v>-905.58914741779517</v>
      </c>
      <c r="N122" s="29">
        <f t="shared" si="58"/>
        <v>-932.65847912364552</v>
      </c>
      <c r="O122" s="29">
        <f t="shared" si="58"/>
        <v>-960.53890735350797</v>
      </c>
    </row>
    <row r="123" spans="1:17" x14ac:dyDescent="0.25">
      <c r="A123" s="1" t="s">
        <v>103</v>
      </c>
      <c r="B123" s="1" t="s">
        <v>95</v>
      </c>
      <c r="E123" s="29">
        <f t="shared" ref="E123:O123" si="59">-(E65-D65)+(E66-D66)+(E67-D67)</f>
        <v>-35506.849315068481</v>
      </c>
      <c r="F123" s="29">
        <f t="shared" si="59"/>
        <v>-1013.4246575342531</v>
      </c>
      <c r="G123" s="29">
        <f t="shared" si="59"/>
        <v>-1042.0520547945189</v>
      </c>
      <c r="H123" s="29">
        <f t="shared" si="59"/>
        <v>-1071.4773390410974</v>
      </c>
      <c r="I123" s="29">
        <f t="shared" si="59"/>
        <v>-1101.7223532277349</v>
      </c>
      <c r="J123" s="29">
        <f t="shared" si="59"/>
        <v>-1132.8095235885567</v>
      </c>
      <c r="K123" s="29">
        <f t="shared" si="59"/>
        <v>-1164.761874657328</v>
      </c>
      <c r="L123" s="29">
        <f t="shared" si="59"/>
        <v>-1197.6030446521581</v>
      </c>
      <c r="M123" s="29">
        <f t="shared" si="59"/>
        <v>-1231.3573012330507</v>
      </c>
      <c r="N123" s="29">
        <f t="shared" si="59"/>
        <v>-1266.0495576410212</v>
      </c>
      <c r="O123" s="29">
        <f t="shared" si="59"/>
        <v>-1301.705389226664</v>
      </c>
    </row>
    <row r="124" spans="1:17" x14ac:dyDescent="0.25">
      <c r="A124" s="1" t="s">
        <v>104</v>
      </c>
      <c r="B124" s="1" t="s">
        <v>96</v>
      </c>
      <c r="E124" s="29">
        <f t="shared" ref="E124:O124" si="60">+E74-D74</f>
        <v>986.30136986301386</v>
      </c>
      <c r="F124" s="29">
        <f t="shared" si="60"/>
        <v>19.726027397260054</v>
      </c>
      <c r="G124" s="29">
        <f t="shared" si="60"/>
        <v>20.120547945205431</v>
      </c>
      <c r="H124" s="29">
        <f t="shared" si="60"/>
        <v>20.522958904109601</v>
      </c>
      <c r="I124" s="29">
        <f t="shared" si="60"/>
        <v>20.933418082191793</v>
      </c>
      <c r="J124" s="29">
        <f t="shared" si="60"/>
        <v>21.35208644383556</v>
      </c>
      <c r="K124" s="29">
        <f t="shared" si="60"/>
        <v>21.77912817271249</v>
      </c>
      <c r="L124" s="29">
        <f t="shared" si="60"/>
        <v>22.214710736166353</v>
      </c>
      <c r="M124" s="29">
        <f t="shared" si="60"/>
        <v>22.659004950889994</v>
      </c>
      <c r="N124" s="29">
        <f t="shared" si="60"/>
        <v>23.112185049908021</v>
      </c>
      <c r="O124" s="29">
        <f t="shared" si="60"/>
        <v>23.574428750905554</v>
      </c>
    </row>
    <row r="125" spans="1:17" x14ac:dyDescent="0.25">
      <c r="A125" s="1" t="s">
        <v>104</v>
      </c>
      <c r="B125" s="1" t="s">
        <v>16</v>
      </c>
      <c r="E125" s="29">
        <f t="shared" ref="E125:O125" si="61">+E111-D111</f>
        <v>38045.333333333336</v>
      </c>
      <c r="F125" s="29">
        <f t="shared" si="61"/>
        <v>981.45599999999831</v>
      </c>
      <c r="G125" s="29">
        <f t="shared" si="61"/>
        <v>994.44818400001532</v>
      </c>
      <c r="H125" s="29">
        <f t="shared" si="61"/>
        <v>1006.9989650759744</v>
      </c>
      <c r="I125" s="29">
        <f t="shared" si="61"/>
        <v>1019.0521388314082</v>
      </c>
      <c r="J125" s="29">
        <f t="shared" si="61"/>
        <v>-962.95360600454296</v>
      </c>
      <c r="K125" s="29">
        <f t="shared" si="61"/>
        <v>-1111.5601974390956</v>
      </c>
      <c r="L125" s="29">
        <f t="shared" si="61"/>
        <v>-1270.6255160260043</v>
      </c>
      <c r="M125" s="29">
        <f t="shared" si="61"/>
        <v>-1440.7650439971694</v>
      </c>
      <c r="N125" s="29">
        <f t="shared" si="61"/>
        <v>-1622.6278938640025</v>
      </c>
      <c r="O125" s="29">
        <f t="shared" si="61"/>
        <v>-1816.8985787395141</v>
      </c>
    </row>
    <row r="126" spans="1:17" x14ac:dyDescent="0.25">
      <c r="A126" s="1" t="s">
        <v>97</v>
      </c>
    </row>
    <row r="127" spans="1:17" x14ac:dyDescent="0.25">
      <c r="A127" s="1" t="s">
        <v>104</v>
      </c>
      <c r="B127" s="1" t="s">
        <v>94</v>
      </c>
    </row>
    <row r="128" spans="1:17" x14ac:dyDescent="0.25">
      <c r="A128" s="1" t="s">
        <v>104</v>
      </c>
      <c r="B128" s="1" t="s">
        <v>95</v>
      </c>
      <c r="O128" s="29">
        <f>O63+O64</f>
        <v>33312.900503424549</v>
      </c>
    </row>
    <row r="129" spans="1:17" x14ac:dyDescent="0.25">
      <c r="A129" s="1" t="s">
        <v>103</v>
      </c>
      <c r="B129" s="1" t="s">
        <v>96</v>
      </c>
      <c r="O129" s="29">
        <f>+O65+O66+O67</f>
        <v>84195.337616251578</v>
      </c>
    </row>
    <row r="130" spans="1:17" x14ac:dyDescent="0.25">
      <c r="A130" s="1" t="s">
        <v>103</v>
      </c>
      <c r="B130" s="1" t="s">
        <v>16</v>
      </c>
      <c r="O130" s="29">
        <f>-O74</f>
        <v>-1202.2958662961987</v>
      </c>
    </row>
    <row r="131" spans="1:17" x14ac:dyDescent="0.25">
      <c r="O131" s="29">
        <f>-O111</f>
        <v>-33821.857785170403</v>
      </c>
    </row>
    <row r="132" spans="1:17" x14ac:dyDescent="0.25">
      <c r="A132" s="1" t="s">
        <v>130</v>
      </c>
      <c r="D132" s="6">
        <f>+SUM(D114:D131)</f>
        <v>-2400000</v>
      </c>
      <c r="E132" s="6">
        <f t="shared" ref="E132:N132" si="62">+SUM(E114:E131)</f>
        <v>164169.86301369863</v>
      </c>
      <c r="F132" s="6">
        <f t="shared" si="62"/>
        <v>188691.33296803656</v>
      </c>
      <c r="G132" s="6">
        <f t="shared" si="62"/>
        <v>192631.86928529688</v>
      </c>
      <c r="H132" s="6">
        <f t="shared" si="62"/>
        <v>196620.71777284108</v>
      </c>
      <c r="I132" s="6">
        <f t="shared" si="62"/>
        <v>200655.79033438212</v>
      </c>
      <c r="J132" s="6">
        <f t="shared" si="62"/>
        <v>194767.24734831855</v>
      </c>
      <c r="K132" s="6">
        <f t="shared" si="62"/>
        <v>190116.09965817537</v>
      </c>
      <c r="L132" s="6">
        <f t="shared" si="62"/>
        <v>184816.60939295706</v>
      </c>
      <c r="M132" s="6">
        <f t="shared" si="62"/>
        <v>178823.81787673186</v>
      </c>
      <c r="N132" s="6">
        <f t="shared" si="62"/>
        <v>172090.13504339426</v>
      </c>
      <c r="O132" s="6">
        <f>+SUM(O114:O131)</f>
        <v>2384249.2804956506</v>
      </c>
    </row>
    <row r="133" spans="1:17" x14ac:dyDescent="0.25">
      <c r="A133" s="1" t="s">
        <v>98</v>
      </c>
      <c r="D133" s="18">
        <f>+IRR(D132:O132)</f>
        <v>7.2386993185068915E-2</v>
      </c>
    </row>
    <row r="135" spans="1:17" x14ac:dyDescent="0.25">
      <c r="A135" s="1" t="s">
        <v>128</v>
      </c>
      <c r="D135" s="17">
        <f t="shared" ref="D135:O135" si="63">-PV($O$101,D106,,D132)</f>
        <v>-2400000</v>
      </c>
      <c r="E135" s="17">
        <f t="shared" si="63"/>
        <v>150910.05886515521</v>
      </c>
      <c r="F135" s="17">
        <f t="shared" si="63"/>
        <v>159441.5317183141</v>
      </c>
      <c r="G135" s="17">
        <f t="shared" si="63"/>
        <v>149624.39147596966</v>
      </c>
      <c r="H135" s="17">
        <f t="shared" si="63"/>
        <v>140387.45078579051</v>
      </c>
      <c r="I135" s="17">
        <f t="shared" si="63"/>
        <v>131696.87209356891</v>
      </c>
      <c r="J135" s="17">
        <f t="shared" si="63"/>
        <v>117507.19046607676</v>
      </c>
      <c r="K135" s="17">
        <f t="shared" si="63"/>
        <v>105436.78742823667</v>
      </c>
      <c r="L135" s="17">
        <f t="shared" si="63"/>
        <v>94219.114905394556</v>
      </c>
      <c r="M135" s="17">
        <f t="shared" si="63"/>
        <v>83800.794701621635</v>
      </c>
      <c r="N135" s="17">
        <f t="shared" si="63"/>
        <v>74131.62197693238</v>
      </c>
      <c r="O135" s="17">
        <f t="shared" si="63"/>
        <v>2384249.2804956506</v>
      </c>
    </row>
    <row r="136" spans="1:17" x14ac:dyDescent="0.25">
      <c r="A136" s="1" t="s">
        <v>99</v>
      </c>
      <c r="D136" s="31">
        <f>+SUM(D135:O135)</f>
        <v>1191405.0949127108</v>
      </c>
    </row>
    <row r="140" spans="1:17" x14ac:dyDescent="0.25">
      <c r="A140" s="1" t="s">
        <v>135</v>
      </c>
      <c r="D140" s="1">
        <v>0</v>
      </c>
      <c r="E140" s="1">
        <v>1</v>
      </c>
      <c r="F140" s="1">
        <v>2</v>
      </c>
      <c r="G140" s="1">
        <v>3</v>
      </c>
      <c r="H140" s="1">
        <v>4</v>
      </c>
      <c r="I140" s="1">
        <v>5</v>
      </c>
      <c r="J140" s="1">
        <v>6</v>
      </c>
      <c r="K140" s="1">
        <v>7</v>
      </c>
      <c r="L140" s="1">
        <v>8</v>
      </c>
      <c r="M140" s="1">
        <v>9</v>
      </c>
      <c r="N140" s="1">
        <v>10</v>
      </c>
      <c r="O140" s="1">
        <v>11</v>
      </c>
    </row>
    <row r="142" spans="1:17" x14ac:dyDescent="0.25">
      <c r="A142" s="1" t="s">
        <v>131</v>
      </c>
      <c r="C142" s="6"/>
      <c r="D142" s="6"/>
      <c r="E142" s="6">
        <v>105547</v>
      </c>
      <c r="F142" s="6">
        <v>106857</v>
      </c>
      <c r="G142" s="6">
        <v>108136</v>
      </c>
      <c r="H142" s="6">
        <v>109376</v>
      </c>
      <c r="I142" s="6">
        <v>110759</v>
      </c>
      <c r="J142" s="6">
        <v>112134</v>
      </c>
      <c r="K142" s="6">
        <v>113440</v>
      </c>
      <c r="L142" s="6">
        <v>114668</v>
      </c>
      <c r="M142" s="6">
        <v>115809</v>
      </c>
      <c r="N142" s="6">
        <v>116851</v>
      </c>
      <c r="O142" s="6">
        <v>117785</v>
      </c>
    </row>
    <row r="143" spans="1:17" x14ac:dyDescent="0.25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7" x14ac:dyDescent="0.25">
      <c r="A144" s="1" t="s">
        <v>132</v>
      </c>
      <c r="D144" s="6">
        <v>-1000000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>
        <f>+Q144*Q146</f>
        <v>601666.35</v>
      </c>
      <c r="P144" s="1" t="s">
        <v>100</v>
      </c>
      <c r="Q144" s="29">
        <v>633333</v>
      </c>
    </row>
    <row r="145" spans="1:17" x14ac:dyDescent="0.25">
      <c r="D145" s="6">
        <v>-1400000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>
        <v>1400000</v>
      </c>
      <c r="Q145" s="29"/>
    </row>
    <row r="146" spans="1:17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>
        <f>IF(Q147&gt;0,-Q147*O124,0)</f>
        <v>0</v>
      </c>
      <c r="P146" s="1" t="s">
        <v>101</v>
      </c>
      <c r="Q146" s="3">
        <v>0.95</v>
      </c>
    </row>
    <row r="147" spans="1:17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1" t="s">
        <v>102</v>
      </c>
      <c r="Q147" s="29">
        <f>+O144-Q144</f>
        <v>-31666.650000000023</v>
      </c>
    </row>
    <row r="148" spans="1:17" x14ac:dyDescent="0.25">
      <c r="A148" s="1" t="s">
        <v>133</v>
      </c>
      <c r="D148" s="6"/>
      <c r="E148" s="6">
        <v>-21364</v>
      </c>
      <c r="F148" s="6">
        <v>-821</v>
      </c>
      <c r="G148" s="6">
        <v>-863</v>
      </c>
      <c r="H148" s="6">
        <v>-906</v>
      </c>
      <c r="I148" s="6">
        <v>-916</v>
      </c>
      <c r="J148" s="6">
        <v>-1778</v>
      </c>
      <c r="K148" s="6">
        <v>-1895</v>
      </c>
      <c r="L148" s="6">
        <v>-2019</v>
      </c>
      <c r="M148" s="6">
        <v>-2150</v>
      </c>
      <c r="N148" s="6">
        <v>-2289</v>
      </c>
      <c r="O148" s="6">
        <v>-2435</v>
      </c>
    </row>
    <row r="149" spans="1:17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7" x14ac:dyDescent="0.25">
      <c r="A150" s="1" t="s">
        <v>134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>
        <v>62213</v>
      </c>
    </row>
    <row r="151" spans="1:17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7" x14ac:dyDescent="0.25">
      <c r="A152" s="1" t="s">
        <v>136</v>
      </c>
      <c r="D152" s="6">
        <f>+SUM(D142:D151)</f>
        <v>-2400000</v>
      </c>
      <c r="E152" s="6">
        <f t="shared" ref="E152:O152" si="64">+SUM(E140:E151)</f>
        <v>84184</v>
      </c>
      <c r="F152" s="6">
        <f t="shared" si="64"/>
        <v>106038</v>
      </c>
      <c r="G152" s="6">
        <f t="shared" si="64"/>
        <v>107276</v>
      </c>
      <c r="H152" s="6">
        <f t="shared" si="64"/>
        <v>108474</v>
      </c>
      <c r="I152" s="6">
        <f t="shared" si="64"/>
        <v>109848</v>
      </c>
      <c r="J152" s="6">
        <f t="shared" si="64"/>
        <v>110362</v>
      </c>
      <c r="K152" s="6">
        <f t="shared" si="64"/>
        <v>111552</v>
      </c>
      <c r="L152" s="6">
        <f t="shared" si="64"/>
        <v>112657</v>
      </c>
      <c r="M152" s="6">
        <f t="shared" si="64"/>
        <v>113668</v>
      </c>
      <c r="N152" s="6">
        <f t="shared" si="64"/>
        <v>114572</v>
      </c>
      <c r="O152" s="6">
        <f t="shared" si="64"/>
        <v>2179240.35</v>
      </c>
    </row>
    <row r="153" spans="1:17" x14ac:dyDescent="0.25">
      <c r="A153" s="1" t="s">
        <v>98</v>
      </c>
      <c r="D153" s="18">
        <f>+IRR(D152:O152)</f>
        <v>3.4242336493717884E-2</v>
      </c>
    </row>
    <row r="155" spans="1:17" x14ac:dyDescent="0.25">
      <c r="A155" s="1" t="s">
        <v>128</v>
      </c>
      <c r="D155" s="17">
        <f>+-PV(0.025,D140,,D152)</f>
        <v>-2400000</v>
      </c>
      <c r="E155" s="17">
        <f t="shared" ref="E155:O155" si="65">+-PV(0.025,E140,,E152)</f>
        <v>82130.731707317085</v>
      </c>
      <c r="F155" s="17">
        <f t="shared" si="65"/>
        <v>100928.49494348603</v>
      </c>
      <c r="G155" s="17">
        <f t="shared" si="65"/>
        <v>99616.430405826977</v>
      </c>
      <c r="H155" s="17">
        <f t="shared" si="65"/>
        <v>98272.090244008621</v>
      </c>
      <c r="I155" s="17">
        <f t="shared" si="65"/>
        <v>97089.625785330238</v>
      </c>
      <c r="J155" s="17">
        <f t="shared" si="65"/>
        <v>95164.806721133209</v>
      </c>
      <c r="K155" s="17">
        <f t="shared" si="65"/>
        <v>93844.819504025567</v>
      </c>
      <c r="L155" s="17">
        <f t="shared" si="65"/>
        <v>92462.846428090488</v>
      </c>
      <c r="M155" s="17">
        <f t="shared" si="65"/>
        <v>91017.191425543948</v>
      </c>
      <c r="N155" s="17">
        <f t="shared" si="65"/>
        <v>89503.46328252001</v>
      </c>
      <c r="O155" s="17">
        <f t="shared" si="65"/>
        <v>1660896.6618499651</v>
      </c>
    </row>
    <row r="156" spans="1:17" x14ac:dyDescent="0.25">
      <c r="A156" s="1" t="s">
        <v>99</v>
      </c>
      <c r="D156" s="17">
        <f>+SUM(D155:O155)</f>
        <v>200927.16229724744</v>
      </c>
    </row>
    <row r="160" spans="1:17" x14ac:dyDescent="0.25">
      <c r="A160" s="1" t="s">
        <v>137</v>
      </c>
      <c r="D160" s="31">
        <f>+D136</f>
        <v>1191405.0949127108</v>
      </c>
      <c r="E160" s="3">
        <v>0.6</v>
      </c>
      <c r="F160" s="5">
        <f>+D160*E160</f>
        <v>714843.05694762652</v>
      </c>
    </row>
    <row r="161" spans="1:6" x14ac:dyDescent="0.25">
      <c r="F161" s="5"/>
    </row>
    <row r="162" spans="1:6" x14ac:dyDescent="0.25">
      <c r="F162" s="5"/>
    </row>
    <row r="163" spans="1:6" x14ac:dyDescent="0.25">
      <c r="A163" s="1" t="s">
        <v>138</v>
      </c>
      <c r="D163" s="17">
        <f>+D156</f>
        <v>200927.16229724744</v>
      </c>
      <c r="E163" s="3">
        <v>0.4</v>
      </c>
      <c r="F163" s="5">
        <f>+D163*E163</f>
        <v>80370.86491889898</v>
      </c>
    </row>
    <row r="165" spans="1:6" x14ac:dyDescent="0.25">
      <c r="A165" s="1" t="s">
        <v>139</v>
      </c>
      <c r="F165" s="33">
        <f>+F163+F160</f>
        <v>795213.92186652555</v>
      </c>
    </row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6"/>
  <sheetViews>
    <sheetView workbookViewId="0">
      <selection activeCell="B2" sqref="B2"/>
    </sheetView>
  </sheetViews>
  <sheetFormatPr defaultColWidth="8.875" defaultRowHeight="15.75" x14ac:dyDescent="0.25"/>
  <cols>
    <col min="1" max="1" width="18.625" bestFit="1" customWidth="1"/>
    <col min="2" max="2" width="15.125" bestFit="1" customWidth="1"/>
    <col min="3" max="3" width="18.125" customWidth="1"/>
    <col min="4" max="4" width="17.625" bestFit="1" customWidth="1"/>
    <col min="5" max="5" width="17.875" bestFit="1" customWidth="1"/>
    <col min="6" max="6" width="17.375" bestFit="1" customWidth="1"/>
    <col min="7" max="7" width="16.625" bestFit="1" customWidth="1"/>
  </cols>
  <sheetData>
    <row r="1" spans="1:7" x14ac:dyDescent="0.25">
      <c r="A1" s="8" t="s">
        <v>23</v>
      </c>
      <c r="B1" s="10">
        <v>1800000</v>
      </c>
    </row>
    <row r="2" spans="1:7" x14ac:dyDescent="0.25">
      <c r="A2" s="8" t="s">
        <v>24</v>
      </c>
      <c r="B2" s="11">
        <v>0.08</v>
      </c>
    </row>
    <row r="3" spans="1:7" x14ac:dyDescent="0.25">
      <c r="A3" s="8" t="s">
        <v>25</v>
      </c>
      <c r="B3">
        <v>30</v>
      </c>
    </row>
    <row r="5" spans="1:7" x14ac:dyDescent="0.25">
      <c r="A5" s="12" t="s">
        <v>26</v>
      </c>
      <c r="B5" s="12" t="s">
        <v>27</v>
      </c>
      <c r="C5" s="12" t="s">
        <v>28</v>
      </c>
      <c r="D5" s="12" t="s">
        <v>29</v>
      </c>
      <c r="E5" s="12" t="s">
        <v>30</v>
      </c>
      <c r="F5" s="12" t="s">
        <v>31</v>
      </c>
      <c r="G5" s="12" t="s">
        <v>32</v>
      </c>
    </row>
    <row r="6" spans="1:7" x14ac:dyDescent="0.25">
      <c r="A6" s="13"/>
      <c r="B6" s="13"/>
      <c r="C6" s="13"/>
      <c r="D6" s="13"/>
      <c r="E6" s="14">
        <f>B1</f>
        <v>1800000</v>
      </c>
      <c r="F6" s="13"/>
      <c r="G6" s="13"/>
    </row>
    <row r="7" spans="1:7" x14ac:dyDescent="0.25">
      <c r="A7">
        <f>1</f>
        <v>1</v>
      </c>
      <c r="B7" s="15">
        <f>-PMT(B2/12,B3*12,B1)</f>
        <v>13207.762329828771</v>
      </c>
      <c r="C7" s="15">
        <f>$B$7-D7</f>
        <v>1207.7623298287708</v>
      </c>
      <c r="D7" s="10">
        <f>$B$2/12*E6</f>
        <v>12000</v>
      </c>
      <c r="E7" s="10">
        <f>E6-C7</f>
        <v>1798792.2376701713</v>
      </c>
      <c r="F7" s="15">
        <f>C7+F6</f>
        <v>1207.7623298287708</v>
      </c>
      <c r="G7" s="16">
        <f>D7+G6</f>
        <v>12000</v>
      </c>
    </row>
    <row r="8" spans="1:7" x14ac:dyDescent="0.25">
      <c r="A8">
        <v>2</v>
      </c>
      <c r="B8" s="15">
        <f>B7</f>
        <v>13207.762329828771</v>
      </c>
      <c r="C8" s="15">
        <f t="shared" ref="C8:C71" si="0">$B$7-D8</f>
        <v>1215.8140786942949</v>
      </c>
      <c r="D8" s="10">
        <f t="shared" ref="D8:D71" si="1">$B$2/12*E7</f>
        <v>11991.948251134476</v>
      </c>
      <c r="E8" s="10">
        <f t="shared" ref="E8:E71" si="2">E7-C8</f>
        <v>1797576.4235914771</v>
      </c>
      <c r="F8" s="15">
        <f t="shared" ref="F8:G23" si="3">C8+F7</f>
        <v>2423.5764085230658</v>
      </c>
      <c r="G8" s="16">
        <f t="shared" si="3"/>
        <v>23991.948251134476</v>
      </c>
    </row>
    <row r="9" spans="1:7" x14ac:dyDescent="0.25">
      <c r="A9">
        <v>3</v>
      </c>
      <c r="B9" s="15">
        <f t="shared" ref="B9:B72" si="4">B8</f>
        <v>13207.762329828771</v>
      </c>
      <c r="C9" s="15">
        <f t="shared" si="0"/>
        <v>1223.9195058855894</v>
      </c>
      <c r="D9" s="10">
        <f t="shared" si="1"/>
        <v>11983.842823943181</v>
      </c>
      <c r="E9" s="10">
        <f t="shared" si="2"/>
        <v>1796352.5040855915</v>
      </c>
      <c r="F9" s="15">
        <f t="shared" si="3"/>
        <v>3647.4959144086552</v>
      </c>
      <c r="G9" s="16">
        <f t="shared" si="3"/>
        <v>35975.791075077657</v>
      </c>
    </row>
    <row r="10" spans="1:7" x14ac:dyDescent="0.25">
      <c r="A10">
        <v>4</v>
      </c>
      <c r="B10" s="15">
        <f t="shared" si="4"/>
        <v>13207.762329828771</v>
      </c>
      <c r="C10" s="15">
        <f t="shared" si="0"/>
        <v>1232.0789692581602</v>
      </c>
      <c r="D10" s="10">
        <f t="shared" si="1"/>
        <v>11975.683360570611</v>
      </c>
      <c r="E10" s="10">
        <f t="shared" si="2"/>
        <v>1795120.4251163334</v>
      </c>
      <c r="F10" s="15">
        <f t="shared" si="3"/>
        <v>4879.5748836668154</v>
      </c>
      <c r="G10" s="16">
        <f t="shared" si="3"/>
        <v>47951.47443564827</v>
      </c>
    </row>
    <row r="11" spans="1:7" x14ac:dyDescent="0.25">
      <c r="A11">
        <v>5</v>
      </c>
      <c r="B11" s="15">
        <f t="shared" si="4"/>
        <v>13207.762329828771</v>
      </c>
      <c r="C11" s="15">
        <f t="shared" si="0"/>
        <v>1240.2928290532145</v>
      </c>
      <c r="D11" s="10">
        <f t="shared" si="1"/>
        <v>11967.469500775556</v>
      </c>
      <c r="E11" s="10">
        <f t="shared" si="2"/>
        <v>1793880.1322872802</v>
      </c>
      <c r="F11" s="15">
        <f t="shared" si="3"/>
        <v>6119.8677127200299</v>
      </c>
      <c r="G11" s="16">
        <f t="shared" si="3"/>
        <v>59918.943936423828</v>
      </c>
    </row>
    <row r="12" spans="1:7" x14ac:dyDescent="0.25">
      <c r="A12">
        <v>6</v>
      </c>
      <c r="B12" s="15">
        <f t="shared" si="4"/>
        <v>13207.762329828771</v>
      </c>
      <c r="C12" s="15">
        <f t="shared" si="0"/>
        <v>1248.5614479135693</v>
      </c>
      <c r="D12" s="10">
        <f t="shared" si="1"/>
        <v>11959.200881915202</v>
      </c>
      <c r="E12" s="10">
        <f t="shared" si="2"/>
        <v>1792631.5708393666</v>
      </c>
      <c r="F12" s="15">
        <f t="shared" si="3"/>
        <v>7368.4291606335992</v>
      </c>
      <c r="G12" s="16">
        <f t="shared" si="3"/>
        <v>71878.144818339031</v>
      </c>
    </row>
    <row r="13" spans="1:7" x14ac:dyDescent="0.25">
      <c r="A13">
        <v>7</v>
      </c>
      <c r="B13" s="15">
        <f t="shared" si="4"/>
        <v>13207.762329828771</v>
      </c>
      <c r="C13" s="15">
        <f t="shared" si="0"/>
        <v>1256.8851908996585</v>
      </c>
      <c r="D13" s="10">
        <f t="shared" si="1"/>
        <v>11950.877138929112</v>
      </c>
      <c r="E13" s="10">
        <f t="shared" si="2"/>
        <v>1791374.6856484669</v>
      </c>
      <c r="F13" s="15">
        <f t="shared" si="3"/>
        <v>8625.3143515332576</v>
      </c>
      <c r="G13" s="16">
        <f t="shared" si="3"/>
        <v>83829.021957268138</v>
      </c>
    </row>
    <row r="14" spans="1:7" x14ac:dyDescent="0.25">
      <c r="A14">
        <v>8</v>
      </c>
      <c r="B14" s="15">
        <f t="shared" si="4"/>
        <v>13207.762329828771</v>
      </c>
      <c r="C14" s="15">
        <f t="shared" si="0"/>
        <v>1265.2644255056566</v>
      </c>
      <c r="D14" s="10">
        <f t="shared" si="1"/>
        <v>11942.497904323114</v>
      </c>
      <c r="E14" s="10">
        <f t="shared" si="2"/>
        <v>1790109.4212229613</v>
      </c>
      <c r="F14" s="15">
        <f t="shared" si="3"/>
        <v>9890.5787770389143</v>
      </c>
      <c r="G14" s="16">
        <f t="shared" si="3"/>
        <v>95771.519861591252</v>
      </c>
    </row>
    <row r="15" spans="1:7" x14ac:dyDescent="0.25">
      <c r="A15">
        <v>9</v>
      </c>
      <c r="B15" s="15">
        <f t="shared" si="4"/>
        <v>13207.762329828771</v>
      </c>
      <c r="C15" s="15">
        <f t="shared" si="0"/>
        <v>1273.699521675695</v>
      </c>
      <c r="D15" s="10">
        <f t="shared" si="1"/>
        <v>11934.062808153076</v>
      </c>
      <c r="E15" s="10">
        <f t="shared" si="2"/>
        <v>1788835.7217012856</v>
      </c>
      <c r="F15" s="15">
        <f t="shared" si="3"/>
        <v>11164.278298714609</v>
      </c>
      <c r="G15" s="16">
        <f t="shared" si="3"/>
        <v>107705.58266974433</v>
      </c>
    </row>
    <row r="16" spans="1:7" x14ac:dyDescent="0.25">
      <c r="A16">
        <v>10</v>
      </c>
      <c r="B16" s="15">
        <f t="shared" si="4"/>
        <v>13207.762329828771</v>
      </c>
      <c r="C16" s="15">
        <f t="shared" si="0"/>
        <v>1282.1908518201999</v>
      </c>
      <c r="D16" s="10">
        <f t="shared" si="1"/>
        <v>11925.571478008571</v>
      </c>
      <c r="E16" s="10">
        <f t="shared" si="2"/>
        <v>1787553.5308494654</v>
      </c>
      <c r="F16" s="15">
        <f t="shared" si="3"/>
        <v>12446.469150534809</v>
      </c>
      <c r="G16" s="16">
        <f t="shared" si="3"/>
        <v>119631.1541477529</v>
      </c>
    </row>
    <row r="17" spans="1:7" x14ac:dyDescent="0.25">
      <c r="A17">
        <v>11</v>
      </c>
      <c r="B17" s="15">
        <f t="shared" si="4"/>
        <v>13207.762329828771</v>
      </c>
      <c r="C17" s="15">
        <f t="shared" si="0"/>
        <v>1290.7387908323344</v>
      </c>
      <c r="D17" s="10">
        <f t="shared" si="1"/>
        <v>11917.023538996436</v>
      </c>
      <c r="E17" s="10">
        <f t="shared" si="2"/>
        <v>1786262.7920586332</v>
      </c>
      <c r="F17" s="15">
        <f t="shared" si="3"/>
        <v>13737.207941367144</v>
      </c>
      <c r="G17" s="16">
        <f t="shared" si="3"/>
        <v>131548.17768674932</v>
      </c>
    </row>
    <row r="18" spans="1:7" s="19" customFormat="1" x14ac:dyDescent="0.25">
      <c r="A18" s="19">
        <v>12</v>
      </c>
      <c r="B18" s="20">
        <f t="shared" si="4"/>
        <v>13207.762329828771</v>
      </c>
      <c r="C18" s="20">
        <f t="shared" si="0"/>
        <v>1299.3437161045495</v>
      </c>
      <c r="D18" s="21">
        <f t="shared" si="1"/>
        <v>11908.418613724221</v>
      </c>
      <c r="E18" s="21">
        <f t="shared" si="2"/>
        <v>1784963.4483425287</v>
      </c>
      <c r="F18" s="20">
        <f t="shared" si="3"/>
        <v>15036.551657471693</v>
      </c>
      <c r="G18" s="22">
        <f t="shared" si="3"/>
        <v>143456.59630047355</v>
      </c>
    </row>
    <row r="19" spans="1:7" x14ac:dyDescent="0.25">
      <c r="A19">
        <v>13</v>
      </c>
      <c r="B19" s="15">
        <f t="shared" si="4"/>
        <v>13207.762329828771</v>
      </c>
      <c r="C19" s="15">
        <f t="shared" si="0"/>
        <v>1308.0060075452457</v>
      </c>
      <c r="D19" s="10">
        <f t="shared" si="1"/>
        <v>11899.756322283525</v>
      </c>
      <c r="E19" s="10">
        <f t="shared" si="2"/>
        <v>1783655.4423349835</v>
      </c>
      <c r="F19" s="15">
        <f t="shared" si="3"/>
        <v>16344.557665016939</v>
      </c>
      <c r="G19" s="16">
        <f t="shared" si="3"/>
        <v>155356.35262275708</v>
      </c>
    </row>
    <row r="20" spans="1:7" x14ac:dyDescent="0.25">
      <c r="A20">
        <v>14</v>
      </c>
      <c r="B20" s="15">
        <f t="shared" si="4"/>
        <v>13207.762329828771</v>
      </c>
      <c r="C20" s="15">
        <f t="shared" si="0"/>
        <v>1316.7260475955463</v>
      </c>
      <c r="D20" s="10">
        <f t="shared" si="1"/>
        <v>11891.036282233224</v>
      </c>
      <c r="E20" s="10">
        <f t="shared" si="2"/>
        <v>1782338.716287388</v>
      </c>
      <c r="F20" s="15">
        <f t="shared" si="3"/>
        <v>17661.283712612487</v>
      </c>
      <c r="G20" s="16">
        <f t="shared" si="3"/>
        <v>167247.38890499031</v>
      </c>
    </row>
    <row r="21" spans="1:7" x14ac:dyDescent="0.25">
      <c r="A21">
        <v>15</v>
      </c>
      <c r="B21" s="15">
        <f t="shared" si="4"/>
        <v>13207.762329828771</v>
      </c>
      <c r="C21" s="15">
        <f t="shared" si="0"/>
        <v>1325.5042212461831</v>
      </c>
      <c r="D21" s="10">
        <f t="shared" si="1"/>
        <v>11882.258108582588</v>
      </c>
      <c r="E21" s="10">
        <f t="shared" si="2"/>
        <v>1781013.2120661419</v>
      </c>
      <c r="F21" s="15">
        <f t="shared" si="3"/>
        <v>18986.787933858672</v>
      </c>
      <c r="G21" s="16">
        <f t="shared" si="3"/>
        <v>179129.64701357289</v>
      </c>
    </row>
    <row r="22" spans="1:7" x14ac:dyDescent="0.25">
      <c r="A22">
        <v>16</v>
      </c>
      <c r="B22" s="15">
        <f t="shared" si="4"/>
        <v>13207.762329828771</v>
      </c>
      <c r="C22" s="15">
        <f t="shared" si="0"/>
        <v>1334.3409160544907</v>
      </c>
      <c r="D22" s="10">
        <f t="shared" si="1"/>
        <v>11873.42141377428</v>
      </c>
      <c r="E22" s="10">
        <f t="shared" si="2"/>
        <v>1779678.8711500873</v>
      </c>
      <c r="F22" s="15">
        <f t="shared" si="3"/>
        <v>20321.128849913162</v>
      </c>
      <c r="G22" s="16">
        <f t="shared" si="3"/>
        <v>191003.06842734717</v>
      </c>
    </row>
    <row r="23" spans="1:7" x14ac:dyDescent="0.25">
      <c r="A23">
        <v>17</v>
      </c>
      <c r="B23" s="15">
        <f t="shared" si="4"/>
        <v>13207.762329828771</v>
      </c>
      <c r="C23" s="15">
        <f t="shared" si="0"/>
        <v>1343.2365221615219</v>
      </c>
      <c r="D23" s="10">
        <f t="shared" si="1"/>
        <v>11864.525807667249</v>
      </c>
      <c r="E23" s="10">
        <f t="shared" si="2"/>
        <v>1778335.6346279257</v>
      </c>
      <c r="F23" s="15">
        <f t="shared" si="3"/>
        <v>21664.365372074684</v>
      </c>
      <c r="G23" s="16">
        <f t="shared" si="3"/>
        <v>202867.59423501443</v>
      </c>
    </row>
    <row r="24" spans="1:7" x14ac:dyDescent="0.25">
      <c r="A24">
        <v>18</v>
      </c>
      <c r="B24" s="15">
        <f t="shared" si="4"/>
        <v>13207.762329828771</v>
      </c>
      <c r="C24" s="15">
        <f t="shared" si="0"/>
        <v>1352.191432309266</v>
      </c>
      <c r="D24" s="10">
        <f t="shared" si="1"/>
        <v>11855.570897519505</v>
      </c>
      <c r="E24" s="10">
        <f t="shared" si="2"/>
        <v>1776983.4431956164</v>
      </c>
      <c r="F24" s="15">
        <f t="shared" ref="F24:G39" si="5">C24+F23</f>
        <v>23016.556804383952</v>
      </c>
      <c r="G24" s="16">
        <f t="shared" si="5"/>
        <v>214723.16513253393</v>
      </c>
    </row>
    <row r="25" spans="1:7" x14ac:dyDescent="0.25">
      <c r="A25">
        <v>19</v>
      </c>
      <c r="B25" s="15">
        <f t="shared" si="4"/>
        <v>13207.762329828771</v>
      </c>
      <c r="C25" s="15">
        <f t="shared" si="0"/>
        <v>1361.2060418579949</v>
      </c>
      <c r="D25" s="10">
        <f t="shared" si="1"/>
        <v>11846.556287970776</v>
      </c>
      <c r="E25" s="10">
        <f t="shared" si="2"/>
        <v>1775622.2371537583</v>
      </c>
      <c r="F25" s="15">
        <f t="shared" si="5"/>
        <v>24377.762846241945</v>
      </c>
      <c r="G25" s="16">
        <f t="shared" si="5"/>
        <v>226569.72142050471</v>
      </c>
    </row>
    <row r="26" spans="1:7" x14ac:dyDescent="0.25">
      <c r="A26">
        <v>20</v>
      </c>
      <c r="B26" s="15">
        <f t="shared" si="4"/>
        <v>13207.762329828771</v>
      </c>
      <c r="C26" s="15">
        <f t="shared" si="0"/>
        <v>1370.2807488037142</v>
      </c>
      <c r="D26" s="10">
        <f t="shared" si="1"/>
        <v>11837.481581025057</v>
      </c>
      <c r="E26" s="10">
        <f t="shared" si="2"/>
        <v>1774251.9564049547</v>
      </c>
      <c r="F26" s="15">
        <f t="shared" si="5"/>
        <v>25748.043595045659</v>
      </c>
      <c r="G26" s="16">
        <f t="shared" si="5"/>
        <v>238407.20300152976</v>
      </c>
    </row>
    <row r="27" spans="1:7" x14ac:dyDescent="0.25">
      <c r="A27">
        <v>21</v>
      </c>
      <c r="B27" s="15">
        <f t="shared" si="4"/>
        <v>13207.762329828771</v>
      </c>
      <c r="C27" s="15">
        <f t="shared" si="0"/>
        <v>1379.4159537957385</v>
      </c>
      <c r="D27" s="10">
        <f t="shared" si="1"/>
        <v>11828.346376033032</v>
      </c>
      <c r="E27" s="10">
        <f t="shared" si="2"/>
        <v>1772872.540451159</v>
      </c>
      <c r="F27" s="15">
        <f t="shared" si="5"/>
        <v>27127.459548841398</v>
      </c>
      <c r="G27" s="16">
        <f t="shared" si="5"/>
        <v>250235.5493775628</v>
      </c>
    </row>
    <row r="28" spans="1:7" x14ac:dyDescent="0.25">
      <c r="A28">
        <v>22</v>
      </c>
      <c r="B28" s="15">
        <f t="shared" si="4"/>
        <v>13207.762329828771</v>
      </c>
      <c r="C28" s="15">
        <f t="shared" si="0"/>
        <v>1388.6120601543771</v>
      </c>
      <c r="D28" s="10">
        <f t="shared" si="1"/>
        <v>11819.150269674394</v>
      </c>
      <c r="E28" s="10">
        <f t="shared" si="2"/>
        <v>1771483.9283910047</v>
      </c>
      <c r="F28" s="15">
        <f t="shared" si="5"/>
        <v>28516.071608995775</v>
      </c>
      <c r="G28" s="16">
        <f t="shared" si="5"/>
        <v>262054.6996472372</v>
      </c>
    </row>
    <row r="29" spans="1:7" x14ac:dyDescent="0.25">
      <c r="A29">
        <v>23</v>
      </c>
      <c r="B29" s="15">
        <f t="shared" si="4"/>
        <v>13207.762329828771</v>
      </c>
      <c r="C29" s="15">
        <f t="shared" si="0"/>
        <v>1397.8694738887389</v>
      </c>
      <c r="D29" s="10">
        <f t="shared" si="1"/>
        <v>11809.892855940032</v>
      </c>
      <c r="E29" s="10">
        <f t="shared" si="2"/>
        <v>1770086.0589171159</v>
      </c>
      <c r="F29" s="15">
        <f t="shared" si="5"/>
        <v>29913.941082884514</v>
      </c>
      <c r="G29" s="16">
        <f t="shared" si="5"/>
        <v>273864.59250317723</v>
      </c>
    </row>
    <row r="30" spans="1:7" s="19" customFormat="1" x14ac:dyDescent="0.25">
      <c r="A30" s="19">
        <v>24</v>
      </c>
      <c r="B30" s="20">
        <f t="shared" si="4"/>
        <v>13207.762329828771</v>
      </c>
      <c r="C30" s="20">
        <f t="shared" si="0"/>
        <v>1407.1886037146633</v>
      </c>
      <c r="D30" s="21">
        <f t="shared" si="1"/>
        <v>11800.573726114108</v>
      </c>
      <c r="E30" s="21">
        <f t="shared" si="2"/>
        <v>1768678.8703134013</v>
      </c>
      <c r="F30" s="20">
        <f t="shared" si="5"/>
        <v>31321.129686599175</v>
      </c>
      <c r="G30" s="22">
        <f t="shared" si="5"/>
        <v>285665.16622929135</v>
      </c>
    </row>
    <row r="31" spans="1:7" x14ac:dyDescent="0.25">
      <c r="A31">
        <v>25</v>
      </c>
      <c r="B31" s="15">
        <f t="shared" si="4"/>
        <v>13207.762329828771</v>
      </c>
      <c r="C31" s="15">
        <f t="shared" si="0"/>
        <v>1416.5698610727613</v>
      </c>
      <c r="D31" s="10">
        <f t="shared" si="1"/>
        <v>11791.192468756009</v>
      </c>
      <c r="E31" s="10">
        <f t="shared" si="2"/>
        <v>1767262.3004523285</v>
      </c>
      <c r="F31" s="15">
        <f t="shared" si="5"/>
        <v>32737.699547671938</v>
      </c>
      <c r="G31" s="16">
        <f t="shared" si="5"/>
        <v>297456.35869804735</v>
      </c>
    </row>
    <row r="32" spans="1:7" x14ac:dyDescent="0.25">
      <c r="A32">
        <v>26</v>
      </c>
      <c r="B32" s="15">
        <f t="shared" si="4"/>
        <v>13207.762329828771</v>
      </c>
      <c r="C32" s="15">
        <f t="shared" si="0"/>
        <v>1426.0136601465802</v>
      </c>
      <c r="D32" s="10">
        <f t="shared" si="1"/>
        <v>11781.748669682191</v>
      </c>
      <c r="E32" s="10">
        <f t="shared" si="2"/>
        <v>1765836.2867921819</v>
      </c>
      <c r="F32" s="15">
        <f t="shared" si="5"/>
        <v>34163.713207818517</v>
      </c>
      <c r="G32" s="16">
        <f t="shared" si="5"/>
        <v>309238.10736772954</v>
      </c>
    </row>
    <row r="33" spans="1:7" x14ac:dyDescent="0.25">
      <c r="A33">
        <v>27</v>
      </c>
      <c r="B33" s="15">
        <f t="shared" si="4"/>
        <v>13207.762329828771</v>
      </c>
      <c r="C33" s="15">
        <f t="shared" si="0"/>
        <v>1435.5204178808908</v>
      </c>
      <c r="D33" s="10">
        <f t="shared" si="1"/>
        <v>11772.24191194788</v>
      </c>
      <c r="E33" s="10">
        <f t="shared" si="2"/>
        <v>1764400.7663743009</v>
      </c>
      <c r="F33" s="15">
        <f t="shared" si="5"/>
        <v>35599.233625699409</v>
      </c>
      <c r="G33" s="16">
        <f t="shared" si="5"/>
        <v>321010.34927967744</v>
      </c>
    </row>
    <row r="34" spans="1:7" x14ac:dyDescent="0.25">
      <c r="A34">
        <v>28</v>
      </c>
      <c r="B34" s="15">
        <f t="shared" si="4"/>
        <v>13207.762329828771</v>
      </c>
      <c r="C34" s="15">
        <f t="shared" si="0"/>
        <v>1445.0905540000967</v>
      </c>
      <c r="D34" s="10">
        <f t="shared" si="1"/>
        <v>11762.671775828674</v>
      </c>
      <c r="E34" s="10">
        <f t="shared" si="2"/>
        <v>1762955.6758203008</v>
      </c>
      <c r="F34" s="15">
        <f t="shared" si="5"/>
        <v>37044.324179699506</v>
      </c>
      <c r="G34" s="16">
        <f t="shared" si="5"/>
        <v>332773.02105550613</v>
      </c>
    </row>
    <row r="35" spans="1:7" x14ac:dyDescent="0.25">
      <c r="A35">
        <v>29</v>
      </c>
      <c r="B35" s="15">
        <f t="shared" si="4"/>
        <v>13207.762329828771</v>
      </c>
      <c r="C35" s="15">
        <f t="shared" si="0"/>
        <v>1454.7244910267655</v>
      </c>
      <c r="D35" s="10">
        <f t="shared" si="1"/>
        <v>11753.037838802005</v>
      </c>
      <c r="E35" s="10">
        <f t="shared" si="2"/>
        <v>1761500.9513292741</v>
      </c>
      <c r="F35" s="15">
        <f t="shared" si="5"/>
        <v>38499.048670726275</v>
      </c>
      <c r="G35" s="16">
        <f t="shared" si="5"/>
        <v>344526.05889430817</v>
      </c>
    </row>
    <row r="36" spans="1:7" x14ac:dyDescent="0.25">
      <c r="A36">
        <v>30</v>
      </c>
      <c r="B36" s="15">
        <f t="shared" si="4"/>
        <v>13207.762329828771</v>
      </c>
      <c r="C36" s="15">
        <f t="shared" si="0"/>
        <v>1464.4226543002769</v>
      </c>
      <c r="D36" s="10">
        <f t="shared" si="1"/>
        <v>11743.339675528494</v>
      </c>
      <c r="E36" s="10">
        <f t="shared" si="2"/>
        <v>1760036.5286749739</v>
      </c>
      <c r="F36" s="15">
        <f t="shared" si="5"/>
        <v>39963.471325026549</v>
      </c>
      <c r="G36" s="16">
        <f t="shared" si="5"/>
        <v>356269.39856983669</v>
      </c>
    </row>
    <row r="37" spans="1:7" x14ac:dyDescent="0.25">
      <c r="A37">
        <v>31</v>
      </c>
      <c r="B37" s="15">
        <f t="shared" si="4"/>
        <v>13207.762329828771</v>
      </c>
      <c r="C37" s="15">
        <f t="shared" si="0"/>
        <v>1474.1854719956118</v>
      </c>
      <c r="D37" s="10">
        <f t="shared" si="1"/>
        <v>11733.576857833159</v>
      </c>
      <c r="E37" s="10">
        <f t="shared" si="2"/>
        <v>1758562.3432029784</v>
      </c>
      <c r="F37" s="15">
        <f t="shared" si="5"/>
        <v>41437.656797022159</v>
      </c>
      <c r="G37" s="16">
        <f t="shared" si="5"/>
        <v>368002.97542766982</v>
      </c>
    </row>
    <row r="38" spans="1:7" x14ac:dyDescent="0.25">
      <c r="A38">
        <v>32</v>
      </c>
      <c r="B38" s="15">
        <f t="shared" si="4"/>
        <v>13207.762329828771</v>
      </c>
      <c r="C38" s="15">
        <f t="shared" si="0"/>
        <v>1484.0133751422472</v>
      </c>
      <c r="D38" s="10">
        <f t="shared" si="1"/>
        <v>11723.748954686524</v>
      </c>
      <c r="E38" s="10">
        <f t="shared" si="2"/>
        <v>1757078.329827836</v>
      </c>
      <c r="F38" s="15">
        <f t="shared" si="5"/>
        <v>42921.670172164406</v>
      </c>
      <c r="G38" s="16">
        <f t="shared" si="5"/>
        <v>379726.72438235633</v>
      </c>
    </row>
    <row r="39" spans="1:7" x14ac:dyDescent="0.25">
      <c r="A39">
        <v>33</v>
      </c>
      <c r="B39" s="15">
        <f t="shared" si="4"/>
        <v>13207.762329828771</v>
      </c>
      <c r="C39" s="15">
        <f t="shared" si="0"/>
        <v>1493.9067976431961</v>
      </c>
      <c r="D39" s="10">
        <f t="shared" si="1"/>
        <v>11713.855532185575</v>
      </c>
      <c r="E39" s="10">
        <f t="shared" si="2"/>
        <v>1755584.4230301927</v>
      </c>
      <c r="F39" s="15">
        <f t="shared" si="5"/>
        <v>44415.576969807604</v>
      </c>
      <c r="G39" s="16">
        <f t="shared" si="5"/>
        <v>391440.57991454192</v>
      </c>
    </row>
    <row r="40" spans="1:7" x14ac:dyDescent="0.25">
      <c r="A40">
        <v>34</v>
      </c>
      <c r="B40" s="15">
        <f t="shared" si="4"/>
        <v>13207.762329828771</v>
      </c>
      <c r="C40" s="15">
        <f t="shared" si="0"/>
        <v>1503.866176294152</v>
      </c>
      <c r="D40" s="10">
        <f t="shared" si="1"/>
        <v>11703.896153534619</v>
      </c>
      <c r="E40" s="10">
        <f t="shared" si="2"/>
        <v>1754080.5568538986</v>
      </c>
      <c r="F40" s="15">
        <f t="shared" ref="F40:G55" si="6">C40+F39</f>
        <v>45919.443146101752</v>
      </c>
      <c r="G40" s="16">
        <f t="shared" si="6"/>
        <v>403144.47606807656</v>
      </c>
    </row>
    <row r="41" spans="1:7" x14ac:dyDescent="0.25">
      <c r="A41">
        <v>35</v>
      </c>
      <c r="B41" s="15">
        <f t="shared" si="4"/>
        <v>13207.762329828771</v>
      </c>
      <c r="C41" s="15">
        <f t="shared" si="0"/>
        <v>1513.8919508027793</v>
      </c>
      <c r="D41" s="10">
        <f t="shared" si="1"/>
        <v>11693.870379025991</v>
      </c>
      <c r="E41" s="10">
        <f t="shared" si="2"/>
        <v>1752566.6649030957</v>
      </c>
      <c r="F41" s="15">
        <f t="shared" si="6"/>
        <v>47433.335096904528</v>
      </c>
      <c r="G41" s="16">
        <f t="shared" si="6"/>
        <v>414838.34644710255</v>
      </c>
    </row>
    <row r="42" spans="1:7" s="19" customFormat="1" x14ac:dyDescent="0.25">
      <c r="A42" s="19">
        <v>36</v>
      </c>
      <c r="B42" s="20">
        <f t="shared" si="4"/>
        <v>13207.762329828771</v>
      </c>
      <c r="C42" s="20">
        <f t="shared" si="0"/>
        <v>1523.9845638081315</v>
      </c>
      <c r="D42" s="21">
        <f t="shared" si="1"/>
        <v>11683.777766020639</v>
      </c>
      <c r="E42" s="21">
        <f t="shared" si="2"/>
        <v>1751042.6803392875</v>
      </c>
      <c r="F42" s="20">
        <f t="shared" si="6"/>
        <v>48957.319660712659</v>
      </c>
      <c r="G42" s="22">
        <f t="shared" si="6"/>
        <v>426522.12421312317</v>
      </c>
    </row>
    <row r="43" spans="1:7" x14ac:dyDescent="0.25">
      <c r="A43">
        <v>37</v>
      </c>
      <c r="B43" s="15">
        <f t="shared" si="4"/>
        <v>13207.762329828771</v>
      </c>
      <c r="C43" s="15">
        <f t="shared" si="0"/>
        <v>1534.1444609001865</v>
      </c>
      <c r="D43" s="10">
        <f t="shared" si="1"/>
        <v>11673.617868928584</v>
      </c>
      <c r="E43" s="10">
        <f t="shared" si="2"/>
        <v>1749508.5358783873</v>
      </c>
      <c r="F43" s="15">
        <f t="shared" si="6"/>
        <v>50491.464121612844</v>
      </c>
      <c r="G43" s="16">
        <f t="shared" si="6"/>
        <v>438195.74208205176</v>
      </c>
    </row>
    <row r="44" spans="1:7" x14ac:dyDescent="0.25">
      <c r="A44">
        <v>38</v>
      </c>
      <c r="B44" s="15">
        <f t="shared" si="4"/>
        <v>13207.762329828771</v>
      </c>
      <c r="C44" s="15">
        <f t="shared" si="0"/>
        <v>1544.372090639521</v>
      </c>
      <c r="D44" s="10">
        <f t="shared" si="1"/>
        <v>11663.39023918925</v>
      </c>
      <c r="E44" s="10">
        <f t="shared" si="2"/>
        <v>1747964.1637877477</v>
      </c>
      <c r="F44" s="15">
        <f t="shared" si="6"/>
        <v>52035.836212252369</v>
      </c>
      <c r="G44" s="16">
        <f t="shared" si="6"/>
        <v>449859.13232124102</v>
      </c>
    </row>
    <row r="45" spans="1:7" x14ac:dyDescent="0.25">
      <c r="A45">
        <v>39</v>
      </c>
      <c r="B45" s="15">
        <f t="shared" si="4"/>
        <v>13207.762329828771</v>
      </c>
      <c r="C45" s="15">
        <f t="shared" si="0"/>
        <v>1554.667904577118</v>
      </c>
      <c r="D45" s="10">
        <f t="shared" si="1"/>
        <v>11653.094425251653</v>
      </c>
      <c r="E45" s="10">
        <f t="shared" si="2"/>
        <v>1746409.4958831705</v>
      </c>
      <c r="F45" s="15">
        <f t="shared" si="6"/>
        <v>53590.504116829485</v>
      </c>
      <c r="G45" s="16">
        <f t="shared" si="6"/>
        <v>461512.22674649267</v>
      </c>
    </row>
    <row r="46" spans="1:7" x14ac:dyDescent="0.25">
      <c r="A46">
        <v>40</v>
      </c>
      <c r="B46" s="15">
        <f t="shared" si="4"/>
        <v>13207.762329828771</v>
      </c>
      <c r="C46" s="15">
        <f t="shared" si="0"/>
        <v>1565.0323572743</v>
      </c>
      <c r="D46" s="10">
        <f t="shared" si="1"/>
        <v>11642.729972554471</v>
      </c>
      <c r="E46" s="10">
        <f t="shared" si="2"/>
        <v>1744844.4635258962</v>
      </c>
      <c r="F46" s="15">
        <f t="shared" si="6"/>
        <v>55155.536474103785</v>
      </c>
      <c r="G46" s="16">
        <f t="shared" si="6"/>
        <v>473154.95671904716</v>
      </c>
    </row>
    <row r="47" spans="1:7" x14ac:dyDescent="0.25">
      <c r="A47">
        <v>41</v>
      </c>
      <c r="B47" s="15">
        <f t="shared" si="4"/>
        <v>13207.762329828771</v>
      </c>
      <c r="C47" s="15">
        <f t="shared" si="0"/>
        <v>1575.4659063227955</v>
      </c>
      <c r="D47" s="10">
        <f t="shared" si="1"/>
        <v>11632.296423505975</v>
      </c>
      <c r="E47" s="10">
        <f t="shared" si="2"/>
        <v>1743268.9976195735</v>
      </c>
      <c r="F47" s="15">
        <f t="shared" si="6"/>
        <v>56731.00238042658</v>
      </c>
      <c r="G47" s="16">
        <f t="shared" si="6"/>
        <v>484787.25314255315</v>
      </c>
    </row>
    <row r="48" spans="1:7" x14ac:dyDescent="0.25">
      <c r="A48">
        <v>42</v>
      </c>
      <c r="B48" s="15">
        <f t="shared" si="4"/>
        <v>13207.762329828771</v>
      </c>
      <c r="C48" s="15">
        <f t="shared" si="0"/>
        <v>1585.969012364947</v>
      </c>
      <c r="D48" s="10">
        <f t="shared" si="1"/>
        <v>11621.793317463824</v>
      </c>
      <c r="E48" s="10">
        <f t="shared" si="2"/>
        <v>1741683.0286072085</v>
      </c>
      <c r="F48" s="15">
        <f t="shared" si="6"/>
        <v>58316.971392791529</v>
      </c>
      <c r="G48" s="16">
        <f t="shared" si="6"/>
        <v>496409.04646001698</v>
      </c>
    </row>
    <row r="49" spans="1:7" x14ac:dyDescent="0.25">
      <c r="A49">
        <v>43</v>
      </c>
      <c r="B49" s="15">
        <f t="shared" si="4"/>
        <v>13207.762329828771</v>
      </c>
      <c r="C49" s="15">
        <f t="shared" si="0"/>
        <v>1596.5421391140462</v>
      </c>
      <c r="D49" s="10">
        <f t="shared" si="1"/>
        <v>11611.220190714725</v>
      </c>
      <c r="E49" s="10">
        <f t="shared" si="2"/>
        <v>1740086.4864680944</v>
      </c>
      <c r="F49" s="15">
        <f t="shared" si="6"/>
        <v>59913.513531905577</v>
      </c>
      <c r="G49" s="16">
        <f t="shared" si="6"/>
        <v>508020.26665073168</v>
      </c>
    </row>
    <row r="50" spans="1:7" x14ac:dyDescent="0.25">
      <c r="A50">
        <v>44</v>
      </c>
      <c r="B50" s="15">
        <f t="shared" si="4"/>
        <v>13207.762329828771</v>
      </c>
      <c r="C50" s="15">
        <f t="shared" si="0"/>
        <v>1607.185753374808</v>
      </c>
      <c r="D50" s="10">
        <f t="shared" si="1"/>
        <v>11600.576576453963</v>
      </c>
      <c r="E50" s="10">
        <f t="shared" si="2"/>
        <v>1738479.3007147196</v>
      </c>
      <c r="F50" s="15">
        <f t="shared" si="6"/>
        <v>61520.699285280381</v>
      </c>
      <c r="G50" s="16">
        <f t="shared" si="6"/>
        <v>519620.84322718566</v>
      </c>
    </row>
    <row r="51" spans="1:7" x14ac:dyDescent="0.25">
      <c r="A51">
        <v>45</v>
      </c>
      <c r="B51" s="15">
        <f t="shared" si="4"/>
        <v>13207.762329828771</v>
      </c>
      <c r="C51" s="15">
        <f t="shared" si="0"/>
        <v>1617.9003250639726</v>
      </c>
      <c r="D51" s="10">
        <f t="shared" si="1"/>
        <v>11589.862004764798</v>
      </c>
      <c r="E51" s="10">
        <f t="shared" si="2"/>
        <v>1736861.4003896555</v>
      </c>
      <c r="F51" s="15">
        <f t="shared" si="6"/>
        <v>63138.599610344354</v>
      </c>
      <c r="G51" s="16">
        <f t="shared" si="6"/>
        <v>531210.7052319505</v>
      </c>
    </row>
    <row r="52" spans="1:7" x14ac:dyDescent="0.25">
      <c r="A52">
        <v>46</v>
      </c>
      <c r="B52" s="15">
        <f t="shared" si="4"/>
        <v>13207.762329828771</v>
      </c>
      <c r="C52" s="15">
        <f t="shared" si="0"/>
        <v>1628.6863272310675</v>
      </c>
      <c r="D52" s="10">
        <f t="shared" si="1"/>
        <v>11579.076002597703</v>
      </c>
      <c r="E52" s="10">
        <f t="shared" si="2"/>
        <v>1735232.7140624244</v>
      </c>
      <c r="F52" s="15">
        <f t="shared" si="6"/>
        <v>64767.28593757542</v>
      </c>
      <c r="G52" s="16">
        <f t="shared" si="6"/>
        <v>542789.78123454819</v>
      </c>
    </row>
    <row r="53" spans="1:7" x14ac:dyDescent="0.25">
      <c r="A53">
        <v>47</v>
      </c>
      <c r="B53" s="15">
        <f t="shared" si="4"/>
        <v>13207.762329828771</v>
      </c>
      <c r="C53" s="15">
        <f t="shared" si="0"/>
        <v>1639.5442360792749</v>
      </c>
      <c r="D53" s="10">
        <f t="shared" si="1"/>
        <v>11568.218093749496</v>
      </c>
      <c r="E53" s="10">
        <f t="shared" si="2"/>
        <v>1733593.1698263451</v>
      </c>
      <c r="F53" s="15">
        <f t="shared" si="6"/>
        <v>66406.8301736547</v>
      </c>
      <c r="G53" s="16">
        <f t="shared" si="6"/>
        <v>554357.99932829768</v>
      </c>
    </row>
    <row r="54" spans="1:7" s="19" customFormat="1" x14ac:dyDescent="0.25">
      <c r="A54" s="19">
        <v>48</v>
      </c>
      <c r="B54" s="20">
        <f t="shared" si="4"/>
        <v>13207.762329828771</v>
      </c>
      <c r="C54" s="20">
        <f t="shared" si="0"/>
        <v>1650.4745309864702</v>
      </c>
      <c r="D54" s="21">
        <f t="shared" si="1"/>
        <v>11557.287798842301</v>
      </c>
      <c r="E54" s="21">
        <f t="shared" si="2"/>
        <v>1731942.6952953585</v>
      </c>
      <c r="F54" s="20">
        <f t="shared" si="6"/>
        <v>68057.304704641167</v>
      </c>
      <c r="G54" s="22">
        <f t="shared" si="6"/>
        <v>565915.28712713998</v>
      </c>
    </row>
    <row r="55" spans="1:7" x14ac:dyDescent="0.25">
      <c r="A55">
        <v>49</v>
      </c>
      <c r="B55" s="15">
        <f t="shared" si="4"/>
        <v>13207.762329828771</v>
      </c>
      <c r="C55" s="15">
        <f t="shared" si="0"/>
        <v>1661.4776945263802</v>
      </c>
      <c r="D55" s="10">
        <f t="shared" si="1"/>
        <v>11546.284635302391</v>
      </c>
      <c r="E55" s="10">
        <f t="shared" si="2"/>
        <v>1730281.2176008322</v>
      </c>
      <c r="F55" s="15">
        <f t="shared" si="6"/>
        <v>69718.78239916754</v>
      </c>
      <c r="G55" s="16">
        <f t="shared" si="6"/>
        <v>577461.57176244236</v>
      </c>
    </row>
    <row r="56" spans="1:7" x14ac:dyDescent="0.25">
      <c r="A56">
        <v>50</v>
      </c>
      <c r="B56" s="15">
        <f t="shared" si="4"/>
        <v>13207.762329828771</v>
      </c>
      <c r="C56" s="15">
        <f t="shared" si="0"/>
        <v>1672.5542124898893</v>
      </c>
      <c r="D56" s="10">
        <f t="shared" si="1"/>
        <v>11535.208117338881</v>
      </c>
      <c r="E56" s="10">
        <f t="shared" si="2"/>
        <v>1728608.6633883424</v>
      </c>
      <c r="F56" s="15">
        <f t="shared" ref="F56:G71" si="7">C56+F55</f>
        <v>71391.336611657433</v>
      </c>
      <c r="G56" s="16">
        <f t="shared" si="7"/>
        <v>588996.77987978118</v>
      </c>
    </row>
    <row r="57" spans="1:7" x14ac:dyDescent="0.25">
      <c r="A57">
        <v>51</v>
      </c>
      <c r="B57" s="15">
        <f t="shared" si="4"/>
        <v>13207.762329828771</v>
      </c>
      <c r="C57" s="15">
        <f t="shared" si="0"/>
        <v>1683.704573906487</v>
      </c>
      <c r="D57" s="10">
        <f t="shared" si="1"/>
        <v>11524.057755922284</v>
      </c>
      <c r="E57" s="10">
        <f t="shared" si="2"/>
        <v>1726924.9588144359</v>
      </c>
      <c r="F57" s="15">
        <f t="shared" si="7"/>
        <v>73075.041185563925</v>
      </c>
      <c r="G57" s="16">
        <f t="shared" si="7"/>
        <v>600520.8376357035</v>
      </c>
    </row>
    <row r="58" spans="1:7" x14ac:dyDescent="0.25">
      <c r="A58">
        <v>52</v>
      </c>
      <c r="B58" s="15">
        <f t="shared" si="4"/>
        <v>13207.762329828771</v>
      </c>
      <c r="C58" s="15">
        <f t="shared" si="0"/>
        <v>1694.9292710658647</v>
      </c>
      <c r="D58" s="10">
        <f t="shared" si="1"/>
        <v>11512.833058762906</v>
      </c>
      <c r="E58" s="10">
        <f t="shared" si="2"/>
        <v>1725230.02954337</v>
      </c>
      <c r="F58" s="15">
        <f t="shared" si="7"/>
        <v>74769.970456629788</v>
      </c>
      <c r="G58" s="16">
        <f t="shared" si="7"/>
        <v>612033.67069446645</v>
      </c>
    </row>
    <row r="59" spans="1:7" x14ac:dyDescent="0.25">
      <c r="A59">
        <v>53</v>
      </c>
      <c r="B59" s="15">
        <f t="shared" si="4"/>
        <v>13207.762329828771</v>
      </c>
      <c r="C59" s="15">
        <f t="shared" si="0"/>
        <v>1706.2287995396364</v>
      </c>
      <c r="D59" s="10">
        <f t="shared" si="1"/>
        <v>11501.533530289134</v>
      </c>
      <c r="E59" s="10">
        <f t="shared" si="2"/>
        <v>1723523.8007438304</v>
      </c>
      <c r="F59" s="15">
        <f t="shared" si="7"/>
        <v>76476.199256169421</v>
      </c>
      <c r="G59" s="16">
        <f t="shared" si="7"/>
        <v>623535.20422475564</v>
      </c>
    </row>
    <row r="60" spans="1:7" x14ac:dyDescent="0.25">
      <c r="A60">
        <v>54</v>
      </c>
      <c r="B60" s="15">
        <f t="shared" si="4"/>
        <v>13207.762329828771</v>
      </c>
      <c r="C60" s="15">
        <f t="shared" si="0"/>
        <v>1717.6036582032339</v>
      </c>
      <c r="D60" s="10">
        <f t="shared" si="1"/>
        <v>11490.158671625537</v>
      </c>
      <c r="E60" s="10">
        <f t="shared" si="2"/>
        <v>1721806.1970856271</v>
      </c>
      <c r="F60" s="15">
        <f t="shared" si="7"/>
        <v>78193.80291437266</v>
      </c>
      <c r="G60" s="16">
        <f t="shared" si="7"/>
        <v>635025.36289638118</v>
      </c>
    </row>
    <row r="61" spans="1:7" x14ac:dyDescent="0.25">
      <c r="A61">
        <v>55</v>
      </c>
      <c r="B61" s="15">
        <f t="shared" si="4"/>
        <v>13207.762329828771</v>
      </c>
      <c r="C61" s="15">
        <f t="shared" si="0"/>
        <v>1729.0543492579218</v>
      </c>
      <c r="D61" s="10">
        <f t="shared" si="1"/>
        <v>11478.707980570849</v>
      </c>
      <c r="E61" s="10">
        <f t="shared" si="2"/>
        <v>1720077.1427363693</v>
      </c>
      <c r="F61" s="15">
        <f t="shared" si="7"/>
        <v>79922.857263630576</v>
      </c>
      <c r="G61" s="16">
        <f t="shared" si="7"/>
        <v>646504.07087695203</v>
      </c>
    </row>
    <row r="62" spans="1:7" x14ac:dyDescent="0.25">
      <c r="A62">
        <v>56</v>
      </c>
      <c r="B62" s="15">
        <f t="shared" si="4"/>
        <v>13207.762329828771</v>
      </c>
      <c r="C62" s="15">
        <f t="shared" si="0"/>
        <v>1740.5813782529749</v>
      </c>
      <c r="D62" s="10">
        <f t="shared" si="1"/>
        <v>11467.180951575796</v>
      </c>
      <c r="E62" s="10">
        <f t="shared" si="2"/>
        <v>1718336.5613581163</v>
      </c>
      <c r="F62" s="15">
        <f t="shared" si="7"/>
        <v>81663.438641883549</v>
      </c>
      <c r="G62" s="16">
        <f t="shared" si="7"/>
        <v>657971.25182852778</v>
      </c>
    </row>
    <row r="63" spans="1:7" x14ac:dyDescent="0.25">
      <c r="A63">
        <v>57</v>
      </c>
      <c r="B63" s="15">
        <f t="shared" si="4"/>
        <v>13207.762329828771</v>
      </c>
      <c r="C63" s="15">
        <f t="shared" si="0"/>
        <v>1752.1852541079952</v>
      </c>
      <c r="D63" s="10">
        <f t="shared" si="1"/>
        <v>11455.577075720776</v>
      </c>
      <c r="E63" s="10">
        <f t="shared" si="2"/>
        <v>1716584.3761040084</v>
      </c>
      <c r="F63" s="15">
        <f t="shared" si="7"/>
        <v>83415.62389599155</v>
      </c>
      <c r="G63" s="16">
        <f t="shared" si="7"/>
        <v>669426.82890424854</v>
      </c>
    </row>
    <row r="64" spans="1:7" x14ac:dyDescent="0.25">
      <c r="A64">
        <v>58</v>
      </c>
      <c r="B64" s="15">
        <f t="shared" si="4"/>
        <v>13207.762329828771</v>
      </c>
      <c r="C64" s="15">
        <f t="shared" si="0"/>
        <v>1763.8664891353801</v>
      </c>
      <c r="D64" s="10">
        <f t="shared" si="1"/>
        <v>11443.895840693391</v>
      </c>
      <c r="E64" s="10">
        <f t="shared" si="2"/>
        <v>1714820.509614873</v>
      </c>
      <c r="F64" s="15">
        <f t="shared" si="7"/>
        <v>85179.490385126934</v>
      </c>
      <c r="G64" s="16">
        <f t="shared" si="7"/>
        <v>680870.72474494192</v>
      </c>
    </row>
    <row r="65" spans="1:7" x14ac:dyDescent="0.25">
      <c r="A65">
        <v>59</v>
      </c>
      <c r="B65" s="15">
        <f t="shared" si="4"/>
        <v>13207.762329828771</v>
      </c>
      <c r="C65" s="15">
        <f t="shared" si="0"/>
        <v>1775.6255990629506</v>
      </c>
      <c r="D65" s="10">
        <f t="shared" si="1"/>
        <v>11432.13673076582</v>
      </c>
      <c r="E65" s="10">
        <f t="shared" si="2"/>
        <v>1713044.88401581</v>
      </c>
      <c r="F65" s="15">
        <f t="shared" si="7"/>
        <v>86955.115984189877</v>
      </c>
      <c r="G65" s="16">
        <f t="shared" si="7"/>
        <v>692302.86147570773</v>
      </c>
    </row>
    <row r="66" spans="1:7" s="19" customFormat="1" x14ac:dyDescent="0.25">
      <c r="A66" s="19">
        <v>60</v>
      </c>
      <c r="B66" s="20">
        <f t="shared" si="4"/>
        <v>13207.762329828771</v>
      </c>
      <c r="C66" s="20">
        <f t="shared" si="0"/>
        <v>1787.4631030567034</v>
      </c>
      <c r="D66" s="21">
        <f t="shared" si="1"/>
        <v>11420.299226772067</v>
      </c>
      <c r="E66" s="21">
        <f t="shared" si="2"/>
        <v>1711257.4209127533</v>
      </c>
      <c r="F66" s="20">
        <f t="shared" si="7"/>
        <v>88742.579087246588</v>
      </c>
      <c r="G66" s="22">
        <f t="shared" si="7"/>
        <v>703723.16070247977</v>
      </c>
    </row>
    <row r="67" spans="1:7" x14ac:dyDescent="0.25">
      <c r="A67">
        <v>61</v>
      </c>
      <c r="B67" s="15">
        <f t="shared" si="4"/>
        <v>13207.762329828771</v>
      </c>
      <c r="C67" s="15">
        <f t="shared" si="0"/>
        <v>1799.379523743748</v>
      </c>
      <c r="D67" s="10">
        <f t="shared" si="1"/>
        <v>11408.382806085023</v>
      </c>
      <c r="E67" s="10">
        <f t="shared" si="2"/>
        <v>1709458.0413890097</v>
      </c>
      <c r="F67" s="15">
        <f t="shared" si="7"/>
        <v>90541.958610990332</v>
      </c>
      <c r="G67" s="16">
        <f t="shared" si="7"/>
        <v>715131.54350856482</v>
      </c>
    </row>
    <row r="68" spans="1:7" x14ac:dyDescent="0.25">
      <c r="A68">
        <v>62</v>
      </c>
      <c r="B68" s="15">
        <f t="shared" si="4"/>
        <v>13207.762329828771</v>
      </c>
      <c r="C68" s="15">
        <f t="shared" si="0"/>
        <v>1811.3753872353718</v>
      </c>
      <c r="D68" s="10">
        <f t="shared" si="1"/>
        <v>11396.386942593399</v>
      </c>
      <c r="E68" s="10">
        <f t="shared" si="2"/>
        <v>1707646.6660017744</v>
      </c>
      <c r="F68" s="15">
        <f t="shared" si="7"/>
        <v>92353.333998225702</v>
      </c>
      <c r="G68" s="16">
        <f t="shared" si="7"/>
        <v>726527.9304511582</v>
      </c>
    </row>
    <row r="69" spans="1:7" x14ac:dyDescent="0.25">
      <c r="A69">
        <v>63</v>
      </c>
      <c r="B69" s="15">
        <f t="shared" si="4"/>
        <v>13207.762329828771</v>
      </c>
      <c r="C69" s="15">
        <f t="shared" si="0"/>
        <v>1823.451223150274</v>
      </c>
      <c r="D69" s="10">
        <f t="shared" si="1"/>
        <v>11384.311106678497</v>
      </c>
      <c r="E69" s="10">
        <f t="shared" si="2"/>
        <v>1705823.214778624</v>
      </c>
      <c r="F69" s="15">
        <f t="shared" si="7"/>
        <v>94176.785221375976</v>
      </c>
      <c r="G69" s="16">
        <f t="shared" si="7"/>
        <v>737912.24155783665</v>
      </c>
    </row>
    <row r="70" spans="1:7" x14ac:dyDescent="0.25">
      <c r="A70">
        <v>64</v>
      </c>
      <c r="B70" s="15">
        <f t="shared" si="4"/>
        <v>13207.762329828771</v>
      </c>
      <c r="C70" s="15">
        <f t="shared" si="0"/>
        <v>1835.6075646379431</v>
      </c>
      <c r="D70" s="10">
        <f t="shared" si="1"/>
        <v>11372.154765190828</v>
      </c>
      <c r="E70" s="10">
        <f t="shared" si="2"/>
        <v>1703987.6072139861</v>
      </c>
      <c r="F70" s="15">
        <f t="shared" si="7"/>
        <v>96012.392786013923</v>
      </c>
      <c r="G70" s="16">
        <f t="shared" si="7"/>
        <v>749284.39632302744</v>
      </c>
    </row>
    <row r="71" spans="1:7" x14ac:dyDescent="0.25">
      <c r="A71">
        <v>65</v>
      </c>
      <c r="B71" s="15">
        <f t="shared" si="4"/>
        <v>13207.762329828771</v>
      </c>
      <c r="C71" s="15">
        <f t="shared" si="0"/>
        <v>1847.8449484021967</v>
      </c>
      <c r="D71" s="10">
        <f t="shared" si="1"/>
        <v>11359.917381426574</v>
      </c>
      <c r="E71" s="10">
        <f t="shared" si="2"/>
        <v>1702139.762265584</v>
      </c>
      <c r="F71" s="15">
        <f t="shared" si="7"/>
        <v>97860.237734416121</v>
      </c>
      <c r="G71" s="16">
        <f t="shared" si="7"/>
        <v>760644.31370445399</v>
      </c>
    </row>
    <row r="72" spans="1:7" x14ac:dyDescent="0.25">
      <c r="A72">
        <v>66</v>
      </c>
      <c r="B72" s="15">
        <f t="shared" si="4"/>
        <v>13207.762329828771</v>
      </c>
      <c r="C72" s="15">
        <f t="shared" ref="C72:C135" si="8">$B$7-D72</f>
        <v>1860.163914724877</v>
      </c>
      <c r="D72" s="10">
        <f t="shared" ref="D72:D135" si="9">$B$2/12*E71</f>
        <v>11347.598415103894</v>
      </c>
      <c r="E72" s="10">
        <f t="shared" ref="E72:E135" si="10">E71-C72</f>
        <v>1700279.598350859</v>
      </c>
      <c r="F72" s="15">
        <f t="shared" ref="F72:G87" si="11">C72+F71</f>
        <v>99720.401649141</v>
      </c>
      <c r="G72" s="16">
        <f t="shared" si="11"/>
        <v>771991.91211955785</v>
      </c>
    </row>
    <row r="73" spans="1:7" x14ac:dyDescent="0.25">
      <c r="A73">
        <v>67</v>
      </c>
      <c r="B73" s="15">
        <f t="shared" ref="B73:B136" si="12">B72</f>
        <v>13207.762329828771</v>
      </c>
      <c r="C73" s="15">
        <f t="shared" si="8"/>
        <v>1872.5650074897094</v>
      </c>
      <c r="D73" s="10">
        <f t="shared" si="9"/>
        <v>11335.197322339061</v>
      </c>
      <c r="E73" s="10">
        <f t="shared" si="10"/>
        <v>1698407.0333433694</v>
      </c>
      <c r="F73" s="15">
        <f t="shared" si="11"/>
        <v>101592.96665663071</v>
      </c>
      <c r="G73" s="16">
        <f t="shared" si="11"/>
        <v>783327.1094418969</v>
      </c>
    </row>
    <row r="74" spans="1:7" x14ac:dyDescent="0.25">
      <c r="A74">
        <v>68</v>
      </c>
      <c r="B74" s="15">
        <f t="shared" si="12"/>
        <v>13207.762329828771</v>
      </c>
      <c r="C74" s="15">
        <f t="shared" si="8"/>
        <v>1885.0487742063069</v>
      </c>
      <c r="D74" s="10">
        <f t="shared" si="9"/>
        <v>11322.713555622464</v>
      </c>
      <c r="E74" s="10">
        <f t="shared" si="10"/>
        <v>1696521.9845691631</v>
      </c>
      <c r="F74" s="15">
        <f t="shared" si="11"/>
        <v>103478.01543083703</v>
      </c>
      <c r="G74" s="16">
        <f t="shared" si="11"/>
        <v>794649.8229975194</v>
      </c>
    </row>
    <row r="75" spans="1:7" x14ac:dyDescent="0.25">
      <c r="A75">
        <v>69</v>
      </c>
      <c r="B75" s="15">
        <f t="shared" si="12"/>
        <v>13207.762329828771</v>
      </c>
      <c r="C75" s="15">
        <f t="shared" si="8"/>
        <v>1897.6157660343488</v>
      </c>
      <c r="D75" s="10">
        <f t="shared" si="9"/>
        <v>11310.146563794422</v>
      </c>
      <c r="E75" s="10">
        <f t="shared" si="10"/>
        <v>1694624.3688031286</v>
      </c>
      <c r="F75" s="15">
        <f t="shared" si="11"/>
        <v>105375.63119687137</v>
      </c>
      <c r="G75" s="16">
        <f t="shared" si="11"/>
        <v>805959.96956131386</v>
      </c>
    </row>
    <row r="76" spans="1:7" x14ac:dyDescent="0.25">
      <c r="A76">
        <v>70</v>
      </c>
      <c r="B76" s="15">
        <f t="shared" si="12"/>
        <v>13207.762329828771</v>
      </c>
      <c r="C76" s="15">
        <f t="shared" si="8"/>
        <v>1910.2665378079128</v>
      </c>
      <c r="D76" s="10">
        <f t="shared" si="9"/>
        <v>11297.495792020858</v>
      </c>
      <c r="E76" s="10">
        <f t="shared" si="10"/>
        <v>1692714.1022653207</v>
      </c>
      <c r="F76" s="15">
        <f t="shared" si="11"/>
        <v>107285.89773467928</v>
      </c>
      <c r="G76" s="16">
        <f t="shared" si="11"/>
        <v>817257.46535333467</v>
      </c>
    </row>
    <row r="77" spans="1:7" x14ac:dyDescent="0.25">
      <c r="A77">
        <v>71</v>
      </c>
      <c r="B77" s="15">
        <f t="shared" si="12"/>
        <v>13207.762329828771</v>
      </c>
      <c r="C77" s="15">
        <f t="shared" si="8"/>
        <v>1923.0016480599661</v>
      </c>
      <c r="D77" s="10">
        <f t="shared" si="9"/>
        <v>11284.760681768805</v>
      </c>
      <c r="E77" s="10">
        <f t="shared" si="10"/>
        <v>1690791.1006172607</v>
      </c>
      <c r="F77" s="15">
        <f t="shared" si="11"/>
        <v>109208.89938273924</v>
      </c>
      <c r="G77" s="16">
        <f t="shared" si="11"/>
        <v>828542.22603510343</v>
      </c>
    </row>
    <row r="78" spans="1:7" s="19" customFormat="1" x14ac:dyDescent="0.25">
      <c r="A78" s="19">
        <v>72</v>
      </c>
      <c r="B78" s="20">
        <f t="shared" si="12"/>
        <v>13207.762329828771</v>
      </c>
      <c r="C78" s="20">
        <f t="shared" si="8"/>
        <v>1935.8216590470329</v>
      </c>
      <c r="D78" s="21">
        <f t="shared" si="9"/>
        <v>11271.940670781738</v>
      </c>
      <c r="E78" s="21">
        <f t="shared" si="10"/>
        <v>1688855.2789582137</v>
      </c>
      <c r="F78" s="20">
        <f t="shared" si="11"/>
        <v>111144.72104178628</v>
      </c>
      <c r="G78" s="22">
        <f t="shared" si="11"/>
        <v>839814.1667058852</v>
      </c>
    </row>
    <row r="79" spans="1:7" x14ac:dyDescent="0.25">
      <c r="A79">
        <v>73</v>
      </c>
      <c r="B79" s="15">
        <f t="shared" si="12"/>
        <v>13207.762329828771</v>
      </c>
      <c r="C79" s="15">
        <f t="shared" si="8"/>
        <v>1948.7271367740123</v>
      </c>
      <c r="D79" s="10">
        <f t="shared" si="9"/>
        <v>11259.035193054759</v>
      </c>
      <c r="E79" s="10">
        <f t="shared" si="10"/>
        <v>1686906.5518214398</v>
      </c>
      <c r="F79" s="15">
        <f t="shared" si="11"/>
        <v>113093.4481785603</v>
      </c>
      <c r="G79" s="16">
        <f t="shared" si="11"/>
        <v>851073.20189893991</v>
      </c>
    </row>
    <row r="80" spans="1:7" x14ac:dyDescent="0.25">
      <c r="A80">
        <v>74</v>
      </c>
      <c r="B80" s="15">
        <f t="shared" si="12"/>
        <v>13207.762329828771</v>
      </c>
      <c r="C80" s="15">
        <f t="shared" si="8"/>
        <v>1961.7186510191714</v>
      </c>
      <c r="D80" s="10">
        <f t="shared" si="9"/>
        <v>11246.043678809599</v>
      </c>
      <c r="E80" s="10">
        <f t="shared" si="10"/>
        <v>1684944.8331704205</v>
      </c>
      <c r="F80" s="15">
        <f t="shared" si="11"/>
        <v>115055.16682957947</v>
      </c>
      <c r="G80" s="16">
        <f t="shared" si="11"/>
        <v>862319.24557774956</v>
      </c>
    </row>
    <row r="81" spans="1:7" x14ac:dyDescent="0.25">
      <c r="A81">
        <v>75</v>
      </c>
      <c r="B81" s="15">
        <f t="shared" si="12"/>
        <v>13207.762329828771</v>
      </c>
      <c r="C81" s="15">
        <f t="shared" si="8"/>
        <v>1974.7967753593002</v>
      </c>
      <c r="D81" s="10">
        <f t="shared" si="9"/>
        <v>11232.965554469471</v>
      </c>
      <c r="E81" s="10">
        <f t="shared" si="10"/>
        <v>1682970.0363950613</v>
      </c>
      <c r="F81" s="15">
        <f t="shared" si="11"/>
        <v>117029.96360493876</v>
      </c>
      <c r="G81" s="16">
        <f t="shared" si="11"/>
        <v>873552.21113221906</v>
      </c>
    </row>
    <row r="82" spans="1:7" x14ac:dyDescent="0.25">
      <c r="A82">
        <v>76</v>
      </c>
      <c r="B82" s="15">
        <f t="shared" si="12"/>
        <v>13207.762329828771</v>
      </c>
      <c r="C82" s="15">
        <f t="shared" si="8"/>
        <v>1987.9620871950283</v>
      </c>
      <c r="D82" s="10">
        <f t="shared" si="9"/>
        <v>11219.800242633743</v>
      </c>
      <c r="E82" s="10">
        <f t="shared" si="10"/>
        <v>1680982.0743078662</v>
      </c>
      <c r="F82" s="15">
        <f t="shared" si="11"/>
        <v>119017.92569213379</v>
      </c>
      <c r="G82" s="16">
        <f t="shared" si="11"/>
        <v>884772.01137485285</v>
      </c>
    </row>
    <row r="83" spans="1:7" x14ac:dyDescent="0.25">
      <c r="A83">
        <v>77</v>
      </c>
      <c r="B83" s="15">
        <f t="shared" si="12"/>
        <v>13207.762329828771</v>
      </c>
      <c r="C83" s="15">
        <f t="shared" si="8"/>
        <v>2001.2151677763286</v>
      </c>
      <c r="D83" s="10">
        <f t="shared" si="9"/>
        <v>11206.547162052442</v>
      </c>
      <c r="E83" s="10">
        <f t="shared" si="10"/>
        <v>1678980.8591400899</v>
      </c>
      <c r="F83" s="15">
        <f t="shared" si="11"/>
        <v>121019.14085991013</v>
      </c>
      <c r="G83" s="16">
        <f t="shared" si="11"/>
        <v>895978.55853690533</v>
      </c>
    </row>
    <row r="84" spans="1:7" x14ac:dyDescent="0.25">
      <c r="A84">
        <v>78</v>
      </c>
      <c r="B84" s="15">
        <f t="shared" si="12"/>
        <v>13207.762329828771</v>
      </c>
      <c r="C84" s="15">
        <f t="shared" si="8"/>
        <v>2014.556602228171</v>
      </c>
      <c r="D84" s="10">
        <f t="shared" si="9"/>
        <v>11193.2057276006</v>
      </c>
      <c r="E84" s="10">
        <f t="shared" si="10"/>
        <v>1676966.3025378617</v>
      </c>
      <c r="F84" s="15">
        <f t="shared" si="11"/>
        <v>123033.6974621383</v>
      </c>
      <c r="G84" s="16">
        <f t="shared" si="11"/>
        <v>907171.76426450594</v>
      </c>
    </row>
    <row r="85" spans="1:7" x14ac:dyDescent="0.25">
      <c r="A85">
        <v>79</v>
      </c>
      <c r="B85" s="15">
        <f t="shared" si="12"/>
        <v>13207.762329828771</v>
      </c>
      <c r="C85" s="15">
        <f t="shared" si="8"/>
        <v>2027.9869795763589</v>
      </c>
      <c r="D85" s="10">
        <f t="shared" si="9"/>
        <v>11179.775350252412</v>
      </c>
      <c r="E85" s="10">
        <f t="shared" si="10"/>
        <v>1674938.3155582855</v>
      </c>
      <c r="F85" s="15">
        <f t="shared" si="11"/>
        <v>125061.68444171466</v>
      </c>
      <c r="G85" s="16">
        <f t="shared" si="11"/>
        <v>918351.53961475834</v>
      </c>
    </row>
    <row r="86" spans="1:7" x14ac:dyDescent="0.25">
      <c r="A86">
        <v>80</v>
      </c>
      <c r="B86" s="15">
        <f t="shared" si="12"/>
        <v>13207.762329828771</v>
      </c>
      <c r="C86" s="15">
        <f t="shared" si="8"/>
        <v>2041.5068927735338</v>
      </c>
      <c r="D86" s="10">
        <f t="shared" si="9"/>
        <v>11166.255437055237</v>
      </c>
      <c r="E86" s="10">
        <f t="shared" si="10"/>
        <v>1672896.8086655119</v>
      </c>
      <c r="F86" s="15">
        <f t="shared" si="11"/>
        <v>127103.19133448819</v>
      </c>
      <c r="G86" s="16">
        <f t="shared" si="11"/>
        <v>929517.79505181359</v>
      </c>
    </row>
    <row r="87" spans="1:7" x14ac:dyDescent="0.25">
      <c r="A87">
        <v>81</v>
      </c>
      <c r="B87" s="15">
        <f t="shared" si="12"/>
        <v>13207.762329828771</v>
      </c>
      <c r="C87" s="15">
        <f t="shared" si="8"/>
        <v>2055.1169387253576</v>
      </c>
      <c r="D87" s="10">
        <f t="shared" si="9"/>
        <v>11152.645391103413</v>
      </c>
      <c r="E87" s="10">
        <f t="shared" si="10"/>
        <v>1670841.6917267866</v>
      </c>
      <c r="F87" s="15">
        <f t="shared" si="11"/>
        <v>129158.30827321355</v>
      </c>
      <c r="G87" s="16">
        <f t="shared" si="11"/>
        <v>940670.44044291705</v>
      </c>
    </row>
    <row r="88" spans="1:7" x14ac:dyDescent="0.25">
      <c r="A88">
        <v>82</v>
      </c>
      <c r="B88" s="15">
        <f t="shared" si="12"/>
        <v>13207.762329828771</v>
      </c>
      <c r="C88" s="15">
        <f t="shared" si="8"/>
        <v>2068.8177183168591</v>
      </c>
      <c r="D88" s="10">
        <f t="shared" si="9"/>
        <v>11138.944611511912</v>
      </c>
      <c r="E88" s="10">
        <f t="shared" si="10"/>
        <v>1668772.8740084697</v>
      </c>
      <c r="F88" s="15">
        <f t="shared" ref="F88:G103" si="13">C88+F87</f>
        <v>131227.12599153043</v>
      </c>
      <c r="G88" s="16">
        <f t="shared" si="13"/>
        <v>951809.38505442895</v>
      </c>
    </row>
    <row r="89" spans="1:7" x14ac:dyDescent="0.25">
      <c r="A89">
        <v>83</v>
      </c>
      <c r="B89" s="15">
        <f t="shared" si="12"/>
        <v>13207.762329828771</v>
      </c>
      <c r="C89" s="15">
        <f t="shared" si="8"/>
        <v>2082.6098364389709</v>
      </c>
      <c r="D89" s="10">
        <f t="shared" si="9"/>
        <v>11125.1524933898</v>
      </c>
      <c r="E89" s="10">
        <f t="shared" si="10"/>
        <v>1666690.2641720308</v>
      </c>
      <c r="F89" s="15">
        <f t="shared" si="13"/>
        <v>133309.73582796939</v>
      </c>
      <c r="G89" s="16">
        <f t="shared" si="13"/>
        <v>962934.53754781873</v>
      </c>
    </row>
    <row r="90" spans="1:7" s="19" customFormat="1" x14ac:dyDescent="0.25">
      <c r="A90" s="19">
        <v>84</v>
      </c>
      <c r="B90" s="20">
        <f t="shared" si="12"/>
        <v>13207.762329828771</v>
      </c>
      <c r="C90" s="20">
        <f t="shared" si="8"/>
        <v>2096.4939020152306</v>
      </c>
      <c r="D90" s="21">
        <f t="shared" si="9"/>
        <v>11111.26842781354</v>
      </c>
      <c r="E90" s="21">
        <f t="shared" si="10"/>
        <v>1664593.7702700156</v>
      </c>
      <c r="F90" s="20">
        <f t="shared" si="13"/>
        <v>135406.22972998463</v>
      </c>
      <c r="G90" s="22">
        <f t="shared" si="13"/>
        <v>974045.80597563228</v>
      </c>
    </row>
    <row r="91" spans="1:7" x14ac:dyDescent="0.25">
      <c r="A91">
        <v>85</v>
      </c>
      <c r="B91" s="15">
        <f t="shared" si="12"/>
        <v>13207.762329828771</v>
      </c>
      <c r="C91" s="15">
        <f t="shared" si="8"/>
        <v>2110.4705280286671</v>
      </c>
      <c r="D91" s="10">
        <f t="shared" si="9"/>
        <v>11097.291801800104</v>
      </c>
      <c r="E91" s="10">
        <f t="shared" si="10"/>
        <v>1662483.2997419869</v>
      </c>
      <c r="F91" s="15">
        <f t="shared" si="13"/>
        <v>137516.7002580133</v>
      </c>
      <c r="G91" s="16">
        <f t="shared" si="13"/>
        <v>985143.09777743241</v>
      </c>
    </row>
    <row r="92" spans="1:7" x14ac:dyDescent="0.25">
      <c r="A92">
        <v>86</v>
      </c>
      <c r="B92" s="15">
        <f t="shared" si="12"/>
        <v>13207.762329828771</v>
      </c>
      <c r="C92" s="15">
        <f t="shared" si="8"/>
        <v>2124.5403315488566</v>
      </c>
      <c r="D92" s="10">
        <f t="shared" si="9"/>
        <v>11083.221998279914</v>
      </c>
      <c r="E92" s="10">
        <f t="shared" si="10"/>
        <v>1660358.7594104381</v>
      </c>
      <c r="F92" s="15">
        <f t="shared" si="13"/>
        <v>139641.24058956216</v>
      </c>
      <c r="G92" s="16">
        <f t="shared" si="13"/>
        <v>996226.31977571233</v>
      </c>
    </row>
    <row r="93" spans="1:7" x14ac:dyDescent="0.25">
      <c r="A93">
        <v>87</v>
      </c>
      <c r="B93" s="15">
        <f t="shared" si="12"/>
        <v>13207.762329828771</v>
      </c>
      <c r="C93" s="15">
        <f t="shared" si="8"/>
        <v>2138.7039337591832</v>
      </c>
      <c r="D93" s="10">
        <f t="shared" si="9"/>
        <v>11069.058396069588</v>
      </c>
      <c r="E93" s="10">
        <f t="shared" si="10"/>
        <v>1658220.055476679</v>
      </c>
      <c r="F93" s="15">
        <f t="shared" si="13"/>
        <v>141779.94452332135</v>
      </c>
      <c r="G93" s="16">
        <f t="shared" si="13"/>
        <v>1007295.3781717819</v>
      </c>
    </row>
    <row r="94" spans="1:7" x14ac:dyDescent="0.25">
      <c r="A94">
        <v>88</v>
      </c>
      <c r="B94" s="15">
        <f t="shared" si="12"/>
        <v>13207.762329828771</v>
      </c>
      <c r="C94" s="15">
        <f t="shared" si="8"/>
        <v>2152.9619599842426</v>
      </c>
      <c r="D94" s="10">
        <f t="shared" si="9"/>
        <v>11054.800369844528</v>
      </c>
      <c r="E94" s="10">
        <f t="shared" si="10"/>
        <v>1656067.0935166948</v>
      </c>
      <c r="F94" s="15">
        <f t="shared" si="13"/>
        <v>143932.90648330559</v>
      </c>
      <c r="G94" s="16">
        <f t="shared" si="13"/>
        <v>1018350.1785416264</v>
      </c>
    </row>
    <row r="95" spans="1:7" x14ac:dyDescent="0.25">
      <c r="A95">
        <v>89</v>
      </c>
      <c r="B95" s="15">
        <f t="shared" si="12"/>
        <v>13207.762329828771</v>
      </c>
      <c r="C95" s="15">
        <f t="shared" si="8"/>
        <v>2167.3150397174704</v>
      </c>
      <c r="D95" s="10">
        <f t="shared" si="9"/>
        <v>11040.4472901113</v>
      </c>
      <c r="E95" s="10">
        <f t="shared" si="10"/>
        <v>1653899.7784769775</v>
      </c>
      <c r="F95" s="15">
        <f t="shared" si="13"/>
        <v>146100.22152302306</v>
      </c>
      <c r="G95" s="16">
        <f t="shared" si="13"/>
        <v>1029390.6258317378</v>
      </c>
    </row>
    <row r="96" spans="1:7" x14ac:dyDescent="0.25">
      <c r="A96">
        <v>90</v>
      </c>
      <c r="B96" s="15">
        <f t="shared" si="12"/>
        <v>13207.762329828771</v>
      </c>
      <c r="C96" s="15">
        <f t="shared" si="8"/>
        <v>2181.7638066489199</v>
      </c>
      <c r="D96" s="10">
        <f t="shared" si="9"/>
        <v>11025.998523179851</v>
      </c>
      <c r="E96" s="10">
        <f t="shared" si="10"/>
        <v>1651718.0146703285</v>
      </c>
      <c r="F96" s="15">
        <f t="shared" si="13"/>
        <v>148281.985329672</v>
      </c>
      <c r="G96" s="16">
        <f t="shared" si="13"/>
        <v>1040416.6243549177</v>
      </c>
    </row>
    <row r="97" spans="1:7" x14ac:dyDescent="0.25">
      <c r="A97">
        <v>91</v>
      </c>
      <c r="B97" s="15">
        <f t="shared" si="12"/>
        <v>13207.762329828771</v>
      </c>
      <c r="C97" s="15">
        <f t="shared" si="8"/>
        <v>2196.3088986932471</v>
      </c>
      <c r="D97" s="10">
        <f t="shared" si="9"/>
        <v>11011.453431135524</v>
      </c>
      <c r="E97" s="10">
        <f t="shared" si="10"/>
        <v>1649521.7057716353</v>
      </c>
      <c r="F97" s="15">
        <f t="shared" si="13"/>
        <v>150478.29422836524</v>
      </c>
      <c r="G97" s="16">
        <f t="shared" si="13"/>
        <v>1051428.0777860533</v>
      </c>
    </row>
    <row r="98" spans="1:7" x14ac:dyDescent="0.25">
      <c r="A98">
        <v>92</v>
      </c>
      <c r="B98" s="15">
        <f t="shared" si="12"/>
        <v>13207.762329828771</v>
      </c>
      <c r="C98" s="15">
        <f t="shared" si="8"/>
        <v>2210.9509580178674</v>
      </c>
      <c r="D98" s="10">
        <f t="shared" si="9"/>
        <v>10996.811371810903</v>
      </c>
      <c r="E98" s="10">
        <f t="shared" si="10"/>
        <v>1647310.7548136173</v>
      </c>
      <c r="F98" s="15">
        <f t="shared" si="13"/>
        <v>152689.24518638311</v>
      </c>
      <c r="G98" s="16">
        <f t="shared" si="13"/>
        <v>1062424.8891578643</v>
      </c>
    </row>
    <row r="99" spans="1:7" x14ac:dyDescent="0.25">
      <c r="A99">
        <v>93</v>
      </c>
      <c r="B99" s="15">
        <f t="shared" si="12"/>
        <v>13207.762329828771</v>
      </c>
      <c r="C99" s="15">
        <f t="shared" si="8"/>
        <v>2225.6906310713221</v>
      </c>
      <c r="D99" s="10">
        <f t="shared" si="9"/>
        <v>10982.071698757449</v>
      </c>
      <c r="E99" s="10">
        <f t="shared" si="10"/>
        <v>1645085.064182546</v>
      </c>
      <c r="F99" s="15">
        <f t="shared" si="13"/>
        <v>154914.93581745442</v>
      </c>
      <c r="G99" s="16">
        <f t="shared" si="13"/>
        <v>1073406.9608566216</v>
      </c>
    </row>
    <row r="100" spans="1:7" x14ac:dyDescent="0.25">
      <c r="A100">
        <v>94</v>
      </c>
      <c r="B100" s="15">
        <f t="shared" si="12"/>
        <v>13207.762329828771</v>
      </c>
      <c r="C100" s="15">
        <f t="shared" si="8"/>
        <v>2240.5285686117968</v>
      </c>
      <c r="D100" s="10">
        <f t="shared" si="9"/>
        <v>10967.233761216974</v>
      </c>
      <c r="E100" s="10">
        <f t="shared" si="10"/>
        <v>1642844.5356139343</v>
      </c>
      <c r="F100" s="15">
        <f t="shared" si="13"/>
        <v>157155.46438606622</v>
      </c>
      <c r="G100" s="16">
        <f t="shared" si="13"/>
        <v>1084374.1946178386</v>
      </c>
    </row>
    <row r="101" spans="1:7" x14ac:dyDescent="0.25">
      <c r="A101">
        <v>95</v>
      </c>
      <c r="B101" s="15">
        <f t="shared" si="12"/>
        <v>13207.762329828771</v>
      </c>
      <c r="C101" s="15">
        <f t="shared" si="8"/>
        <v>2255.4654257358743</v>
      </c>
      <c r="D101" s="10">
        <f t="shared" si="9"/>
        <v>10952.296904092897</v>
      </c>
      <c r="E101" s="10">
        <f t="shared" si="10"/>
        <v>1640589.0701881985</v>
      </c>
      <c r="F101" s="15">
        <f t="shared" si="13"/>
        <v>159410.92981180208</v>
      </c>
      <c r="G101" s="16">
        <f t="shared" si="13"/>
        <v>1095326.4915219315</v>
      </c>
    </row>
    <row r="102" spans="1:7" s="19" customFormat="1" x14ac:dyDescent="0.25">
      <c r="A102" s="19">
        <v>96</v>
      </c>
      <c r="B102" s="20">
        <f t="shared" si="12"/>
        <v>13207.762329828771</v>
      </c>
      <c r="C102" s="20">
        <f t="shared" si="8"/>
        <v>2270.5018619074472</v>
      </c>
      <c r="D102" s="21">
        <f t="shared" si="9"/>
        <v>10937.260467921324</v>
      </c>
      <c r="E102" s="21">
        <f t="shared" si="10"/>
        <v>1638318.5683262909</v>
      </c>
      <c r="F102" s="20">
        <f t="shared" si="13"/>
        <v>161681.43167370954</v>
      </c>
      <c r="G102" s="22">
        <f t="shared" si="13"/>
        <v>1106263.7519898529</v>
      </c>
    </row>
    <row r="103" spans="1:7" x14ac:dyDescent="0.25">
      <c r="A103">
        <v>97</v>
      </c>
      <c r="B103" s="15">
        <f t="shared" si="12"/>
        <v>13207.762329828771</v>
      </c>
      <c r="C103" s="15">
        <f t="shared" si="8"/>
        <v>2285.6385409868308</v>
      </c>
      <c r="D103" s="10">
        <f t="shared" si="9"/>
        <v>10922.12378884194</v>
      </c>
      <c r="E103" s="10">
        <f t="shared" si="10"/>
        <v>1636032.929785304</v>
      </c>
      <c r="F103" s="15">
        <f t="shared" si="13"/>
        <v>163967.07021469637</v>
      </c>
      <c r="G103" s="16">
        <f t="shared" si="13"/>
        <v>1117185.8757786949</v>
      </c>
    </row>
    <row r="104" spans="1:7" x14ac:dyDescent="0.25">
      <c r="A104">
        <v>98</v>
      </c>
      <c r="B104" s="15">
        <f t="shared" si="12"/>
        <v>13207.762329828771</v>
      </c>
      <c r="C104" s="15">
        <f t="shared" si="8"/>
        <v>2300.8761312600764</v>
      </c>
      <c r="D104" s="10">
        <f t="shared" si="9"/>
        <v>10906.886198568694</v>
      </c>
      <c r="E104" s="10">
        <f t="shared" si="10"/>
        <v>1633732.0536540439</v>
      </c>
      <c r="F104" s="15">
        <f t="shared" ref="F104:G119" si="14">C104+F103</f>
        <v>166267.94634595644</v>
      </c>
      <c r="G104" s="16">
        <f t="shared" si="14"/>
        <v>1128092.7619772635</v>
      </c>
    </row>
    <row r="105" spans="1:7" x14ac:dyDescent="0.25">
      <c r="A105">
        <v>99</v>
      </c>
      <c r="B105" s="15">
        <f t="shared" si="12"/>
        <v>13207.762329828771</v>
      </c>
      <c r="C105" s="15">
        <f t="shared" si="8"/>
        <v>2316.2153054684768</v>
      </c>
      <c r="D105" s="10">
        <f t="shared" si="9"/>
        <v>10891.547024360294</v>
      </c>
      <c r="E105" s="10">
        <f t="shared" si="10"/>
        <v>1631415.8383485754</v>
      </c>
      <c r="F105" s="15">
        <f t="shared" si="14"/>
        <v>168584.16165142492</v>
      </c>
      <c r="G105" s="16">
        <f t="shared" si="14"/>
        <v>1138984.3090016239</v>
      </c>
    </row>
    <row r="106" spans="1:7" x14ac:dyDescent="0.25">
      <c r="A106">
        <v>100</v>
      </c>
      <c r="B106" s="15">
        <f t="shared" si="12"/>
        <v>13207.762329828771</v>
      </c>
      <c r="C106" s="15">
        <f t="shared" si="8"/>
        <v>2331.6567408382671</v>
      </c>
      <c r="D106" s="10">
        <f t="shared" si="9"/>
        <v>10876.105588990504</v>
      </c>
      <c r="E106" s="10">
        <f t="shared" si="10"/>
        <v>1629084.1816077372</v>
      </c>
      <c r="F106" s="15">
        <f t="shared" si="14"/>
        <v>170915.81839226317</v>
      </c>
      <c r="G106" s="16">
        <f t="shared" si="14"/>
        <v>1149860.4145906144</v>
      </c>
    </row>
    <row r="107" spans="1:7" x14ac:dyDescent="0.25">
      <c r="A107">
        <v>101</v>
      </c>
      <c r="B107" s="15">
        <f t="shared" si="12"/>
        <v>13207.762329828771</v>
      </c>
      <c r="C107" s="15">
        <f t="shared" si="8"/>
        <v>2347.2011191105212</v>
      </c>
      <c r="D107" s="10">
        <f t="shared" si="9"/>
        <v>10860.56121071825</v>
      </c>
      <c r="E107" s="10">
        <f t="shared" si="10"/>
        <v>1626736.9804886268</v>
      </c>
      <c r="F107" s="15">
        <f t="shared" si="14"/>
        <v>173263.01951137368</v>
      </c>
      <c r="G107" s="16">
        <f t="shared" si="14"/>
        <v>1160720.9758013326</v>
      </c>
    </row>
    <row r="108" spans="1:7" x14ac:dyDescent="0.25">
      <c r="A108">
        <v>102</v>
      </c>
      <c r="B108" s="15">
        <f t="shared" si="12"/>
        <v>13207.762329828771</v>
      </c>
      <c r="C108" s="15">
        <f t="shared" si="8"/>
        <v>2362.8491265712582</v>
      </c>
      <c r="D108" s="10">
        <f t="shared" si="9"/>
        <v>10844.913203257513</v>
      </c>
      <c r="E108" s="10">
        <f t="shared" si="10"/>
        <v>1624374.1313620554</v>
      </c>
      <c r="F108" s="15">
        <f t="shared" si="14"/>
        <v>175625.86863794495</v>
      </c>
      <c r="G108" s="16">
        <f t="shared" si="14"/>
        <v>1171565.8890045902</v>
      </c>
    </row>
    <row r="109" spans="1:7" x14ac:dyDescent="0.25">
      <c r="A109">
        <v>103</v>
      </c>
      <c r="B109" s="15">
        <f t="shared" si="12"/>
        <v>13207.762329828771</v>
      </c>
      <c r="C109" s="15">
        <f t="shared" si="8"/>
        <v>2378.6014540817341</v>
      </c>
      <c r="D109" s="10">
        <f t="shared" si="9"/>
        <v>10829.160875747037</v>
      </c>
      <c r="E109" s="10">
        <f t="shared" si="10"/>
        <v>1621995.5299079737</v>
      </c>
      <c r="F109" s="15">
        <f t="shared" si="14"/>
        <v>178004.47009202669</v>
      </c>
      <c r="G109" s="16">
        <f t="shared" si="14"/>
        <v>1182395.0498803372</v>
      </c>
    </row>
    <row r="110" spans="1:7" x14ac:dyDescent="0.25">
      <c r="A110">
        <v>104</v>
      </c>
      <c r="B110" s="15">
        <f t="shared" si="12"/>
        <v>13207.762329828771</v>
      </c>
      <c r="C110" s="15">
        <f t="shared" si="8"/>
        <v>2394.4587971089459</v>
      </c>
      <c r="D110" s="10">
        <f t="shared" si="9"/>
        <v>10813.303532719825</v>
      </c>
      <c r="E110" s="10">
        <f t="shared" si="10"/>
        <v>1619601.0711108649</v>
      </c>
      <c r="F110" s="15">
        <f t="shared" si="14"/>
        <v>180398.92888913563</v>
      </c>
      <c r="G110" s="16">
        <f t="shared" si="14"/>
        <v>1193208.353413057</v>
      </c>
    </row>
    <row r="111" spans="1:7" x14ac:dyDescent="0.25">
      <c r="A111">
        <v>105</v>
      </c>
      <c r="B111" s="15">
        <f t="shared" si="12"/>
        <v>13207.762329828771</v>
      </c>
      <c r="C111" s="15">
        <f t="shared" si="8"/>
        <v>2410.4218557563381</v>
      </c>
      <c r="D111" s="10">
        <f t="shared" si="9"/>
        <v>10797.340474072433</v>
      </c>
      <c r="E111" s="10">
        <f t="shared" si="10"/>
        <v>1617190.6492551086</v>
      </c>
      <c r="F111" s="15">
        <f t="shared" si="14"/>
        <v>182809.35074489197</v>
      </c>
      <c r="G111" s="16">
        <f t="shared" si="14"/>
        <v>1204005.6938871294</v>
      </c>
    </row>
    <row r="112" spans="1:7" x14ac:dyDescent="0.25">
      <c r="A112">
        <v>106</v>
      </c>
      <c r="B112" s="15">
        <f t="shared" si="12"/>
        <v>13207.762329828771</v>
      </c>
      <c r="C112" s="15">
        <f t="shared" si="8"/>
        <v>2426.4913347947131</v>
      </c>
      <c r="D112" s="10">
        <f t="shared" si="9"/>
        <v>10781.270995034058</v>
      </c>
      <c r="E112" s="10">
        <f t="shared" si="10"/>
        <v>1614764.1579203138</v>
      </c>
      <c r="F112" s="15">
        <f t="shared" si="14"/>
        <v>185235.84207968667</v>
      </c>
      <c r="G112" s="16">
        <f t="shared" si="14"/>
        <v>1214786.9648821636</v>
      </c>
    </row>
    <row r="113" spans="1:7" x14ac:dyDescent="0.25">
      <c r="A113">
        <v>107</v>
      </c>
      <c r="B113" s="15">
        <f t="shared" si="12"/>
        <v>13207.762329828771</v>
      </c>
      <c r="C113" s="15">
        <f t="shared" si="8"/>
        <v>2442.6679436933446</v>
      </c>
      <c r="D113" s="10">
        <f t="shared" si="9"/>
        <v>10765.094386135426</v>
      </c>
      <c r="E113" s="10">
        <f t="shared" si="10"/>
        <v>1612321.4899766205</v>
      </c>
      <c r="F113" s="15">
        <f t="shared" si="14"/>
        <v>187678.51002338002</v>
      </c>
      <c r="G113" s="16">
        <f t="shared" si="14"/>
        <v>1225552.059268299</v>
      </c>
    </row>
    <row r="114" spans="1:7" s="19" customFormat="1" x14ac:dyDescent="0.25">
      <c r="A114" s="19">
        <v>108</v>
      </c>
      <c r="B114" s="20">
        <f t="shared" si="12"/>
        <v>13207.762329828771</v>
      </c>
      <c r="C114" s="20">
        <f t="shared" si="8"/>
        <v>2458.9523966513007</v>
      </c>
      <c r="D114" s="21">
        <f t="shared" si="9"/>
        <v>10748.80993317747</v>
      </c>
      <c r="E114" s="21">
        <f t="shared" si="10"/>
        <v>1609862.5375799693</v>
      </c>
      <c r="F114" s="20">
        <f t="shared" si="14"/>
        <v>190137.46242003131</v>
      </c>
      <c r="G114" s="22">
        <f t="shared" si="14"/>
        <v>1236300.8692014765</v>
      </c>
    </row>
    <row r="115" spans="1:7" x14ac:dyDescent="0.25">
      <c r="A115">
        <v>109</v>
      </c>
      <c r="B115" s="15">
        <f t="shared" si="12"/>
        <v>13207.762329828771</v>
      </c>
      <c r="C115" s="15">
        <f t="shared" si="8"/>
        <v>2475.3454126289744</v>
      </c>
      <c r="D115" s="10">
        <f t="shared" si="9"/>
        <v>10732.416917199796</v>
      </c>
      <c r="E115" s="10">
        <f t="shared" si="10"/>
        <v>1607387.1921673403</v>
      </c>
      <c r="F115" s="15">
        <f t="shared" si="14"/>
        <v>192612.8078326603</v>
      </c>
      <c r="G115" s="16">
        <f t="shared" si="14"/>
        <v>1247033.2861186762</v>
      </c>
    </row>
    <row r="116" spans="1:7" x14ac:dyDescent="0.25">
      <c r="A116">
        <v>110</v>
      </c>
      <c r="B116" s="15">
        <f t="shared" si="12"/>
        <v>13207.762329828771</v>
      </c>
      <c r="C116" s="15">
        <f t="shared" si="8"/>
        <v>2491.847715379834</v>
      </c>
      <c r="D116" s="10">
        <f t="shared" si="9"/>
        <v>10715.914614448937</v>
      </c>
      <c r="E116" s="10">
        <f t="shared" si="10"/>
        <v>1604895.3444519604</v>
      </c>
      <c r="F116" s="15">
        <f t="shared" si="14"/>
        <v>195104.65554804014</v>
      </c>
      <c r="G116" s="16">
        <f t="shared" si="14"/>
        <v>1257749.2007331252</v>
      </c>
    </row>
    <row r="117" spans="1:7" x14ac:dyDescent="0.25">
      <c r="A117">
        <v>111</v>
      </c>
      <c r="B117" s="15">
        <f t="shared" si="12"/>
        <v>13207.762329828771</v>
      </c>
      <c r="C117" s="15">
        <f t="shared" si="8"/>
        <v>2508.4600334823681</v>
      </c>
      <c r="D117" s="10">
        <f t="shared" si="9"/>
        <v>10699.302296346403</v>
      </c>
      <c r="E117" s="10">
        <f t="shared" si="10"/>
        <v>1602386.884418478</v>
      </c>
      <c r="F117" s="15">
        <f t="shared" si="14"/>
        <v>197613.11558152252</v>
      </c>
      <c r="G117" s="16">
        <f t="shared" si="14"/>
        <v>1268448.5030294717</v>
      </c>
    </row>
    <row r="118" spans="1:7" x14ac:dyDescent="0.25">
      <c r="A118">
        <v>112</v>
      </c>
      <c r="B118" s="15">
        <f t="shared" si="12"/>
        <v>13207.762329828771</v>
      </c>
      <c r="C118" s="15">
        <f t="shared" si="8"/>
        <v>2525.1831003722509</v>
      </c>
      <c r="D118" s="10">
        <f t="shared" si="9"/>
        <v>10682.57922945652</v>
      </c>
      <c r="E118" s="10">
        <f t="shared" si="10"/>
        <v>1599861.7013181057</v>
      </c>
      <c r="F118" s="15">
        <f t="shared" si="14"/>
        <v>200138.29868189478</v>
      </c>
      <c r="G118" s="16">
        <f t="shared" si="14"/>
        <v>1279131.0822589283</v>
      </c>
    </row>
    <row r="119" spans="1:7" x14ac:dyDescent="0.25">
      <c r="A119">
        <v>113</v>
      </c>
      <c r="B119" s="15">
        <f t="shared" si="12"/>
        <v>13207.762329828771</v>
      </c>
      <c r="C119" s="15">
        <f t="shared" si="8"/>
        <v>2542.017654374733</v>
      </c>
      <c r="D119" s="10">
        <f t="shared" si="9"/>
        <v>10665.744675454038</v>
      </c>
      <c r="E119" s="10">
        <f t="shared" si="10"/>
        <v>1597319.683663731</v>
      </c>
      <c r="F119" s="15">
        <f t="shared" si="14"/>
        <v>202680.31633626952</v>
      </c>
      <c r="G119" s="16">
        <f t="shared" si="14"/>
        <v>1289796.8269343823</v>
      </c>
    </row>
    <row r="120" spans="1:7" x14ac:dyDescent="0.25">
      <c r="A120">
        <v>114</v>
      </c>
      <c r="B120" s="15">
        <f t="shared" si="12"/>
        <v>13207.762329828771</v>
      </c>
      <c r="C120" s="15">
        <f t="shared" si="8"/>
        <v>2558.96443873723</v>
      </c>
      <c r="D120" s="10">
        <f t="shared" si="9"/>
        <v>10648.797891091541</v>
      </c>
      <c r="E120" s="10">
        <f t="shared" si="10"/>
        <v>1594760.7192249938</v>
      </c>
      <c r="F120" s="15">
        <f t="shared" ref="F120:G135" si="15">C120+F119</f>
        <v>205239.28077500674</v>
      </c>
      <c r="G120" s="16">
        <f t="shared" si="15"/>
        <v>1300445.6248254739</v>
      </c>
    </row>
    <row r="121" spans="1:7" x14ac:dyDescent="0.25">
      <c r="A121">
        <v>115</v>
      </c>
      <c r="B121" s="15">
        <f t="shared" si="12"/>
        <v>13207.762329828771</v>
      </c>
      <c r="C121" s="15">
        <f t="shared" si="8"/>
        <v>2576.0242016621451</v>
      </c>
      <c r="D121" s="10">
        <f t="shared" si="9"/>
        <v>10631.738128166626</v>
      </c>
      <c r="E121" s="10">
        <f t="shared" si="10"/>
        <v>1592184.6950233318</v>
      </c>
      <c r="F121" s="15">
        <f t="shared" si="15"/>
        <v>207815.30497666888</v>
      </c>
      <c r="G121" s="16">
        <f t="shared" si="15"/>
        <v>1311077.3629536405</v>
      </c>
    </row>
    <row r="122" spans="1:7" x14ac:dyDescent="0.25">
      <c r="A122">
        <v>116</v>
      </c>
      <c r="B122" s="15">
        <f t="shared" si="12"/>
        <v>13207.762329828771</v>
      </c>
      <c r="C122" s="15">
        <f t="shared" si="8"/>
        <v>2593.197696339892</v>
      </c>
      <c r="D122" s="10">
        <f t="shared" si="9"/>
        <v>10614.564633488879</v>
      </c>
      <c r="E122" s="10">
        <f t="shared" si="10"/>
        <v>1589591.497326992</v>
      </c>
      <c r="F122" s="15">
        <f t="shared" si="15"/>
        <v>210408.50267300877</v>
      </c>
      <c r="G122" s="16">
        <f t="shared" si="15"/>
        <v>1321691.9275871294</v>
      </c>
    </row>
    <row r="123" spans="1:7" x14ac:dyDescent="0.25">
      <c r="A123">
        <v>117</v>
      </c>
      <c r="B123" s="15">
        <f t="shared" si="12"/>
        <v>13207.762329828771</v>
      </c>
      <c r="C123" s="15">
        <f t="shared" si="8"/>
        <v>2610.4856809821576</v>
      </c>
      <c r="D123" s="10">
        <f t="shared" si="9"/>
        <v>10597.276648846613</v>
      </c>
      <c r="E123" s="10">
        <f t="shared" si="10"/>
        <v>1586981.0116460097</v>
      </c>
      <c r="F123" s="15">
        <f t="shared" si="15"/>
        <v>213018.98835399092</v>
      </c>
      <c r="G123" s="16">
        <f t="shared" si="15"/>
        <v>1332289.2042359761</v>
      </c>
    </row>
    <row r="124" spans="1:7" x14ac:dyDescent="0.25">
      <c r="A124">
        <v>118</v>
      </c>
      <c r="B124" s="15">
        <f t="shared" si="12"/>
        <v>13207.762329828771</v>
      </c>
      <c r="C124" s="15">
        <f t="shared" si="8"/>
        <v>2627.8889188553712</v>
      </c>
      <c r="D124" s="10">
        <f t="shared" si="9"/>
        <v>10579.8734109734</v>
      </c>
      <c r="E124" s="10">
        <f t="shared" si="10"/>
        <v>1584353.1227271543</v>
      </c>
      <c r="F124" s="15">
        <f t="shared" si="15"/>
        <v>215646.87727284629</v>
      </c>
      <c r="G124" s="16">
        <f t="shared" si="15"/>
        <v>1342869.0776469496</v>
      </c>
    </row>
    <row r="125" spans="1:7" x14ac:dyDescent="0.25">
      <c r="A125">
        <v>119</v>
      </c>
      <c r="B125" s="15">
        <f t="shared" si="12"/>
        <v>13207.762329828771</v>
      </c>
      <c r="C125" s="15">
        <f t="shared" si="8"/>
        <v>2645.4081783144084</v>
      </c>
      <c r="D125" s="10">
        <f t="shared" si="9"/>
        <v>10562.354151514362</v>
      </c>
      <c r="E125" s="10">
        <f t="shared" si="10"/>
        <v>1581707.71454884</v>
      </c>
      <c r="F125" s="15">
        <f t="shared" si="15"/>
        <v>218292.28545116071</v>
      </c>
      <c r="G125" s="16">
        <f t="shared" si="15"/>
        <v>1353431.4317984639</v>
      </c>
    </row>
    <row r="126" spans="1:7" s="19" customFormat="1" x14ac:dyDescent="0.25">
      <c r="A126" s="19">
        <v>120</v>
      </c>
      <c r="B126" s="20">
        <f t="shared" si="12"/>
        <v>13207.762329828771</v>
      </c>
      <c r="C126" s="20">
        <f t="shared" si="8"/>
        <v>2663.0442328365043</v>
      </c>
      <c r="D126" s="21">
        <f t="shared" si="9"/>
        <v>10544.718096992267</v>
      </c>
      <c r="E126" s="21">
        <f t="shared" si="10"/>
        <v>1579044.6703160035</v>
      </c>
      <c r="F126" s="20">
        <f t="shared" si="15"/>
        <v>220955.32968399723</v>
      </c>
      <c r="G126" s="22">
        <f t="shared" si="15"/>
        <v>1363976.1498954562</v>
      </c>
    </row>
    <row r="127" spans="1:7" x14ac:dyDescent="0.25">
      <c r="A127">
        <v>121</v>
      </c>
      <c r="B127" s="15">
        <f t="shared" si="12"/>
        <v>13207.762329828771</v>
      </c>
      <c r="C127" s="15">
        <f t="shared" si="8"/>
        <v>2680.7978610554128</v>
      </c>
      <c r="D127" s="10">
        <f t="shared" si="9"/>
        <v>10526.964468773358</v>
      </c>
      <c r="E127" s="10">
        <f t="shared" si="10"/>
        <v>1576363.872454948</v>
      </c>
      <c r="F127" s="15">
        <f t="shared" si="15"/>
        <v>223636.12754505264</v>
      </c>
      <c r="G127" s="16">
        <f t="shared" si="15"/>
        <v>1374503.1143642296</v>
      </c>
    </row>
    <row r="128" spans="1:7" x14ac:dyDescent="0.25">
      <c r="A128">
        <v>122</v>
      </c>
      <c r="B128" s="15">
        <f t="shared" si="12"/>
        <v>13207.762329828771</v>
      </c>
      <c r="C128" s="15">
        <f t="shared" si="8"/>
        <v>2698.6698467957831</v>
      </c>
      <c r="D128" s="10">
        <f t="shared" si="9"/>
        <v>10509.092483032988</v>
      </c>
      <c r="E128" s="10">
        <f t="shared" si="10"/>
        <v>1573665.2026081523</v>
      </c>
      <c r="F128" s="15">
        <f t="shared" si="15"/>
        <v>226334.79739184843</v>
      </c>
      <c r="G128" s="16">
        <f t="shared" si="15"/>
        <v>1385012.2068472626</v>
      </c>
    </row>
    <row r="129" spans="1:7" x14ac:dyDescent="0.25">
      <c r="A129">
        <v>123</v>
      </c>
      <c r="B129" s="15">
        <f t="shared" si="12"/>
        <v>13207.762329828771</v>
      </c>
      <c r="C129" s="15">
        <f t="shared" si="8"/>
        <v>2716.6609791077553</v>
      </c>
      <c r="D129" s="10">
        <f t="shared" si="9"/>
        <v>10491.101350721015</v>
      </c>
      <c r="E129" s="10">
        <f t="shared" si="10"/>
        <v>1570948.5416290446</v>
      </c>
      <c r="F129" s="15">
        <f t="shared" si="15"/>
        <v>229051.45837095618</v>
      </c>
      <c r="G129" s="16">
        <f t="shared" si="15"/>
        <v>1395503.3081979835</v>
      </c>
    </row>
    <row r="130" spans="1:7" x14ac:dyDescent="0.25">
      <c r="A130">
        <v>124</v>
      </c>
      <c r="B130" s="15">
        <f t="shared" si="12"/>
        <v>13207.762329828771</v>
      </c>
      <c r="C130" s="15">
        <f t="shared" si="8"/>
        <v>2734.772052301807</v>
      </c>
      <c r="D130" s="10">
        <f t="shared" si="9"/>
        <v>10472.990277526964</v>
      </c>
      <c r="E130" s="10">
        <f t="shared" si="10"/>
        <v>1568213.7695767428</v>
      </c>
      <c r="F130" s="15">
        <f t="shared" si="15"/>
        <v>231786.23042325798</v>
      </c>
      <c r="G130" s="16">
        <f t="shared" si="15"/>
        <v>1405976.2984755104</v>
      </c>
    </row>
    <row r="131" spans="1:7" x14ac:dyDescent="0.25">
      <c r="A131">
        <v>125</v>
      </c>
      <c r="B131" s="15">
        <f t="shared" si="12"/>
        <v>13207.762329828771</v>
      </c>
      <c r="C131" s="15">
        <f t="shared" si="8"/>
        <v>2753.0038659838174</v>
      </c>
      <c r="D131" s="10">
        <f t="shared" si="9"/>
        <v>10454.758463844953</v>
      </c>
      <c r="E131" s="10">
        <f t="shared" si="10"/>
        <v>1565460.765710759</v>
      </c>
      <c r="F131" s="15">
        <f t="shared" si="15"/>
        <v>234539.23428924178</v>
      </c>
      <c r="G131" s="16">
        <f t="shared" si="15"/>
        <v>1416431.0569393553</v>
      </c>
    </row>
    <row r="132" spans="1:7" x14ac:dyDescent="0.25">
      <c r="A132">
        <v>126</v>
      </c>
      <c r="B132" s="15">
        <f t="shared" si="12"/>
        <v>13207.762329828771</v>
      </c>
      <c r="C132" s="15">
        <f t="shared" si="8"/>
        <v>2771.3572250903762</v>
      </c>
      <c r="D132" s="10">
        <f t="shared" si="9"/>
        <v>10436.405104738395</v>
      </c>
      <c r="E132" s="10">
        <f t="shared" si="10"/>
        <v>1562689.4084856687</v>
      </c>
      <c r="F132" s="15">
        <f t="shared" si="15"/>
        <v>237310.59151433216</v>
      </c>
      <c r="G132" s="16">
        <f t="shared" si="15"/>
        <v>1426867.4620440938</v>
      </c>
    </row>
    <row r="133" spans="1:7" x14ac:dyDescent="0.25">
      <c r="A133">
        <v>127</v>
      </c>
      <c r="B133" s="15">
        <f t="shared" si="12"/>
        <v>13207.762329828771</v>
      </c>
      <c r="C133" s="15">
        <f t="shared" si="8"/>
        <v>2789.8329399243121</v>
      </c>
      <c r="D133" s="10">
        <f t="shared" si="9"/>
        <v>10417.929389904459</v>
      </c>
      <c r="E133" s="10">
        <f t="shared" si="10"/>
        <v>1559899.5755457445</v>
      </c>
      <c r="F133" s="15">
        <f t="shared" si="15"/>
        <v>240100.42445425648</v>
      </c>
      <c r="G133" s="16">
        <f t="shared" si="15"/>
        <v>1437285.3914339982</v>
      </c>
    </row>
    <row r="134" spans="1:7" x14ac:dyDescent="0.25">
      <c r="A134">
        <v>128</v>
      </c>
      <c r="B134" s="15">
        <f t="shared" si="12"/>
        <v>13207.762329828771</v>
      </c>
      <c r="C134" s="15">
        <f t="shared" si="8"/>
        <v>2808.4318261904737</v>
      </c>
      <c r="D134" s="10">
        <f t="shared" si="9"/>
        <v>10399.330503638297</v>
      </c>
      <c r="E134" s="10">
        <f t="shared" si="10"/>
        <v>1557091.1437195539</v>
      </c>
      <c r="F134" s="15">
        <f t="shared" si="15"/>
        <v>242908.85628044695</v>
      </c>
      <c r="G134" s="16">
        <f t="shared" si="15"/>
        <v>1447684.7219376366</v>
      </c>
    </row>
    <row r="135" spans="1:7" x14ac:dyDescent="0.25">
      <c r="A135">
        <v>129</v>
      </c>
      <c r="B135" s="15">
        <f t="shared" si="12"/>
        <v>13207.762329828771</v>
      </c>
      <c r="C135" s="15">
        <f t="shared" si="8"/>
        <v>2827.154705031744</v>
      </c>
      <c r="D135" s="10">
        <f t="shared" si="9"/>
        <v>10380.607624797027</v>
      </c>
      <c r="E135" s="10">
        <f t="shared" si="10"/>
        <v>1554263.9890145222</v>
      </c>
      <c r="F135" s="15">
        <f t="shared" si="15"/>
        <v>245736.0109854787</v>
      </c>
      <c r="G135" s="16">
        <f t="shared" si="15"/>
        <v>1458065.3295624335</v>
      </c>
    </row>
    <row r="136" spans="1:7" x14ac:dyDescent="0.25">
      <c r="A136">
        <v>130</v>
      </c>
      <c r="B136" s="15">
        <f t="shared" si="12"/>
        <v>13207.762329828771</v>
      </c>
      <c r="C136" s="15">
        <f t="shared" ref="C136:C199" si="16">$B$7-D136</f>
        <v>2846.0024030652894</v>
      </c>
      <c r="D136" s="10">
        <f t="shared" ref="D136:D199" si="17">$B$2/12*E135</f>
        <v>10361.759926763481</v>
      </c>
      <c r="E136" s="10">
        <f t="shared" ref="E136:E199" si="18">E135-C136</f>
        <v>1551417.9866114568</v>
      </c>
      <c r="F136" s="15">
        <f t="shared" ref="F136:G151" si="19">C136+F135</f>
        <v>248582.013388544</v>
      </c>
      <c r="G136" s="16">
        <f t="shared" si="19"/>
        <v>1468427.0894891971</v>
      </c>
    </row>
    <row r="137" spans="1:7" x14ac:dyDescent="0.25">
      <c r="A137">
        <v>131</v>
      </c>
      <c r="B137" s="15">
        <f t="shared" ref="B137:B200" si="20">B136</f>
        <v>13207.762329828771</v>
      </c>
      <c r="C137" s="15">
        <f t="shared" si="16"/>
        <v>2864.9757524190572</v>
      </c>
      <c r="D137" s="10">
        <f t="shared" si="17"/>
        <v>10342.786577409714</v>
      </c>
      <c r="E137" s="10">
        <f t="shared" si="18"/>
        <v>1548553.0108590377</v>
      </c>
      <c r="F137" s="15">
        <f t="shared" si="19"/>
        <v>251446.98914096307</v>
      </c>
      <c r="G137" s="16">
        <f t="shared" si="19"/>
        <v>1478769.8760666067</v>
      </c>
    </row>
    <row r="138" spans="1:7" s="19" customFormat="1" x14ac:dyDescent="0.25">
      <c r="A138" s="19">
        <v>132</v>
      </c>
      <c r="B138" s="20">
        <f t="shared" si="20"/>
        <v>13207.762329828771</v>
      </c>
      <c r="C138" s="20">
        <f t="shared" si="16"/>
        <v>2884.0755907685179</v>
      </c>
      <c r="D138" s="21">
        <f t="shared" si="17"/>
        <v>10323.686739060253</v>
      </c>
      <c r="E138" s="21">
        <f t="shared" si="18"/>
        <v>1545668.9352682692</v>
      </c>
      <c r="F138" s="20">
        <f t="shared" si="19"/>
        <v>254331.06473173157</v>
      </c>
      <c r="G138" s="22">
        <f t="shared" si="19"/>
        <v>1489093.5628056671</v>
      </c>
    </row>
    <row r="139" spans="1:7" x14ac:dyDescent="0.25">
      <c r="A139">
        <v>133</v>
      </c>
      <c r="B139" s="15">
        <f t="shared" si="20"/>
        <v>13207.762329828771</v>
      </c>
      <c r="C139" s="15">
        <f t="shared" si="16"/>
        <v>2903.3027613736431</v>
      </c>
      <c r="D139" s="10">
        <f t="shared" si="17"/>
        <v>10304.459568455128</v>
      </c>
      <c r="E139" s="10">
        <f t="shared" si="18"/>
        <v>1542765.6325068956</v>
      </c>
      <c r="F139" s="15">
        <f t="shared" si="19"/>
        <v>257234.36749310521</v>
      </c>
      <c r="G139" s="16">
        <f t="shared" si="19"/>
        <v>1499398.0223741222</v>
      </c>
    </row>
    <row r="140" spans="1:7" x14ac:dyDescent="0.25">
      <c r="A140">
        <v>134</v>
      </c>
      <c r="B140" s="15">
        <f t="shared" si="20"/>
        <v>13207.762329828771</v>
      </c>
      <c r="C140" s="15">
        <f t="shared" si="16"/>
        <v>2922.6581131161329</v>
      </c>
      <c r="D140" s="10">
        <f t="shared" si="17"/>
        <v>10285.104216712638</v>
      </c>
      <c r="E140" s="10">
        <f t="shared" si="18"/>
        <v>1539842.9743937794</v>
      </c>
      <c r="F140" s="15">
        <f t="shared" si="19"/>
        <v>260157.02560622134</v>
      </c>
      <c r="G140" s="16">
        <f t="shared" si="19"/>
        <v>1509683.1265908347</v>
      </c>
    </row>
    <row r="141" spans="1:7" x14ac:dyDescent="0.25">
      <c r="A141">
        <v>135</v>
      </c>
      <c r="B141" s="15">
        <f t="shared" si="20"/>
        <v>13207.762329828771</v>
      </c>
      <c r="C141" s="15">
        <f t="shared" si="16"/>
        <v>2942.1425005369074</v>
      </c>
      <c r="D141" s="10">
        <f t="shared" si="17"/>
        <v>10265.619829291863</v>
      </c>
      <c r="E141" s="10">
        <f t="shared" si="18"/>
        <v>1536900.8318932424</v>
      </c>
      <c r="F141" s="15">
        <f t="shared" si="19"/>
        <v>263099.16810675827</v>
      </c>
      <c r="G141" s="16">
        <f t="shared" si="19"/>
        <v>1519948.7464201266</v>
      </c>
    </row>
    <row r="142" spans="1:7" x14ac:dyDescent="0.25">
      <c r="A142">
        <v>136</v>
      </c>
      <c r="B142" s="15">
        <f t="shared" si="20"/>
        <v>13207.762329828771</v>
      </c>
      <c r="C142" s="15">
        <f t="shared" si="16"/>
        <v>2961.7567838738214</v>
      </c>
      <c r="D142" s="10">
        <f t="shared" si="17"/>
        <v>10246.005545954949</v>
      </c>
      <c r="E142" s="10">
        <f t="shared" si="18"/>
        <v>1533939.0751093687</v>
      </c>
      <c r="F142" s="15">
        <f t="shared" si="19"/>
        <v>266060.9248906321</v>
      </c>
      <c r="G142" s="16">
        <f t="shared" si="19"/>
        <v>1530194.7519660816</v>
      </c>
    </row>
    <row r="143" spans="1:7" x14ac:dyDescent="0.25">
      <c r="A143">
        <v>137</v>
      </c>
      <c r="B143" s="15">
        <f t="shared" si="20"/>
        <v>13207.762329828771</v>
      </c>
      <c r="C143" s="15">
        <f t="shared" si="16"/>
        <v>2981.501829099645</v>
      </c>
      <c r="D143" s="10">
        <f t="shared" si="17"/>
        <v>10226.260500729126</v>
      </c>
      <c r="E143" s="10">
        <f t="shared" si="18"/>
        <v>1530957.573280269</v>
      </c>
      <c r="F143" s="15">
        <f t="shared" si="19"/>
        <v>269042.42671973177</v>
      </c>
      <c r="G143" s="16">
        <f t="shared" si="19"/>
        <v>1540421.0124668106</v>
      </c>
    </row>
    <row r="144" spans="1:7" x14ac:dyDescent="0.25">
      <c r="A144">
        <v>138</v>
      </c>
      <c r="B144" s="15">
        <f t="shared" si="20"/>
        <v>13207.762329828771</v>
      </c>
      <c r="C144" s="15">
        <f t="shared" si="16"/>
        <v>3001.3785079603094</v>
      </c>
      <c r="D144" s="10">
        <f t="shared" si="17"/>
        <v>10206.383821868461</v>
      </c>
      <c r="E144" s="10">
        <f t="shared" si="18"/>
        <v>1527956.1947723087</v>
      </c>
      <c r="F144" s="15">
        <f t="shared" si="19"/>
        <v>272043.80522769206</v>
      </c>
      <c r="G144" s="16">
        <f t="shared" si="19"/>
        <v>1550627.3962886792</v>
      </c>
    </row>
    <row r="145" spans="1:7" x14ac:dyDescent="0.25">
      <c r="A145">
        <v>139</v>
      </c>
      <c r="B145" s="15">
        <f t="shared" si="20"/>
        <v>13207.762329828771</v>
      </c>
      <c r="C145" s="15">
        <f t="shared" si="16"/>
        <v>3021.3876980133791</v>
      </c>
      <c r="D145" s="10">
        <f t="shared" si="17"/>
        <v>10186.374631815392</v>
      </c>
      <c r="E145" s="10">
        <f t="shared" si="18"/>
        <v>1524934.8070742954</v>
      </c>
      <c r="F145" s="15">
        <f t="shared" si="19"/>
        <v>275065.19292570546</v>
      </c>
      <c r="G145" s="16">
        <f t="shared" si="19"/>
        <v>1560813.7709204946</v>
      </c>
    </row>
    <row r="146" spans="1:7" x14ac:dyDescent="0.25">
      <c r="A146">
        <v>140</v>
      </c>
      <c r="B146" s="15">
        <f t="shared" si="20"/>
        <v>13207.762329828771</v>
      </c>
      <c r="C146" s="15">
        <f t="shared" si="16"/>
        <v>3041.5302826668012</v>
      </c>
      <c r="D146" s="10">
        <f t="shared" si="17"/>
        <v>10166.23204716197</v>
      </c>
      <c r="E146" s="10">
        <f t="shared" si="18"/>
        <v>1521893.2767916285</v>
      </c>
      <c r="F146" s="15">
        <f t="shared" si="19"/>
        <v>278106.72320837225</v>
      </c>
      <c r="G146" s="16">
        <f t="shared" si="19"/>
        <v>1570980.0029676566</v>
      </c>
    </row>
    <row r="147" spans="1:7" x14ac:dyDescent="0.25">
      <c r="A147">
        <v>141</v>
      </c>
      <c r="B147" s="15">
        <f t="shared" si="20"/>
        <v>13207.762329828771</v>
      </c>
      <c r="C147" s="15">
        <f t="shared" si="16"/>
        <v>3061.807151217914</v>
      </c>
      <c r="D147" s="10">
        <f t="shared" si="17"/>
        <v>10145.955178610857</v>
      </c>
      <c r="E147" s="10">
        <f t="shared" si="18"/>
        <v>1518831.4696404105</v>
      </c>
      <c r="F147" s="15">
        <f t="shared" si="19"/>
        <v>281168.53035959014</v>
      </c>
      <c r="G147" s="16">
        <f t="shared" si="19"/>
        <v>1581125.9581462673</v>
      </c>
    </row>
    <row r="148" spans="1:7" x14ac:dyDescent="0.25">
      <c r="A148">
        <v>142</v>
      </c>
      <c r="B148" s="15">
        <f t="shared" si="20"/>
        <v>13207.762329828771</v>
      </c>
      <c r="C148" s="15">
        <f t="shared" si="16"/>
        <v>3082.2191988927007</v>
      </c>
      <c r="D148" s="10">
        <f t="shared" si="17"/>
        <v>10125.54313093607</v>
      </c>
      <c r="E148" s="10">
        <f t="shared" si="18"/>
        <v>1515749.2504415179</v>
      </c>
      <c r="F148" s="15">
        <f t="shared" si="19"/>
        <v>284250.74955848284</v>
      </c>
      <c r="G148" s="16">
        <f t="shared" si="19"/>
        <v>1591251.5012772034</v>
      </c>
    </row>
    <row r="149" spans="1:7" x14ac:dyDescent="0.25">
      <c r="A149">
        <v>143</v>
      </c>
      <c r="B149" s="15">
        <f t="shared" si="20"/>
        <v>13207.762329828771</v>
      </c>
      <c r="C149" s="15">
        <f t="shared" si="16"/>
        <v>3102.7673268853177</v>
      </c>
      <c r="D149" s="10">
        <f t="shared" si="17"/>
        <v>10104.995002943453</v>
      </c>
      <c r="E149" s="10">
        <f t="shared" si="18"/>
        <v>1512646.4831146325</v>
      </c>
      <c r="F149" s="15">
        <f t="shared" si="19"/>
        <v>287353.51688536815</v>
      </c>
      <c r="G149" s="16">
        <f t="shared" si="19"/>
        <v>1601356.496280147</v>
      </c>
    </row>
    <row r="150" spans="1:7" x14ac:dyDescent="0.25">
      <c r="A150">
        <v>144</v>
      </c>
      <c r="B150" s="15">
        <f t="shared" si="20"/>
        <v>13207.762329828771</v>
      </c>
      <c r="C150" s="15">
        <f t="shared" si="16"/>
        <v>3123.4524423978874</v>
      </c>
      <c r="D150" s="10">
        <f t="shared" si="17"/>
        <v>10084.309887430883</v>
      </c>
      <c r="E150" s="10">
        <f t="shared" si="18"/>
        <v>1509523.0306722347</v>
      </c>
      <c r="F150" s="15">
        <f t="shared" si="19"/>
        <v>290476.96932776604</v>
      </c>
      <c r="G150" s="16">
        <f t="shared" si="19"/>
        <v>1611440.8061675779</v>
      </c>
    </row>
    <row r="151" spans="1:7" x14ac:dyDescent="0.25">
      <c r="A151">
        <v>145</v>
      </c>
      <c r="B151" s="15">
        <f t="shared" si="20"/>
        <v>13207.762329828771</v>
      </c>
      <c r="C151" s="15">
        <f t="shared" si="16"/>
        <v>3144.2754586805386</v>
      </c>
      <c r="D151" s="10">
        <f t="shared" si="17"/>
        <v>10063.486871148232</v>
      </c>
      <c r="E151" s="10">
        <f t="shared" si="18"/>
        <v>1506378.7552135543</v>
      </c>
      <c r="F151" s="15">
        <f t="shared" si="19"/>
        <v>293621.24478644656</v>
      </c>
      <c r="G151" s="16">
        <f t="shared" si="19"/>
        <v>1621504.2930387261</v>
      </c>
    </row>
    <row r="152" spans="1:7" x14ac:dyDescent="0.25">
      <c r="A152">
        <v>146</v>
      </c>
      <c r="B152" s="15">
        <f t="shared" si="20"/>
        <v>13207.762329828771</v>
      </c>
      <c r="C152" s="15">
        <f t="shared" si="16"/>
        <v>3165.2372950717418</v>
      </c>
      <c r="D152" s="10">
        <f t="shared" si="17"/>
        <v>10042.525034757029</v>
      </c>
      <c r="E152" s="10">
        <f t="shared" si="18"/>
        <v>1503213.5179184824</v>
      </c>
      <c r="F152" s="15">
        <f t="shared" ref="F152:G167" si="21">C152+F151</f>
        <v>296786.48208151833</v>
      </c>
      <c r="G152" s="16">
        <f t="shared" si="21"/>
        <v>1631546.8180734832</v>
      </c>
    </row>
    <row r="153" spans="1:7" x14ac:dyDescent="0.25">
      <c r="A153">
        <v>147</v>
      </c>
      <c r="B153" s="15">
        <f t="shared" si="20"/>
        <v>13207.762329828771</v>
      </c>
      <c r="C153" s="15">
        <f t="shared" si="16"/>
        <v>3186.3388770388865</v>
      </c>
      <c r="D153" s="10">
        <f t="shared" si="17"/>
        <v>10021.423452789884</v>
      </c>
      <c r="E153" s="10">
        <f t="shared" si="18"/>
        <v>1500027.1790414436</v>
      </c>
      <c r="F153" s="15">
        <f t="shared" si="21"/>
        <v>299972.82095855725</v>
      </c>
      <c r="G153" s="16">
        <f t="shared" si="21"/>
        <v>1641568.2415262731</v>
      </c>
    </row>
    <row r="154" spans="1:7" x14ac:dyDescent="0.25">
      <c r="A154">
        <v>148</v>
      </c>
      <c r="B154" s="15">
        <f t="shared" si="20"/>
        <v>13207.762329828771</v>
      </c>
      <c r="C154" s="15">
        <f t="shared" si="16"/>
        <v>3207.5811362191453</v>
      </c>
      <c r="D154" s="10">
        <f t="shared" si="17"/>
        <v>10000.181193609626</v>
      </c>
      <c r="E154" s="10">
        <f t="shared" si="18"/>
        <v>1496819.5979052244</v>
      </c>
      <c r="F154" s="15">
        <f t="shared" si="21"/>
        <v>303180.40209477639</v>
      </c>
      <c r="G154" s="16">
        <f t="shared" si="21"/>
        <v>1651568.4227198828</v>
      </c>
    </row>
    <row r="155" spans="1:7" x14ac:dyDescent="0.25">
      <c r="A155">
        <v>149</v>
      </c>
      <c r="B155" s="15">
        <f t="shared" si="20"/>
        <v>13207.762329828771</v>
      </c>
      <c r="C155" s="15">
        <f t="shared" si="16"/>
        <v>3228.965010460608</v>
      </c>
      <c r="D155" s="10">
        <f t="shared" si="17"/>
        <v>9978.7973193681628</v>
      </c>
      <c r="E155" s="10">
        <f t="shared" si="18"/>
        <v>1493590.6328947637</v>
      </c>
      <c r="F155" s="15">
        <f t="shared" si="21"/>
        <v>306409.36710523698</v>
      </c>
      <c r="G155" s="16">
        <f t="shared" si="21"/>
        <v>1661547.220039251</v>
      </c>
    </row>
    <row r="156" spans="1:7" x14ac:dyDescent="0.25">
      <c r="A156">
        <v>150</v>
      </c>
      <c r="B156" s="15">
        <f t="shared" si="20"/>
        <v>13207.762329828771</v>
      </c>
      <c r="C156" s="15">
        <f t="shared" si="16"/>
        <v>3250.4914438636788</v>
      </c>
      <c r="D156" s="10">
        <f t="shared" si="17"/>
        <v>9957.270885965092</v>
      </c>
      <c r="E156" s="10">
        <f t="shared" si="18"/>
        <v>1490340.1414509001</v>
      </c>
      <c r="F156" s="15">
        <f t="shared" si="21"/>
        <v>309659.85854910064</v>
      </c>
      <c r="G156" s="16">
        <f t="shared" si="21"/>
        <v>1671504.4909252161</v>
      </c>
    </row>
    <row r="157" spans="1:7" x14ac:dyDescent="0.25">
      <c r="A157">
        <v>151</v>
      </c>
      <c r="B157" s="15">
        <f t="shared" si="20"/>
        <v>13207.762329828771</v>
      </c>
      <c r="C157" s="15">
        <f t="shared" si="16"/>
        <v>3272.1613868227687</v>
      </c>
      <c r="D157" s="10">
        <f t="shared" si="17"/>
        <v>9935.6009430060021</v>
      </c>
      <c r="E157" s="10">
        <f t="shared" si="18"/>
        <v>1487067.9800640773</v>
      </c>
      <c r="F157" s="15">
        <f t="shared" si="21"/>
        <v>312932.0199359234</v>
      </c>
      <c r="G157" s="16">
        <f t="shared" si="21"/>
        <v>1681440.0918682222</v>
      </c>
    </row>
    <row r="158" spans="1:7" x14ac:dyDescent="0.25">
      <c r="A158">
        <v>152</v>
      </c>
      <c r="B158" s="15">
        <f t="shared" si="20"/>
        <v>13207.762329828771</v>
      </c>
      <c r="C158" s="15">
        <f t="shared" si="16"/>
        <v>3293.9757960682546</v>
      </c>
      <c r="D158" s="10">
        <f t="shared" si="17"/>
        <v>9913.7865337605162</v>
      </c>
      <c r="E158" s="10">
        <f t="shared" si="18"/>
        <v>1483774.004268009</v>
      </c>
      <c r="F158" s="15">
        <f t="shared" si="21"/>
        <v>316225.99573199166</v>
      </c>
      <c r="G158" s="16">
        <f t="shared" si="21"/>
        <v>1691353.8784019828</v>
      </c>
    </row>
    <row r="159" spans="1:7" x14ac:dyDescent="0.25">
      <c r="A159">
        <v>153</v>
      </c>
      <c r="B159" s="15">
        <f t="shared" si="20"/>
        <v>13207.762329828771</v>
      </c>
      <c r="C159" s="15">
        <f t="shared" si="16"/>
        <v>3315.9356347087105</v>
      </c>
      <c r="D159" s="10">
        <f t="shared" si="17"/>
        <v>9891.8266951200603</v>
      </c>
      <c r="E159" s="10">
        <f t="shared" si="18"/>
        <v>1480458.0686333003</v>
      </c>
      <c r="F159" s="15">
        <f t="shared" si="21"/>
        <v>319541.93136670039</v>
      </c>
      <c r="G159" s="16">
        <f t="shared" si="21"/>
        <v>1701245.7050971028</v>
      </c>
    </row>
    <row r="160" spans="1:7" x14ac:dyDescent="0.25">
      <c r="A160">
        <v>154</v>
      </c>
      <c r="B160" s="15">
        <f t="shared" si="20"/>
        <v>13207.762329828771</v>
      </c>
      <c r="C160" s="15">
        <f t="shared" si="16"/>
        <v>3338.0418722734357</v>
      </c>
      <c r="D160" s="10">
        <f t="shared" si="17"/>
        <v>9869.7204575553351</v>
      </c>
      <c r="E160" s="10">
        <f t="shared" si="18"/>
        <v>1477120.0267610268</v>
      </c>
      <c r="F160" s="15">
        <f t="shared" si="21"/>
        <v>322879.97323897382</v>
      </c>
      <c r="G160" s="16">
        <f t="shared" si="21"/>
        <v>1711115.4255546581</v>
      </c>
    </row>
    <row r="161" spans="1:7" x14ac:dyDescent="0.25">
      <c r="A161">
        <v>155</v>
      </c>
      <c r="B161" s="15">
        <f t="shared" si="20"/>
        <v>13207.762329828771</v>
      </c>
      <c r="C161" s="15">
        <f t="shared" si="16"/>
        <v>3360.2954847552573</v>
      </c>
      <c r="D161" s="10">
        <f t="shared" si="17"/>
        <v>9847.4668450735135</v>
      </c>
      <c r="E161" s="10">
        <f t="shared" si="18"/>
        <v>1473759.7312762716</v>
      </c>
      <c r="F161" s="15">
        <f t="shared" si="21"/>
        <v>326240.26872372907</v>
      </c>
      <c r="G161" s="16">
        <f t="shared" si="21"/>
        <v>1720962.8923997316</v>
      </c>
    </row>
    <row r="162" spans="1:7" x14ac:dyDescent="0.25">
      <c r="A162">
        <v>156</v>
      </c>
      <c r="B162" s="15">
        <f t="shared" si="20"/>
        <v>13207.762329828771</v>
      </c>
      <c r="C162" s="15">
        <f t="shared" si="16"/>
        <v>3382.6974546536258</v>
      </c>
      <c r="D162" s="10">
        <f t="shared" si="17"/>
        <v>9825.0648751751451</v>
      </c>
      <c r="E162" s="10">
        <f t="shared" si="18"/>
        <v>1470377.033821618</v>
      </c>
      <c r="F162" s="15">
        <f t="shared" si="21"/>
        <v>329622.96617838269</v>
      </c>
      <c r="G162" s="16">
        <f t="shared" si="21"/>
        <v>1730787.9572749068</v>
      </c>
    </row>
    <row r="163" spans="1:7" x14ac:dyDescent="0.25">
      <c r="A163">
        <v>157</v>
      </c>
      <c r="B163" s="15">
        <f t="shared" si="20"/>
        <v>13207.762329828771</v>
      </c>
      <c r="C163" s="15">
        <f t="shared" si="16"/>
        <v>3405.248771017983</v>
      </c>
      <c r="D163" s="10">
        <f t="shared" si="17"/>
        <v>9802.5135588107878</v>
      </c>
      <c r="E163" s="10">
        <f t="shared" si="18"/>
        <v>1466971.7850506001</v>
      </c>
      <c r="F163" s="15">
        <f t="shared" si="21"/>
        <v>333028.21494940069</v>
      </c>
      <c r="G163" s="16">
        <f t="shared" si="21"/>
        <v>1740590.4708337176</v>
      </c>
    </row>
    <row r="164" spans="1:7" x14ac:dyDescent="0.25">
      <c r="A164">
        <v>158</v>
      </c>
      <c r="B164" s="15">
        <f t="shared" si="20"/>
        <v>13207.762329828771</v>
      </c>
      <c r="C164" s="15">
        <f t="shared" si="16"/>
        <v>3427.9504294914368</v>
      </c>
      <c r="D164" s="10">
        <f t="shared" si="17"/>
        <v>9779.811900337334</v>
      </c>
      <c r="E164" s="10">
        <f t="shared" si="18"/>
        <v>1463543.8346211086</v>
      </c>
      <c r="F164" s="15">
        <f t="shared" si="21"/>
        <v>336456.1653788921</v>
      </c>
      <c r="G164" s="16">
        <f t="shared" si="21"/>
        <v>1750370.2827340548</v>
      </c>
    </row>
    <row r="165" spans="1:7" x14ac:dyDescent="0.25">
      <c r="A165">
        <v>159</v>
      </c>
      <c r="B165" s="15">
        <f t="shared" si="20"/>
        <v>13207.762329828771</v>
      </c>
      <c r="C165" s="15">
        <f t="shared" si="16"/>
        <v>3450.8034323547126</v>
      </c>
      <c r="D165" s="10">
        <f t="shared" si="17"/>
        <v>9756.9588974740582</v>
      </c>
      <c r="E165" s="10">
        <f t="shared" si="18"/>
        <v>1460093.0311887539</v>
      </c>
      <c r="F165" s="15">
        <f t="shared" si="21"/>
        <v>339906.9688112468</v>
      </c>
      <c r="G165" s="16">
        <f t="shared" si="21"/>
        <v>1760127.2416315288</v>
      </c>
    </row>
    <row r="166" spans="1:7" x14ac:dyDescent="0.25">
      <c r="A166">
        <v>160</v>
      </c>
      <c r="B166" s="15">
        <f t="shared" si="20"/>
        <v>13207.762329828771</v>
      </c>
      <c r="C166" s="15">
        <f t="shared" si="16"/>
        <v>3473.8087885704117</v>
      </c>
      <c r="D166" s="10">
        <f t="shared" si="17"/>
        <v>9733.9535412583591</v>
      </c>
      <c r="E166" s="10">
        <f t="shared" si="18"/>
        <v>1456619.2224001836</v>
      </c>
      <c r="F166" s="15">
        <f t="shared" si="21"/>
        <v>343380.7775998172</v>
      </c>
      <c r="G166" s="16">
        <f t="shared" si="21"/>
        <v>1769861.1951727872</v>
      </c>
    </row>
    <row r="167" spans="1:7" x14ac:dyDescent="0.25">
      <c r="A167">
        <v>161</v>
      </c>
      <c r="B167" s="15">
        <f t="shared" si="20"/>
        <v>13207.762329828771</v>
      </c>
      <c r="C167" s="15">
        <f t="shared" si="16"/>
        <v>3496.967513827547</v>
      </c>
      <c r="D167" s="10">
        <f t="shared" si="17"/>
        <v>9710.7948160012238</v>
      </c>
      <c r="E167" s="10">
        <f t="shared" si="18"/>
        <v>1453122.2548863559</v>
      </c>
      <c r="F167" s="15">
        <f t="shared" si="21"/>
        <v>346877.74511364475</v>
      </c>
      <c r="G167" s="16">
        <f t="shared" si="21"/>
        <v>1779571.9899887885</v>
      </c>
    </row>
    <row r="168" spans="1:7" x14ac:dyDescent="0.25">
      <c r="A168">
        <v>162</v>
      </c>
      <c r="B168" s="15">
        <f t="shared" si="20"/>
        <v>13207.762329828771</v>
      </c>
      <c r="C168" s="15">
        <f t="shared" si="16"/>
        <v>3520.2806305863978</v>
      </c>
      <c r="D168" s="10">
        <f t="shared" si="17"/>
        <v>9687.481699242373</v>
      </c>
      <c r="E168" s="10">
        <f t="shared" si="18"/>
        <v>1449601.9742557695</v>
      </c>
      <c r="F168" s="15">
        <f t="shared" ref="F168:G183" si="22">C168+F167</f>
        <v>350398.02574423113</v>
      </c>
      <c r="G168" s="16">
        <f t="shared" si="22"/>
        <v>1789259.4716880308</v>
      </c>
    </row>
    <row r="169" spans="1:7" x14ac:dyDescent="0.25">
      <c r="A169">
        <v>163</v>
      </c>
      <c r="B169" s="15">
        <f t="shared" si="20"/>
        <v>13207.762329828771</v>
      </c>
      <c r="C169" s="15">
        <f t="shared" si="16"/>
        <v>3543.7491681236406</v>
      </c>
      <c r="D169" s="10">
        <f t="shared" si="17"/>
        <v>9664.0131617051302</v>
      </c>
      <c r="E169" s="10">
        <f t="shared" si="18"/>
        <v>1446058.2250876459</v>
      </c>
      <c r="F169" s="15">
        <f t="shared" si="22"/>
        <v>353941.77491235477</v>
      </c>
      <c r="G169" s="16">
        <f t="shared" si="22"/>
        <v>1798923.4848497359</v>
      </c>
    </row>
    <row r="170" spans="1:7" x14ac:dyDescent="0.25">
      <c r="A170">
        <v>164</v>
      </c>
      <c r="B170" s="15">
        <f t="shared" si="20"/>
        <v>13207.762329828771</v>
      </c>
      <c r="C170" s="15">
        <f t="shared" si="16"/>
        <v>3567.3741625777966</v>
      </c>
      <c r="D170" s="10">
        <f t="shared" si="17"/>
        <v>9640.3881672509742</v>
      </c>
      <c r="E170" s="10">
        <f t="shared" si="18"/>
        <v>1442490.8509250681</v>
      </c>
      <c r="F170" s="15">
        <f t="shared" si="22"/>
        <v>357509.14907493256</v>
      </c>
      <c r="G170" s="16">
        <f t="shared" si="22"/>
        <v>1808563.8730169868</v>
      </c>
    </row>
    <row r="171" spans="1:7" x14ac:dyDescent="0.25">
      <c r="A171">
        <v>165</v>
      </c>
      <c r="B171" s="15">
        <f t="shared" si="20"/>
        <v>13207.762329828771</v>
      </c>
      <c r="C171" s="15">
        <f t="shared" si="16"/>
        <v>3591.1566569949828</v>
      </c>
      <c r="D171" s="10">
        <f t="shared" si="17"/>
        <v>9616.605672833788</v>
      </c>
      <c r="E171" s="10">
        <f t="shared" si="18"/>
        <v>1438899.6942680732</v>
      </c>
      <c r="F171" s="15">
        <f t="shared" si="22"/>
        <v>361100.30573192757</v>
      </c>
      <c r="G171" s="16">
        <f t="shared" si="22"/>
        <v>1818180.4786898205</v>
      </c>
    </row>
    <row r="172" spans="1:7" x14ac:dyDescent="0.25">
      <c r="A172">
        <v>166</v>
      </c>
      <c r="B172" s="15">
        <f t="shared" si="20"/>
        <v>13207.762329828771</v>
      </c>
      <c r="C172" s="15">
        <f t="shared" si="16"/>
        <v>3615.0977013749489</v>
      </c>
      <c r="D172" s="10">
        <f t="shared" si="17"/>
        <v>9592.6646284538219</v>
      </c>
      <c r="E172" s="10">
        <f t="shared" si="18"/>
        <v>1435284.5965666983</v>
      </c>
      <c r="F172" s="15">
        <f t="shared" si="22"/>
        <v>364715.40343330253</v>
      </c>
      <c r="G172" s="16">
        <f t="shared" si="22"/>
        <v>1827773.1433182743</v>
      </c>
    </row>
    <row r="173" spans="1:7" x14ac:dyDescent="0.25">
      <c r="A173">
        <v>167</v>
      </c>
      <c r="B173" s="15">
        <f t="shared" si="20"/>
        <v>13207.762329828771</v>
      </c>
      <c r="C173" s="15">
        <f t="shared" si="16"/>
        <v>3639.1983527174489</v>
      </c>
      <c r="D173" s="10">
        <f t="shared" si="17"/>
        <v>9568.5639771113219</v>
      </c>
      <c r="E173" s="10">
        <f t="shared" si="18"/>
        <v>1431645.3982139807</v>
      </c>
      <c r="F173" s="15">
        <f t="shared" si="22"/>
        <v>368354.60178601998</v>
      </c>
      <c r="G173" s="16">
        <f t="shared" si="22"/>
        <v>1837341.7072953857</v>
      </c>
    </row>
    <row r="174" spans="1:7" x14ac:dyDescent="0.25">
      <c r="A174">
        <v>168</v>
      </c>
      <c r="B174" s="15">
        <f t="shared" si="20"/>
        <v>13207.762329828771</v>
      </c>
      <c r="C174" s="15">
        <f t="shared" si="16"/>
        <v>3663.4596750688979</v>
      </c>
      <c r="D174" s="10">
        <f t="shared" si="17"/>
        <v>9544.3026547598729</v>
      </c>
      <c r="E174" s="10">
        <f t="shared" si="18"/>
        <v>1427981.9385389118</v>
      </c>
      <c r="F174" s="15">
        <f t="shared" si="22"/>
        <v>372018.06146108889</v>
      </c>
      <c r="G174" s="16">
        <f t="shared" si="22"/>
        <v>1846886.0099501456</v>
      </c>
    </row>
    <row r="175" spans="1:7" x14ac:dyDescent="0.25">
      <c r="A175">
        <v>169</v>
      </c>
      <c r="B175" s="15">
        <f t="shared" si="20"/>
        <v>13207.762329828771</v>
      </c>
      <c r="C175" s="15">
        <f t="shared" si="16"/>
        <v>3687.8827395693588</v>
      </c>
      <c r="D175" s="10">
        <f t="shared" si="17"/>
        <v>9519.879590259412</v>
      </c>
      <c r="E175" s="10">
        <f t="shared" si="18"/>
        <v>1424294.0557993425</v>
      </c>
      <c r="F175" s="15">
        <f t="shared" si="22"/>
        <v>375705.94420065824</v>
      </c>
      <c r="G175" s="16">
        <f t="shared" si="22"/>
        <v>1856405.889540405</v>
      </c>
    </row>
    <row r="176" spans="1:7" x14ac:dyDescent="0.25">
      <c r="A176">
        <v>170</v>
      </c>
      <c r="B176" s="15">
        <f t="shared" si="20"/>
        <v>13207.762329828771</v>
      </c>
      <c r="C176" s="15">
        <f t="shared" si="16"/>
        <v>3712.4686244998211</v>
      </c>
      <c r="D176" s="10">
        <f t="shared" si="17"/>
        <v>9495.2937053289497</v>
      </c>
      <c r="E176" s="10">
        <f t="shared" si="18"/>
        <v>1420581.5871748426</v>
      </c>
      <c r="F176" s="15">
        <f t="shared" si="22"/>
        <v>379418.41282515804</v>
      </c>
      <c r="G176" s="16">
        <f t="shared" si="22"/>
        <v>1865901.1832457338</v>
      </c>
    </row>
    <row r="177" spans="1:7" x14ac:dyDescent="0.25">
      <c r="A177">
        <v>171</v>
      </c>
      <c r="B177" s="15">
        <f t="shared" si="20"/>
        <v>13207.762329828771</v>
      </c>
      <c r="C177" s="15">
        <f t="shared" si="16"/>
        <v>3737.2184153298203</v>
      </c>
      <c r="D177" s="10">
        <f t="shared" si="17"/>
        <v>9470.5439144989505</v>
      </c>
      <c r="E177" s="10">
        <f t="shared" si="18"/>
        <v>1416844.3687595127</v>
      </c>
      <c r="F177" s="15">
        <f t="shared" si="22"/>
        <v>383155.63124048786</v>
      </c>
      <c r="G177" s="16">
        <f t="shared" si="22"/>
        <v>1875371.7271602328</v>
      </c>
    </row>
    <row r="178" spans="1:7" x14ac:dyDescent="0.25">
      <c r="A178">
        <v>172</v>
      </c>
      <c r="B178" s="15">
        <f t="shared" si="20"/>
        <v>13207.762329828771</v>
      </c>
      <c r="C178" s="15">
        <f t="shared" si="16"/>
        <v>3762.1332047653523</v>
      </c>
      <c r="D178" s="10">
        <f t="shared" si="17"/>
        <v>9445.6291250634185</v>
      </c>
      <c r="E178" s="10">
        <f t="shared" si="18"/>
        <v>1413082.2355547473</v>
      </c>
      <c r="F178" s="15">
        <f t="shared" si="22"/>
        <v>386917.76444525318</v>
      </c>
      <c r="G178" s="16">
        <f t="shared" si="22"/>
        <v>1884817.3562852961</v>
      </c>
    </row>
    <row r="179" spans="1:7" x14ac:dyDescent="0.25">
      <c r="A179">
        <v>173</v>
      </c>
      <c r="B179" s="15">
        <f t="shared" si="20"/>
        <v>13207.762329828771</v>
      </c>
      <c r="C179" s="15">
        <f t="shared" si="16"/>
        <v>3787.2140927971213</v>
      </c>
      <c r="D179" s="10">
        <f t="shared" si="17"/>
        <v>9420.5482370316495</v>
      </c>
      <c r="E179" s="10">
        <f t="shared" si="18"/>
        <v>1409295.0214619501</v>
      </c>
      <c r="F179" s="15">
        <f t="shared" si="22"/>
        <v>390704.97853805032</v>
      </c>
      <c r="G179" s="16">
        <f t="shared" si="22"/>
        <v>1894237.9045223277</v>
      </c>
    </row>
    <row r="180" spans="1:7" x14ac:dyDescent="0.25">
      <c r="A180">
        <v>174</v>
      </c>
      <c r="B180" s="15">
        <f t="shared" si="20"/>
        <v>13207.762329828771</v>
      </c>
      <c r="C180" s="15">
        <f t="shared" si="16"/>
        <v>3812.4621867491023</v>
      </c>
      <c r="D180" s="10">
        <f t="shared" si="17"/>
        <v>9395.3001430796685</v>
      </c>
      <c r="E180" s="10">
        <f t="shared" si="18"/>
        <v>1405482.5592752011</v>
      </c>
      <c r="F180" s="15">
        <f t="shared" si="22"/>
        <v>394517.44072479941</v>
      </c>
      <c r="G180" s="16">
        <f t="shared" si="22"/>
        <v>1903633.2046654073</v>
      </c>
    </row>
    <row r="181" spans="1:7" x14ac:dyDescent="0.25">
      <c r="A181">
        <v>175</v>
      </c>
      <c r="B181" s="15">
        <f t="shared" si="20"/>
        <v>13207.762329828771</v>
      </c>
      <c r="C181" s="15">
        <f t="shared" si="16"/>
        <v>3837.8786013274294</v>
      </c>
      <c r="D181" s="10">
        <f t="shared" si="17"/>
        <v>9369.8837285013415</v>
      </c>
      <c r="E181" s="10">
        <f t="shared" si="18"/>
        <v>1401644.6806738735</v>
      </c>
      <c r="F181" s="15">
        <f t="shared" si="22"/>
        <v>398355.31932612683</v>
      </c>
      <c r="G181" s="16">
        <f t="shared" si="22"/>
        <v>1913003.0883939087</v>
      </c>
    </row>
    <row r="182" spans="1:7" x14ac:dyDescent="0.25">
      <c r="A182">
        <v>176</v>
      </c>
      <c r="B182" s="15">
        <f t="shared" si="20"/>
        <v>13207.762329828771</v>
      </c>
      <c r="C182" s="15">
        <f t="shared" si="16"/>
        <v>3863.464458669614</v>
      </c>
      <c r="D182" s="10">
        <f t="shared" si="17"/>
        <v>9344.2978711591568</v>
      </c>
      <c r="E182" s="10">
        <f t="shared" si="18"/>
        <v>1397781.216215204</v>
      </c>
      <c r="F182" s="15">
        <f t="shared" si="22"/>
        <v>402218.78378479643</v>
      </c>
      <c r="G182" s="16">
        <f t="shared" si="22"/>
        <v>1922347.3862650678</v>
      </c>
    </row>
    <row r="183" spans="1:7" x14ac:dyDescent="0.25">
      <c r="A183">
        <v>177</v>
      </c>
      <c r="B183" s="15">
        <f t="shared" si="20"/>
        <v>13207.762329828771</v>
      </c>
      <c r="C183" s="15">
        <f t="shared" si="16"/>
        <v>3889.2208883940766</v>
      </c>
      <c r="D183" s="10">
        <f t="shared" si="17"/>
        <v>9318.5414414346942</v>
      </c>
      <c r="E183" s="10">
        <f t="shared" si="18"/>
        <v>1393891.9953268098</v>
      </c>
      <c r="F183" s="15">
        <f t="shared" si="22"/>
        <v>406108.00467319053</v>
      </c>
      <c r="G183" s="16">
        <f t="shared" si="22"/>
        <v>1931665.9277065026</v>
      </c>
    </row>
    <row r="184" spans="1:7" x14ac:dyDescent="0.25">
      <c r="A184">
        <v>178</v>
      </c>
      <c r="B184" s="15">
        <f t="shared" si="20"/>
        <v>13207.762329828771</v>
      </c>
      <c r="C184" s="15">
        <f t="shared" si="16"/>
        <v>3915.149027650039</v>
      </c>
      <c r="D184" s="10">
        <f t="shared" si="17"/>
        <v>9292.6133021787318</v>
      </c>
      <c r="E184" s="10">
        <f t="shared" si="18"/>
        <v>1389976.8462991598</v>
      </c>
      <c r="F184" s="15">
        <f t="shared" ref="F184:G199" si="23">C184+F183</f>
        <v>410023.15370084054</v>
      </c>
      <c r="G184" s="16">
        <f t="shared" si="23"/>
        <v>1940958.5410086813</v>
      </c>
    </row>
    <row r="185" spans="1:7" x14ac:dyDescent="0.25">
      <c r="A185">
        <v>179</v>
      </c>
      <c r="B185" s="15">
        <f t="shared" si="20"/>
        <v>13207.762329828771</v>
      </c>
      <c r="C185" s="15">
        <f t="shared" si="16"/>
        <v>3941.2500211677052</v>
      </c>
      <c r="D185" s="10">
        <f t="shared" si="17"/>
        <v>9266.5123086610656</v>
      </c>
      <c r="E185" s="10">
        <f t="shared" si="18"/>
        <v>1386035.596277992</v>
      </c>
      <c r="F185" s="15">
        <f t="shared" si="23"/>
        <v>413964.40372200822</v>
      </c>
      <c r="G185" s="16">
        <f t="shared" si="23"/>
        <v>1950225.0533173424</v>
      </c>
    </row>
    <row r="186" spans="1:7" x14ac:dyDescent="0.25">
      <c r="A186">
        <v>180</v>
      </c>
      <c r="B186" s="15">
        <f t="shared" si="20"/>
        <v>13207.762329828771</v>
      </c>
      <c r="C186" s="15">
        <f t="shared" si="16"/>
        <v>3967.5250213088239</v>
      </c>
      <c r="D186" s="10">
        <f t="shared" si="17"/>
        <v>9240.237308519947</v>
      </c>
      <c r="E186" s="10">
        <f t="shared" si="18"/>
        <v>1382068.0712566832</v>
      </c>
      <c r="F186" s="15">
        <f t="shared" si="23"/>
        <v>417931.92874331702</v>
      </c>
      <c r="G186" s="16">
        <f t="shared" si="23"/>
        <v>1959465.2906258623</v>
      </c>
    </row>
    <row r="187" spans="1:7" x14ac:dyDescent="0.25">
      <c r="A187">
        <v>181</v>
      </c>
      <c r="B187" s="15">
        <f t="shared" si="20"/>
        <v>13207.762329828771</v>
      </c>
      <c r="C187" s="15">
        <f t="shared" si="16"/>
        <v>3993.9751881175489</v>
      </c>
      <c r="D187" s="10">
        <f t="shared" si="17"/>
        <v>9213.7871417112219</v>
      </c>
      <c r="E187" s="10">
        <f t="shared" si="18"/>
        <v>1378074.0960685657</v>
      </c>
      <c r="F187" s="15">
        <f t="shared" si="23"/>
        <v>421925.90393143456</v>
      </c>
      <c r="G187" s="16">
        <f t="shared" si="23"/>
        <v>1968679.0777675735</v>
      </c>
    </row>
    <row r="188" spans="1:7" x14ac:dyDescent="0.25">
      <c r="A188">
        <v>182</v>
      </c>
      <c r="B188" s="15">
        <f t="shared" si="20"/>
        <v>13207.762329828771</v>
      </c>
      <c r="C188" s="15">
        <f t="shared" si="16"/>
        <v>4020.601689371666</v>
      </c>
      <c r="D188" s="10">
        <f t="shared" si="17"/>
        <v>9187.1606404571048</v>
      </c>
      <c r="E188" s="10">
        <f t="shared" si="18"/>
        <v>1374053.494379194</v>
      </c>
      <c r="F188" s="15">
        <f t="shared" si="23"/>
        <v>425946.50562080625</v>
      </c>
      <c r="G188" s="16">
        <f t="shared" si="23"/>
        <v>1977866.2384080307</v>
      </c>
    </row>
    <row r="189" spans="1:7" x14ac:dyDescent="0.25">
      <c r="A189">
        <v>183</v>
      </c>
      <c r="B189" s="15">
        <f t="shared" si="20"/>
        <v>13207.762329828771</v>
      </c>
      <c r="C189" s="15">
        <f t="shared" si="16"/>
        <v>4047.4057006341445</v>
      </c>
      <c r="D189" s="10">
        <f t="shared" si="17"/>
        <v>9160.3566291946263</v>
      </c>
      <c r="E189" s="10">
        <f t="shared" si="18"/>
        <v>1370006.0886785598</v>
      </c>
      <c r="F189" s="15">
        <f t="shared" si="23"/>
        <v>429993.91132144036</v>
      </c>
      <c r="G189" s="16">
        <f t="shared" si="23"/>
        <v>1987026.5950372254</v>
      </c>
    </row>
    <row r="190" spans="1:7" x14ac:dyDescent="0.25">
      <c r="A190">
        <v>184</v>
      </c>
      <c r="B190" s="15">
        <f t="shared" si="20"/>
        <v>13207.762329828771</v>
      </c>
      <c r="C190" s="15">
        <f t="shared" si="16"/>
        <v>4074.3884053050388</v>
      </c>
      <c r="D190" s="10">
        <f t="shared" si="17"/>
        <v>9133.3739245237321</v>
      </c>
      <c r="E190" s="10">
        <f t="shared" si="18"/>
        <v>1365931.7002732547</v>
      </c>
      <c r="F190" s="15">
        <f t="shared" si="23"/>
        <v>434068.2997267454</v>
      </c>
      <c r="G190" s="16">
        <f t="shared" si="23"/>
        <v>1996159.9689617492</v>
      </c>
    </row>
    <row r="191" spans="1:7" x14ac:dyDescent="0.25">
      <c r="A191">
        <v>185</v>
      </c>
      <c r="B191" s="15">
        <f t="shared" si="20"/>
        <v>13207.762329828771</v>
      </c>
      <c r="C191" s="15">
        <f t="shared" si="16"/>
        <v>4101.5509946737384</v>
      </c>
      <c r="D191" s="10">
        <f t="shared" si="17"/>
        <v>9106.2113351550324</v>
      </c>
      <c r="E191" s="10">
        <f t="shared" si="18"/>
        <v>1361830.1492785809</v>
      </c>
      <c r="F191" s="15">
        <f t="shared" si="23"/>
        <v>438169.85072141915</v>
      </c>
      <c r="G191" s="16">
        <f t="shared" si="23"/>
        <v>2005266.1802969042</v>
      </c>
    </row>
    <row r="192" spans="1:7" x14ac:dyDescent="0.25">
      <c r="A192">
        <v>186</v>
      </c>
      <c r="B192" s="15">
        <f t="shared" si="20"/>
        <v>13207.762329828771</v>
      </c>
      <c r="C192" s="15">
        <f t="shared" si="16"/>
        <v>4128.8946679715646</v>
      </c>
      <c r="D192" s="10">
        <f t="shared" si="17"/>
        <v>9078.8676618572063</v>
      </c>
      <c r="E192" s="10">
        <f t="shared" si="18"/>
        <v>1357701.2546106093</v>
      </c>
      <c r="F192" s="15">
        <f t="shared" si="23"/>
        <v>442298.74538939074</v>
      </c>
      <c r="G192" s="16">
        <f t="shared" si="23"/>
        <v>2014345.0479587615</v>
      </c>
    </row>
    <row r="193" spans="1:7" x14ac:dyDescent="0.25">
      <c r="A193">
        <v>187</v>
      </c>
      <c r="B193" s="15">
        <f t="shared" si="20"/>
        <v>13207.762329828771</v>
      </c>
      <c r="C193" s="15">
        <f t="shared" si="16"/>
        <v>4156.4206324247079</v>
      </c>
      <c r="D193" s="10">
        <f t="shared" si="17"/>
        <v>9051.3416974040629</v>
      </c>
      <c r="E193" s="10">
        <f t="shared" si="18"/>
        <v>1353544.8339781845</v>
      </c>
      <c r="F193" s="15">
        <f t="shared" si="23"/>
        <v>446455.16602181544</v>
      </c>
      <c r="G193" s="16">
        <f t="shared" si="23"/>
        <v>2023396.3896561656</v>
      </c>
    </row>
    <row r="194" spans="1:7" x14ac:dyDescent="0.25">
      <c r="A194">
        <v>188</v>
      </c>
      <c r="B194" s="15">
        <f t="shared" si="20"/>
        <v>13207.762329828771</v>
      </c>
      <c r="C194" s="15">
        <f t="shared" si="16"/>
        <v>4184.1301033075397</v>
      </c>
      <c r="D194" s="10">
        <f t="shared" si="17"/>
        <v>9023.6322265212311</v>
      </c>
      <c r="E194" s="10">
        <f t="shared" si="18"/>
        <v>1349360.703874877</v>
      </c>
      <c r="F194" s="15">
        <f t="shared" si="23"/>
        <v>450639.29612512299</v>
      </c>
      <c r="G194" s="16">
        <f t="shared" si="23"/>
        <v>2032420.0218826868</v>
      </c>
    </row>
    <row r="195" spans="1:7" x14ac:dyDescent="0.25">
      <c r="A195">
        <v>189</v>
      </c>
      <c r="B195" s="15">
        <f t="shared" si="20"/>
        <v>13207.762329828771</v>
      </c>
      <c r="C195" s="15">
        <f t="shared" si="16"/>
        <v>4212.024303996257</v>
      </c>
      <c r="D195" s="10">
        <f t="shared" si="17"/>
        <v>8995.7380258325138</v>
      </c>
      <c r="E195" s="10">
        <f t="shared" si="18"/>
        <v>1345148.6795708807</v>
      </c>
      <c r="F195" s="15">
        <f t="shared" si="23"/>
        <v>454851.32042911922</v>
      </c>
      <c r="G195" s="16">
        <f t="shared" si="23"/>
        <v>2041415.7599085192</v>
      </c>
    </row>
    <row r="196" spans="1:7" x14ac:dyDescent="0.25">
      <c r="A196">
        <v>190</v>
      </c>
      <c r="B196" s="15">
        <f t="shared" si="20"/>
        <v>13207.762329828771</v>
      </c>
      <c r="C196" s="15">
        <f t="shared" si="16"/>
        <v>4240.1044660228981</v>
      </c>
      <c r="D196" s="10">
        <f t="shared" si="17"/>
        <v>8967.6578638058727</v>
      </c>
      <c r="E196" s="10">
        <f t="shared" si="18"/>
        <v>1340908.5751048578</v>
      </c>
      <c r="F196" s="15">
        <f t="shared" si="23"/>
        <v>459091.42489514215</v>
      </c>
      <c r="G196" s="16">
        <f t="shared" si="23"/>
        <v>2050383.417772325</v>
      </c>
    </row>
    <row r="197" spans="1:7" x14ac:dyDescent="0.25">
      <c r="A197">
        <v>191</v>
      </c>
      <c r="B197" s="15">
        <f t="shared" si="20"/>
        <v>13207.762329828771</v>
      </c>
      <c r="C197" s="15">
        <f t="shared" si="16"/>
        <v>4268.3718291297191</v>
      </c>
      <c r="D197" s="10">
        <f t="shared" si="17"/>
        <v>8939.3905006990517</v>
      </c>
      <c r="E197" s="10">
        <f t="shared" si="18"/>
        <v>1336640.203275728</v>
      </c>
      <c r="F197" s="15">
        <f t="shared" si="23"/>
        <v>463359.79672427184</v>
      </c>
      <c r="G197" s="16">
        <f t="shared" si="23"/>
        <v>2059322.8082730239</v>
      </c>
    </row>
    <row r="198" spans="1:7" x14ac:dyDescent="0.25">
      <c r="A198">
        <v>192</v>
      </c>
      <c r="B198" s="15">
        <f t="shared" si="20"/>
        <v>13207.762329828771</v>
      </c>
      <c r="C198" s="15">
        <f t="shared" si="16"/>
        <v>4296.8276413239164</v>
      </c>
      <c r="D198" s="10">
        <f t="shared" si="17"/>
        <v>8910.9346885048544</v>
      </c>
      <c r="E198" s="10">
        <f t="shared" si="18"/>
        <v>1332343.3756344041</v>
      </c>
      <c r="F198" s="15">
        <f t="shared" si="23"/>
        <v>467656.62436559575</v>
      </c>
      <c r="G198" s="16">
        <f t="shared" si="23"/>
        <v>2068233.7429615287</v>
      </c>
    </row>
    <row r="199" spans="1:7" x14ac:dyDescent="0.25">
      <c r="A199">
        <v>193</v>
      </c>
      <c r="B199" s="15">
        <f t="shared" si="20"/>
        <v>13207.762329828771</v>
      </c>
      <c r="C199" s="15">
        <f t="shared" si="16"/>
        <v>4325.4731589327421</v>
      </c>
      <c r="D199" s="10">
        <f t="shared" si="17"/>
        <v>8882.2891708960287</v>
      </c>
      <c r="E199" s="10">
        <f t="shared" si="18"/>
        <v>1328017.9024754714</v>
      </c>
      <c r="F199" s="15">
        <f t="shared" si="23"/>
        <v>471982.09752452851</v>
      </c>
      <c r="G199" s="16">
        <f t="shared" si="23"/>
        <v>2077116.0321324246</v>
      </c>
    </row>
    <row r="200" spans="1:7" x14ac:dyDescent="0.25">
      <c r="A200">
        <v>194</v>
      </c>
      <c r="B200" s="15">
        <f t="shared" si="20"/>
        <v>13207.762329828771</v>
      </c>
      <c r="C200" s="15">
        <f t="shared" ref="C200:C263" si="24">$B$7-D200</f>
        <v>4354.3096466589614</v>
      </c>
      <c r="D200" s="10">
        <f t="shared" ref="D200:D263" si="25">$B$2/12*E199</f>
        <v>8853.4526831698095</v>
      </c>
      <c r="E200" s="10">
        <f t="shared" ref="E200:E263" si="26">E199-C200</f>
        <v>1323663.5928288123</v>
      </c>
      <c r="F200" s="15">
        <f t="shared" ref="F200:G215" si="27">C200+F199</f>
        <v>476336.40717118746</v>
      </c>
      <c r="G200" s="16">
        <f t="shared" si="27"/>
        <v>2085969.4848155945</v>
      </c>
    </row>
    <row r="201" spans="1:7" x14ac:dyDescent="0.25">
      <c r="A201">
        <v>195</v>
      </c>
      <c r="B201" s="15">
        <f t="shared" ref="B201:B264" si="28">B200</f>
        <v>13207.762329828771</v>
      </c>
      <c r="C201" s="15">
        <f t="shared" si="24"/>
        <v>4383.3383776366882</v>
      </c>
      <c r="D201" s="10">
        <f t="shared" si="25"/>
        <v>8824.4239521920827</v>
      </c>
      <c r="E201" s="10">
        <f t="shared" si="26"/>
        <v>1319280.2544511757</v>
      </c>
      <c r="F201" s="15">
        <f t="shared" si="27"/>
        <v>480719.74554882414</v>
      </c>
      <c r="G201" s="16">
        <f t="shared" si="27"/>
        <v>2094793.9087677866</v>
      </c>
    </row>
    <row r="202" spans="1:7" x14ac:dyDescent="0.25">
      <c r="A202">
        <v>196</v>
      </c>
      <c r="B202" s="15">
        <f t="shared" si="28"/>
        <v>13207.762329828771</v>
      </c>
      <c r="C202" s="15">
        <f t="shared" si="24"/>
        <v>4412.5606334875993</v>
      </c>
      <c r="D202" s="10">
        <f t="shared" si="25"/>
        <v>8795.2016963411716</v>
      </c>
      <c r="E202" s="10">
        <f t="shared" si="26"/>
        <v>1314867.6938176882</v>
      </c>
      <c r="F202" s="15">
        <f t="shared" si="27"/>
        <v>485132.30618231173</v>
      </c>
      <c r="G202" s="16">
        <f t="shared" si="27"/>
        <v>2103589.1104641277</v>
      </c>
    </row>
    <row r="203" spans="1:7" x14ac:dyDescent="0.25">
      <c r="A203">
        <v>197</v>
      </c>
      <c r="B203" s="15">
        <f t="shared" si="28"/>
        <v>13207.762329828771</v>
      </c>
      <c r="C203" s="15">
        <f t="shared" si="24"/>
        <v>4441.9777043775157</v>
      </c>
      <c r="D203" s="10">
        <f t="shared" si="25"/>
        <v>8765.7846254512551</v>
      </c>
      <c r="E203" s="10">
        <f t="shared" si="26"/>
        <v>1310425.7161133105</v>
      </c>
      <c r="F203" s="15">
        <f t="shared" si="27"/>
        <v>489574.28388668923</v>
      </c>
      <c r="G203" s="16">
        <f t="shared" si="27"/>
        <v>2112354.8950895788</v>
      </c>
    </row>
    <row r="204" spans="1:7" x14ac:dyDescent="0.25">
      <c r="A204">
        <v>198</v>
      </c>
      <c r="B204" s="15">
        <f t="shared" si="28"/>
        <v>13207.762329828771</v>
      </c>
      <c r="C204" s="15">
        <f t="shared" si="24"/>
        <v>4471.5908890733663</v>
      </c>
      <c r="D204" s="10">
        <f t="shared" si="25"/>
        <v>8736.1714407554045</v>
      </c>
      <c r="E204" s="10">
        <f t="shared" si="26"/>
        <v>1305954.1252242371</v>
      </c>
      <c r="F204" s="15">
        <f t="shared" si="27"/>
        <v>494045.87477576261</v>
      </c>
      <c r="G204" s="16">
        <f t="shared" si="27"/>
        <v>2121091.0665303343</v>
      </c>
    </row>
    <row r="205" spans="1:7" x14ac:dyDescent="0.25">
      <c r="A205">
        <v>199</v>
      </c>
      <c r="B205" s="15">
        <f t="shared" si="28"/>
        <v>13207.762329828771</v>
      </c>
      <c r="C205" s="15">
        <f t="shared" si="24"/>
        <v>4501.4014950005221</v>
      </c>
      <c r="D205" s="10">
        <f t="shared" si="25"/>
        <v>8706.3608348282487</v>
      </c>
      <c r="E205" s="10">
        <f t="shared" si="26"/>
        <v>1301452.7237292365</v>
      </c>
      <c r="F205" s="15">
        <f t="shared" si="27"/>
        <v>498547.27627076313</v>
      </c>
      <c r="G205" s="16">
        <f t="shared" si="27"/>
        <v>2129797.4273651624</v>
      </c>
    </row>
    <row r="206" spans="1:7" x14ac:dyDescent="0.25">
      <c r="A206">
        <v>200</v>
      </c>
      <c r="B206" s="15">
        <f t="shared" si="28"/>
        <v>13207.762329828771</v>
      </c>
      <c r="C206" s="15">
        <f t="shared" si="24"/>
        <v>4531.4108383005259</v>
      </c>
      <c r="D206" s="10">
        <f t="shared" si="25"/>
        <v>8676.3514915282449</v>
      </c>
      <c r="E206" s="10">
        <f t="shared" si="26"/>
        <v>1296921.3128909359</v>
      </c>
      <c r="F206" s="15">
        <f t="shared" si="27"/>
        <v>503078.68710906367</v>
      </c>
      <c r="G206" s="16">
        <f t="shared" si="27"/>
        <v>2138473.7788566905</v>
      </c>
    </row>
    <row r="207" spans="1:7" x14ac:dyDescent="0.25">
      <c r="A207">
        <v>201</v>
      </c>
      <c r="B207" s="15">
        <f t="shared" si="28"/>
        <v>13207.762329828771</v>
      </c>
      <c r="C207" s="15">
        <f t="shared" si="24"/>
        <v>4561.6202438891978</v>
      </c>
      <c r="D207" s="10">
        <f t="shared" si="25"/>
        <v>8646.142085939573</v>
      </c>
      <c r="E207" s="10">
        <f t="shared" si="26"/>
        <v>1292359.6926470466</v>
      </c>
      <c r="F207" s="15">
        <f t="shared" si="27"/>
        <v>507640.30735295289</v>
      </c>
      <c r="G207" s="16">
        <f t="shared" si="27"/>
        <v>2147119.9209426302</v>
      </c>
    </row>
    <row r="208" spans="1:7" x14ac:dyDescent="0.25">
      <c r="A208">
        <v>202</v>
      </c>
      <c r="B208" s="15">
        <f t="shared" si="28"/>
        <v>13207.762329828771</v>
      </c>
      <c r="C208" s="15">
        <f t="shared" si="24"/>
        <v>4592.0310455151266</v>
      </c>
      <c r="D208" s="10">
        <f t="shared" si="25"/>
        <v>8615.7312843136442</v>
      </c>
      <c r="E208" s="10">
        <f t="shared" si="26"/>
        <v>1287767.6616015316</v>
      </c>
      <c r="F208" s="15">
        <f t="shared" si="27"/>
        <v>512232.33839846804</v>
      </c>
      <c r="G208" s="16">
        <f t="shared" si="27"/>
        <v>2155735.652226944</v>
      </c>
    </row>
    <row r="209" spans="1:7" x14ac:dyDescent="0.25">
      <c r="A209">
        <v>203</v>
      </c>
      <c r="B209" s="15">
        <f t="shared" si="28"/>
        <v>13207.762329828771</v>
      </c>
      <c r="C209" s="15">
        <f t="shared" si="24"/>
        <v>4622.6445858185598</v>
      </c>
      <c r="D209" s="10">
        <f t="shared" si="25"/>
        <v>8585.117744010211</v>
      </c>
      <c r="E209" s="10">
        <f t="shared" si="26"/>
        <v>1283145.017015713</v>
      </c>
      <c r="F209" s="15">
        <f t="shared" si="27"/>
        <v>516854.98298428662</v>
      </c>
      <c r="G209" s="16">
        <f t="shared" si="27"/>
        <v>2164320.7699709544</v>
      </c>
    </row>
    <row r="210" spans="1:7" x14ac:dyDescent="0.25">
      <c r="A210">
        <v>204</v>
      </c>
      <c r="B210" s="15">
        <f t="shared" si="28"/>
        <v>13207.762329828771</v>
      </c>
      <c r="C210" s="15">
        <f t="shared" si="24"/>
        <v>4653.4622163906843</v>
      </c>
      <c r="D210" s="10">
        <f t="shared" si="25"/>
        <v>8554.3001134380866</v>
      </c>
      <c r="E210" s="10">
        <f t="shared" si="26"/>
        <v>1278491.5547993223</v>
      </c>
      <c r="F210" s="15">
        <f t="shared" si="27"/>
        <v>521508.44520067732</v>
      </c>
      <c r="G210" s="16">
        <f t="shared" si="27"/>
        <v>2172875.0700843926</v>
      </c>
    </row>
    <row r="211" spans="1:7" x14ac:dyDescent="0.25">
      <c r="A211">
        <v>205</v>
      </c>
      <c r="B211" s="15">
        <f t="shared" si="28"/>
        <v>13207.762329828771</v>
      </c>
      <c r="C211" s="15">
        <f t="shared" si="24"/>
        <v>4684.4852978332892</v>
      </c>
      <c r="D211" s="10">
        <f t="shared" si="25"/>
        <v>8523.2770319954816</v>
      </c>
      <c r="E211" s="10">
        <f t="shared" si="26"/>
        <v>1273807.0695014889</v>
      </c>
      <c r="F211" s="15">
        <f t="shared" si="27"/>
        <v>526192.9304985106</v>
      </c>
      <c r="G211" s="16">
        <f t="shared" si="27"/>
        <v>2181398.3471163879</v>
      </c>
    </row>
    <row r="212" spans="1:7" x14ac:dyDescent="0.25">
      <c r="A212">
        <v>206</v>
      </c>
      <c r="B212" s="15">
        <f t="shared" si="28"/>
        <v>13207.762329828771</v>
      </c>
      <c r="C212" s="15">
        <f t="shared" si="24"/>
        <v>4715.7151998188438</v>
      </c>
      <c r="D212" s="10">
        <f t="shared" si="25"/>
        <v>8492.0471300099271</v>
      </c>
      <c r="E212" s="10">
        <f t="shared" si="26"/>
        <v>1269091.3543016701</v>
      </c>
      <c r="F212" s="15">
        <f t="shared" si="27"/>
        <v>530908.64569832943</v>
      </c>
      <c r="G212" s="16">
        <f t="shared" si="27"/>
        <v>2189890.394246398</v>
      </c>
    </row>
    <row r="213" spans="1:7" x14ac:dyDescent="0.25">
      <c r="A213">
        <v>207</v>
      </c>
      <c r="B213" s="15">
        <f t="shared" si="28"/>
        <v>13207.762329828771</v>
      </c>
      <c r="C213" s="15">
        <f t="shared" si="24"/>
        <v>4747.1533011509691</v>
      </c>
      <c r="D213" s="10">
        <f t="shared" si="25"/>
        <v>8460.6090286778017</v>
      </c>
      <c r="E213" s="10">
        <f t="shared" si="26"/>
        <v>1264344.2010005191</v>
      </c>
      <c r="F213" s="15">
        <f t="shared" si="27"/>
        <v>535655.79899948044</v>
      </c>
      <c r="G213" s="16">
        <f t="shared" si="27"/>
        <v>2198351.0032750759</v>
      </c>
    </row>
    <row r="214" spans="1:7" x14ac:dyDescent="0.25">
      <c r="A214">
        <v>208</v>
      </c>
      <c r="B214" s="15">
        <f t="shared" si="28"/>
        <v>13207.762329828771</v>
      </c>
      <c r="C214" s="15">
        <f t="shared" si="24"/>
        <v>4778.8009898253094</v>
      </c>
      <c r="D214" s="10">
        <f t="shared" si="25"/>
        <v>8428.9613400034614</v>
      </c>
      <c r="E214" s="10">
        <f t="shared" si="26"/>
        <v>1259565.4000106938</v>
      </c>
      <c r="F214" s="15">
        <f t="shared" si="27"/>
        <v>540434.59998930572</v>
      </c>
      <c r="G214" s="16">
        <f t="shared" si="27"/>
        <v>2206779.9646150796</v>
      </c>
    </row>
    <row r="215" spans="1:7" x14ac:dyDescent="0.25">
      <c r="A215">
        <v>209</v>
      </c>
      <c r="B215" s="15">
        <f t="shared" si="28"/>
        <v>13207.762329828771</v>
      </c>
      <c r="C215" s="15">
        <f t="shared" si="24"/>
        <v>4810.6596630908116</v>
      </c>
      <c r="D215" s="10">
        <f t="shared" si="25"/>
        <v>8397.1026667379592</v>
      </c>
      <c r="E215" s="10">
        <f t="shared" si="26"/>
        <v>1254754.7403476031</v>
      </c>
      <c r="F215" s="15">
        <f t="shared" si="27"/>
        <v>545245.25965239655</v>
      </c>
      <c r="G215" s="16">
        <f t="shared" si="27"/>
        <v>2215177.0672818176</v>
      </c>
    </row>
    <row r="216" spans="1:7" x14ac:dyDescent="0.25">
      <c r="A216">
        <v>210</v>
      </c>
      <c r="B216" s="15">
        <f t="shared" si="28"/>
        <v>13207.762329828771</v>
      </c>
      <c r="C216" s="15">
        <f t="shared" si="24"/>
        <v>4842.7307275114163</v>
      </c>
      <c r="D216" s="10">
        <f t="shared" si="25"/>
        <v>8365.0316023173546</v>
      </c>
      <c r="E216" s="10">
        <f t="shared" si="26"/>
        <v>1249912.0096200916</v>
      </c>
      <c r="F216" s="15">
        <f t="shared" ref="F216:G231" si="29">C216+F215</f>
        <v>550087.99037990801</v>
      </c>
      <c r="G216" s="16">
        <f t="shared" si="29"/>
        <v>2223542.098884135</v>
      </c>
    </row>
    <row r="217" spans="1:7" x14ac:dyDescent="0.25">
      <c r="A217">
        <v>211</v>
      </c>
      <c r="B217" s="15">
        <f t="shared" si="28"/>
        <v>13207.762329828771</v>
      </c>
      <c r="C217" s="15">
        <f t="shared" si="24"/>
        <v>4875.0155990281601</v>
      </c>
      <c r="D217" s="10">
        <f t="shared" si="25"/>
        <v>8332.7467308006107</v>
      </c>
      <c r="E217" s="10">
        <f t="shared" si="26"/>
        <v>1245036.9940210634</v>
      </c>
      <c r="F217" s="15">
        <f t="shared" si="29"/>
        <v>554963.00597893621</v>
      </c>
      <c r="G217" s="16">
        <f t="shared" si="29"/>
        <v>2231874.8456149357</v>
      </c>
    </row>
    <row r="218" spans="1:7" x14ac:dyDescent="0.25">
      <c r="A218">
        <v>212</v>
      </c>
      <c r="B218" s="15">
        <f t="shared" si="28"/>
        <v>13207.762329828771</v>
      </c>
      <c r="C218" s="15">
        <f t="shared" si="24"/>
        <v>4907.5157030216815</v>
      </c>
      <c r="D218" s="10">
        <f t="shared" si="25"/>
        <v>8300.2466268070893</v>
      </c>
      <c r="E218" s="10">
        <f t="shared" si="26"/>
        <v>1240129.4783180417</v>
      </c>
      <c r="F218" s="15">
        <f t="shared" si="29"/>
        <v>559870.52168195788</v>
      </c>
      <c r="G218" s="16">
        <f t="shared" si="29"/>
        <v>2240175.0922417426</v>
      </c>
    </row>
    <row r="219" spans="1:7" x14ac:dyDescent="0.25">
      <c r="A219">
        <v>213</v>
      </c>
      <c r="B219" s="15">
        <f t="shared" si="28"/>
        <v>13207.762329828771</v>
      </c>
      <c r="C219" s="15">
        <f t="shared" si="24"/>
        <v>4940.2324743751597</v>
      </c>
      <c r="D219" s="10">
        <f t="shared" si="25"/>
        <v>8267.5298554536112</v>
      </c>
      <c r="E219" s="10">
        <f t="shared" si="26"/>
        <v>1235189.2458436666</v>
      </c>
      <c r="F219" s="15">
        <f t="shared" si="29"/>
        <v>564810.75415633305</v>
      </c>
      <c r="G219" s="16">
        <f t="shared" si="29"/>
        <v>2248442.6220971961</v>
      </c>
    </row>
    <row r="220" spans="1:7" x14ac:dyDescent="0.25">
      <c r="A220">
        <v>214</v>
      </c>
      <c r="B220" s="15">
        <f t="shared" si="28"/>
        <v>13207.762329828771</v>
      </c>
      <c r="C220" s="15">
        <f t="shared" si="24"/>
        <v>4973.167357537659</v>
      </c>
      <c r="D220" s="10">
        <f t="shared" si="25"/>
        <v>8234.5949722911118</v>
      </c>
      <c r="E220" s="10">
        <f t="shared" si="26"/>
        <v>1230216.0784861289</v>
      </c>
      <c r="F220" s="15">
        <f t="shared" si="29"/>
        <v>569783.92151387071</v>
      </c>
      <c r="G220" s="16">
        <f t="shared" si="29"/>
        <v>2256677.2170694871</v>
      </c>
    </row>
    <row r="221" spans="1:7" x14ac:dyDescent="0.25">
      <c r="A221">
        <v>215</v>
      </c>
      <c r="B221" s="15">
        <f t="shared" si="28"/>
        <v>13207.762329828771</v>
      </c>
      <c r="C221" s="15">
        <f t="shared" si="24"/>
        <v>5006.32180658791</v>
      </c>
      <c r="D221" s="10">
        <f t="shared" si="25"/>
        <v>8201.4405232408608</v>
      </c>
      <c r="E221" s="10">
        <f t="shared" si="26"/>
        <v>1225209.756679541</v>
      </c>
      <c r="F221" s="15">
        <f t="shared" si="29"/>
        <v>574790.24332045857</v>
      </c>
      <c r="G221" s="16">
        <f t="shared" si="29"/>
        <v>2264878.6575927278</v>
      </c>
    </row>
    <row r="222" spans="1:7" x14ac:dyDescent="0.25">
      <c r="A222">
        <v>216</v>
      </c>
      <c r="B222" s="15">
        <f t="shared" si="28"/>
        <v>13207.762329828771</v>
      </c>
      <c r="C222" s="15">
        <f t="shared" si="24"/>
        <v>5039.6972852984973</v>
      </c>
      <c r="D222" s="10">
        <f t="shared" si="25"/>
        <v>8168.0650445302736</v>
      </c>
      <c r="E222" s="10">
        <f t="shared" si="26"/>
        <v>1220170.0593942425</v>
      </c>
      <c r="F222" s="15">
        <f t="shared" si="29"/>
        <v>579829.94060575706</v>
      </c>
      <c r="G222" s="16">
        <f t="shared" si="29"/>
        <v>2273046.722637258</v>
      </c>
    </row>
    <row r="223" spans="1:7" x14ac:dyDescent="0.25">
      <c r="A223">
        <v>217</v>
      </c>
      <c r="B223" s="15">
        <f t="shared" si="28"/>
        <v>13207.762329828771</v>
      </c>
      <c r="C223" s="15">
        <f t="shared" si="24"/>
        <v>5073.2952672004867</v>
      </c>
      <c r="D223" s="10">
        <f t="shared" si="25"/>
        <v>8134.4670626282841</v>
      </c>
      <c r="E223" s="10">
        <f t="shared" si="26"/>
        <v>1215096.7641270419</v>
      </c>
      <c r="F223" s="15">
        <f t="shared" si="29"/>
        <v>584903.23587295751</v>
      </c>
      <c r="G223" s="16">
        <f t="shared" si="29"/>
        <v>2281181.1896998864</v>
      </c>
    </row>
    <row r="224" spans="1:7" x14ac:dyDescent="0.25">
      <c r="A224">
        <v>218</v>
      </c>
      <c r="B224" s="15">
        <f t="shared" si="28"/>
        <v>13207.762329828771</v>
      </c>
      <c r="C224" s="15">
        <f t="shared" si="24"/>
        <v>5107.1172356484913</v>
      </c>
      <c r="D224" s="10">
        <f t="shared" si="25"/>
        <v>8100.6450941802796</v>
      </c>
      <c r="E224" s="10">
        <f t="shared" si="26"/>
        <v>1209989.6468913935</v>
      </c>
      <c r="F224" s="15">
        <f t="shared" si="29"/>
        <v>590010.35310860595</v>
      </c>
      <c r="G224" s="16">
        <f t="shared" si="29"/>
        <v>2289281.8347940668</v>
      </c>
    </row>
    <row r="225" spans="1:7" x14ac:dyDescent="0.25">
      <c r="A225">
        <v>219</v>
      </c>
      <c r="B225" s="15">
        <f t="shared" si="28"/>
        <v>13207.762329828771</v>
      </c>
      <c r="C225" s="15">
        <f t="shared" si="24"/>
        <v>5141.164683886147</v>
      </c>
      <c r="D225" s="10">
        <f t="shared" si="25"/>
        <v>8066.5976459426238</v>
      </c>
      <c r="E225" s="10">
        <f t="shared" si="26"/>
        <v>1204848.4822075074</v>
      </c>
      <c r="F225" s="15">
        <f t="shared" si="29"/>
        <v>595151.51779249206</v>
      </c>
      <c r="G225" s="16">
        <f t="shared" si="29"/>
        <v>2297348.4324400094</v>
      </c>
    </row>
    <row r="226" spans="1:7" x14ac:dyDescent="0.25">
      <c r="A226">
        <v>220</v>
      </c>
      <c r="B226" s="15">
        <f t="shared" si="28"/>
        <v>13207.762329828771</v>
      </c>
      <c r="C226" s="15">
        <f t="shared" si="24"/>
        <v>5175.4391151120544</v>
      </c>
      <c r="D226" s="10">
        <f t="shared" si="25"/>
        <v>8032.3232147167164</v>
      </c>
      <c r="E226" s="10">
        <f t="shared" si="26"/>
        <v>1199673.0430923954</v>
      </c>
      <c r="F226" s="15">
        <f t="shared" si="29"/>
        <v>600326.95690760412</v>
      </c>
      <c r="G226" s="16">
        <f t="shared" si="29"/>
        <v>2305380.7556547262</v>
      </c>
    </row>
    <row r="227" spans="1:7" x14ac:dyDescent="0.25">
      <c r="A227">
        <v>221</v>
      </c>
      <c r="B227" s="15">
        <f t="shared" si="28"/>
        <v>13207.762329828771</v>
      </c>
      <c r="C227" s="15">
        <f t="shared" si="24"/>
        <v>5209.942042546134</v>
      </c>
      <c r="D227" s="10">
        <f t="shared" si="25"/>
        <v>7997.8202872826369</v>
      </c>
      <c r="E227" s="10">
        <f t="shared" si="26"/>
        <v>1194463.1010498493</v>
      </c>
      <c r="F227" s="15">
        <f t="shared" si="29"/>
        <v>605536.89895015024</v>
      </c>
      <c r="G227" s="16">
        <f t="shared" si="29"/>
        <v>2313378.5759420088</v>
      </c>
    </row>
    <row r="228" spans="1:7" x14ac:dyDescent="0.25">
      <c r="A228">
        <v>222</v>
      </c>
      <c r="B228" s="15">
        <f t="shared" si="28"/>
        <v>13207.762329828771</v>
      </c>
      <c r="C228" s="15">
        <f t="shared" si="24"/>
        <v>5244.6749894964414</v>
      </c>
      <c r="D228" s="10">
        <f t="shared" si="25"/>
        <v>7963.0873403323294</v>
      </c>
      <c r="E228" s="10">
        <f t="shared" si="26"/>
        <v>1189218.4260603529</v>
      </c>
      <c r="F228" s="15">
        <f t="shared" si="29"/>
        <v>610781.57393964671</v>
      </c>
      <c r="G228" s="16">
        <f t="shared" si="29"/>
        <v>2321341.6632823409</v>
      </c>
    </row>
    <row r="229" spans="1:7" x14ac:dyDescent="0.25">
      <c r="A229">
        <v>223</v>
      </c>
      <c r="B229" s="15">
        <f t="shared" si="28"/>
        <v>13207.762329828771</v>
      </c>
      <c r="C229" s="15">
        <f t="shared" si="24"/>
        <v>5279.6394894264176</v>
      </c>
      <c r="D229" s="10">
        <f t="shared" si="25"/>
        <v>7928.1228404023532</v>
      </c>
      <c r="E229" s="10">
        <f t="shared" si="26"/>
        <v>1183938.7865709264</v>
      </c>
      <c r="F229" s="15">
        <f t="shared" si="29"/>
        <v>616061.2134290731</v>
      </c>
      <c r="G229" s="16">
        <f t="shared" si="29"/>
        <v>2329269.786122743</v>
      </c>
    </row>
    <row r="230" spans="1:7" x14ac:dyDescent="0.25">
      <c r="A230">
        <v>224</v>
      </c>
      <c r="B230" s="15">
        <f t="shared" si="28"/>
        <v>13207.762329828771</v>
      </c>
      <c r="C230" s="15">
        <f t="shared" si="24"/>
        <v>5314.8370860225941</v>
      </c>
      <c r="D230" s="10">
        <f t="shared" si="25"/>
        <v>7892.9252438061767</v>
      </c>
      <c r="E230" s="10">
        <f t="shared" si="26"/>
        <v>1178623.9494849038</v>
      </c>
      <c r="F230" s="15">
        <f t="shared" si="29"/>
        <v>621376.0505150957</v>
      </c>
      <c r="G230" s="16">
        <f t="shared" si="29"/>
        <v>2337162.7113665491</v>
      </c>
    </row>
    <row r="231" spans="1:7" x14ac:dyDescent="0.25">
      <c r="A231">
        <v>225</v>
      </c>
      <c r="B231" s="15">
        <f t="shared" si="28"/>
        <v>13207.762329828771</v>
      </c>
      <c r="C231" s="15">
        <f t="shared" si="24"/>
        <v>5350.269333262745</v>
      </c>
      <c r="D231" s="10">
        <f t="shared" si="25"/>
        <v>7857.4929965660258</v>
      </c>
      <c r="E231" s="10">
        <f t="shared" si="26"/>
        <v>1173273.6801516411</v>
      </c>
      <c r="F231" s="15">
        <f t="shared" si="29"/>
        <v>626726.3198483584</v>
      </c>
      <c r="G231" s="16">
        <f t="shared" si="29"/>
        <v>2345020.2043631151</v>
      </c>
    </row>
    <row r="232" spans="1:7" x14ac:dyDescent="0.25">
      <c r="A232">
        <v>226</v>
      </c>
      <c r="B232" s="15">
        <f t="shared" si="28"/>
        <v>13207.762329828771</v>
      </c>
      <c r="C232" s="15">
        <f t="shared" si="24"/>
        <v>5385.9377954844958</v>
      </c>
      <c r="D232" s="10">
        <f t="shared" si="25"/>
        <v>7821.824534344275</v>
      </c>
      <c r="E232" s="10">
        <f t="shared" si="26"/>
        <v>1167887.7423561567</v>
      </c>
      <c r="F232" s="15">
        <f t="shared" ref="F232:G247" si="30">C232+F231</f>
        <v>632112.25764384284</v>
      </c>
      <c r="G232" s="16">
        <f t="shared" si="30"/>
        <v>2352842.0288974596</v>
      </c>
    </row>
    <row r="233" spans="1:7" x14ac:dyDescent="0.25">
      <c r="A233">
        <v>227</v>
      </c>
      <c r="B233" s="15">
        <f t="shared" si="28"/>
        <v>13207.762329828771</v>
      </c>
      <c r="C233" s="15">
        <f t="shared" si="24"/>
        <v>5421.8440474543922</v>
      </c>
      <c r="D233" s="10">
        <f t="shared" si="25"/>
        <v>7785.9182823743786</v>
      </c>
      <c r="E233" s="10">
        <f t="shared" si="26"/>
        <v>1162465.8983087023</v>
      </c>
      <c r="F233" s="15">
        <f t="shared" si="30"/>
        <v>637534.10169129726</v>
      </c>
      <c r="G233" s="16">
        <f t="shared" si="30"/>
        <v>2360627.9471798339</v>
      </c>
    </row>
    <row r="234" spans="1:7" x14ac:dyDescent="0.25">
      <c r="A234">
        <v>228</v>
      </c>
      <c r="B234" s="15">
        <f t="shared" si="28"/>
        <v>13207.762329828771</v>
      </c>
      <c r="C234" s="15">
        <f t="shared" si="24"/>
        <v>5457.9896744374219</v>
      </c>
      <c r="D234" s="10">
        <f t="shared" si="25"/>
        <v>7749.772655391349</v>
      </c>
      <c r="E234" s="10">
        <f t="shared" si="26"/>
        <v>1157007.908634265</v>
      </c>
      <c r="F234" s="15">
        <f t="shared" si="30"/>
        <v>642992.0913657347</v>
      </c>
      <c r="G234" s="16">
        <f t="shared" si="30"/>
        <v>2368377.719835225</v>
      </c>
    </row>
    <row r="235" spans="1:7" x14ac:dyDescent="0.25">
      <c r="A235">
        <v>229</v>
      </c>
      <c r="B235" s="15">
        <f t="shared" si="28"/>
        <v>13207.762329828771</v>
      </c>
      <c r="C235" s="15">
        <f t="shared" si="24"/>
        <v>5494.3762722670035</v>
      </c>
      <c r="D235" s="10">
        <f t="shared" si="25"/>
        <v>7713.3860575617673</v>
      </c>
      <c r="E235" s="10">
        <f t="shared" si="26"/>
        <v>1151513.532361998</v>
      </c>
      <c r="F235" s="15">
        <f t="shared" si="30"/>
        <v>648486.46763800166</v>
      </c>
      <c r="G235" s="16">
        <f t="shared" si="30"/>
        <v>2376091.1058927868</v>
      </c>
    </row>
    <row r="236" spans="1:7" x14ac:dyDescent="0.25">
      <c r="A236">
        <v>230</v>
      </c>
      <c r="B236" s="15">
        <f t="shared" si="28"/>
        <v>13207.762329828771</v>
      </c>
      <c r="C236" s="15">
        <f t="shared" si="24"/>
        <v>5531.0054474154504</v>
      </c>
      <c r="D236" s="10">
        <f t="shared" si="25"/>
        <v>7676.7568824133205</v>
      </c>
      <c r="E236" s="10">
        <f t="shared" si="26"/>
        <v>1145982.5269145826</v>
      </c>
      <c r="F236" s="15">
        <f t="shared" si="30"/>
        <v>654017.47308541706</v>
      </c>
      <c r="G236" s="16">
        <f t="shared" si="30"/>
        <v>2383767.8627752</v>
      </c>
    </row>
    <row r="237" spans="1:7" x14ac:dyDescent="0.25">
      <c r="A237">
        <v>231</v>
      </c>
      <c r="B237" s="15">
        <f t="shared" si="28"/>
        <v>13207.762329828771</v>
      </c>
      <c r="C237" s="15">
        <f t="shared" si="24"/>
        <v>5567.8788170648868</v>
      </c>
      <c r="D237" s="10">
        <f t="shared" si="25"/>
        <v>7639.883512763884</v>
      </c>
      <c r="E237" s="10">
        <f t="shared" si="26"/>
        <v>1140414.6480975177</v>
      </c>
      <c r="F237" s="15">
        <f t="shared" si="30"/>
        <v>659585.35190248198</v>
      </c>
      <c r="G237" s="16">
        <f t="shared" si="30"/>
        <v>2391407.7462879638</v>
      </c>
    </row>
    <row r="238" spans="1:7" x14ac:dyDescent="0.25">
      <c r="A238">
        <v>232</v>
      </c>
      <c r="B238" s="15">
        <f t="shared" si="28"/>
        <v>13207.762329828771</v>
      </c>
      <c r="C238" s="15">
        <f t="shared" si="24"/>
        <v>5604.9980091786529</v>
      </c>
      <c r="D238" s="10">
        <f t="shared" si="25"/>
        <v>7602.764320650118</v>
      </c>
      <c r="E238" s="10">
        <f t="shared" si="26"/>
        <v>1134809.6500883391</v>
      </c>
      <c r="F238" s="15">
        <f t="shared" si="30"/>
        <v>665190.34991166065</v>
      </c>
      <c r="G238" s="16">
        <f t="shared" si="30"/>
        <v>2399010.510608614</v>
      </c>
    </row>
    <row r="239" spans="1:7" x14ac:dyDescent="0.25">
      <c r="A239">
        <v>233</v>
      </c>
      <c r="B239" s="15">
        <f t="shared" si="28"/>
        <v>13207.762329828771</v>
      </c>
      <c r="C239" s="15">
        <f t="shared" si="24"/>
        <v>5642.3646625731762</v>
      </c>
      <c r="D239" s="10">
        <f t="shared" si="25"/>
        <v>7565.3976672555946</v>
      </c>
      <c r="E239" s="10">
        <f t="shared" si="26"/>
        <v>1129167.2854257659</v>
      </c>
      <c r="F239" s="15">
        <f t="shared" si="30"/>
        <v>670832.71457423386</v>
      </c>
      <c r="G239" s="16">
        <f t="shared" si="30"/>
        <v>2406575.9082758697</v>
      </c>
    </row>
    <row r="240" spans="1:7" x14ac:dyDescent="0.25">
      <c r="A240">
        <v>234</v>
      </c>
      <c r="B240" s="15">
        <f t="shared" si="28"/>
        <v>13207.762329828771</v>
      </c>
      <c r="C240" s="15">
        <f t="shared" si="24"/>
        <v>5679.9804269903307</v>
      </c>
      <c r="D240" s="10">
        <f t="shared" si="25"/>
        <v>7527.7819028384401</v>
      </c>
      <c r="E240" s="10">
        <f t="shared" si="26"/>
        <v>1123487.3049987755</v>
      </c>
      <c r="F240" s="15">
        <f t="shared" si="30"/>
        <v>676512.69500122417</v>
      </c>
      <c r="G240" s="16">
        <f t="shared" si="30"/>
        <v>2414103.6901787082</v>
      </c>
    </row>
    <row r="241" spans="1:7" x14ac:dyDescent="0.25">
      <c r="A241">
        <v>235</v>
      </c>
      <c r="B241" s="15">
        <f t="shared" si="28"/>
        <v>13207.762329828771</v>
      </c>
      <c r="C241" s="15">
        <f t="shared" si="24"/>
        <v>5717.8469631702674</v>
      </c>
      <c r="D241" s="10">
        <f t="shared" si="25"/>
        <v>7489.9153666585034</v>
      </c>
      <c r="E241" s="10">
        <f t="shared" si="26"/>
        <v>1117769.4580356053</v>
      </c>
      <c r="F241" s="15">
        <f t="shared" si="30"/>
        <v>682230.54196439439</v>
      </c>
      <c r="G241" s="16">
        <f t="shared" si="30"/>
        <v>2421593.6055453666</v>
      </c>
    </row>
    <row r="242" spans="1:7" x14ac:dyDescent="0.25">
      <c r="A242">
        <v>236</v>
      </c>
      <c r="B242" s="15">
        <f t="shared" si="28"/>
        <v>13207.762329828771</v>
      </c>
      <c r="C242" s="15">
        <f t="shared" si="24"/>
        <v>5755.9659429247349</v>
      </c>
      <c r="D242" s="10">
        <f t="shared" si="25"/>
        <v>7451.7963869040359</v>
      </c>
      <c r="E242" s="10">
        <f t="shared" si="26"/>
        <v>1112013.4920926804</v>
      </c>
      <c r="F242" s="15">
        <f t="shared" si="30"/>
        <v>687986.50790731912</v>
      </c>
      <c r="G242" s="16">
        <f t="shared" si="30"/>
        <v>2429045.4019322707</v>
      </c>
    </row>
    <row r="243" spans="1:7" x14ac:dyDescent="0.25">
      <c r="A243">
        <v>237</v>
      </c>
      <c r="B243" s="15">
        <f t="shared" si="28"/>
        <v>13207.762329828771</v>
      </c>
      <c r="C243" s="15">
        <f t="shared" si="24"/>
        <v>5794.3390492109011</v>
      </c>
      <c r="D243" s="10">
        <f t="shared" si="25"/>
        <v>7413.4232806178698</v>
      </c>
      <c r="E243" s="10">
        <f t="shared" si="26"/>
        <v>1106219.1530434694</v>
      </c>
      <c r="F243" s="15">
        <f t="shared" si="30"/>
        <v>693780.84695653</v>
      </c>
      <c r="G243" s="16">
        <f t="shared" si="30"/>
        <v>2436458.8252128884</v>
      </c>
    </row>
    <row r="244" spans="1:7" x14ac:dyDescent="0.25">
      <c r="A244">
        <v>238</v>
      </c>
      <c r="B244" s="15">
        <f t="shared" si="28"/>
        <v>13207.762329828771</v>
      </c>
      <c r="C244" s="15">
        <f t="shared" si="24"/>
        <v>5832.9679762056412</v>
      </c>
      <c r="D244" s="10">
        <f t="shared" si="25"/>
        <v>7374.7943536231296</v>
      </c>
      <c r="E244" s="10">
        <f t="shared" si="26"/>
        <v>1100386.1850672637</v>
      </c>
      <c r="F244" s="15">
        <f t="shared" si="30"/>
        <v>699613.81493273564</v>
      </c>
      <c r="G244" s="16">
        <f t="shared" si="30"/>
        <v>2443833.6195665114</v>
      </c>
    </row>
    <row r="245" spans="1:7" x14ac:dyDescent="0.25">
      <c r="A245">
        <v>239</v>
      </c>
      <c r="B245" s="15">
        <f t="shared" si="28"/>
        <v>13207.762329828771</v>
      </c>
      <c r="C245" s="15">
        <f t="shared" si="24"/>
        <v>5871.8544293803461</v>
      </c>
      <c r="D245" s="10">
        <f t="shared" si="25"/>
        <v>7335.9079004484247</v>
      </c>
      <c r="E245" s="10">
        <f t="shared" si="26"/>
        <v>1094514.3306378834</v>
      </c>
      <c r="F245" s="15">
        <f t="shared" si="30"/>
        <v>705485.66936211602</v>
      </c>
      <c r="G245" s="16">
        <f t="shared" si="30"/>
        <v>2451169.5274669598</v>
      </c>
    </row>
    <row r="246" spans="1:7" x14ac:dyDescent="0.25">
      <c r="A246">
        <v>240</v>
      </c>
      <c r="B246" s="15">
        <f t="shared" si="28"/>
        <v>13207.762329828771</v>
      </c>
      <c r="C246" s="15">
        <f t="shared" si="24"/>
        <v>5911.0001255762145</v>
      </c>
      <c r="D246" s="10">
        <f t="shared" si="25"/>
        <v>7296.7622042525563</v>
      </c>
      <c r="E246" s="10">
        <f t="shared" si="26"/>
        <v>1088603.3305123071</v>
      </c>
      <c r="F246" s="15">
        <f t="shared" si="30"/>
        <v>711396.66948769218</v>
      </c>
      <c r="G246" s="16">
        <f t="shared" si="30"/>
        <v>2458466.2896712124</v>
      </c>
    </row>
    <row r="247" spans="1:7" x14ac:dyDescent="0.25">
      <c r="A247">
        <v>241</v>
      </c>
      <c r="B247" s="15">
        <f t="shared" si="28"/>
        <v>13207.762329828771</v>
      </c>
      <c r="C247" s="15">
        <f t="shared" si="24"/>
        <v>5950.4067930800566</v>
      </c>
      <c r="D247" s="10">
        <f t="shared" si="25"/>
        <v>7257.3555367487143</v>
      </c>
      <c r="E247" s="10">
        <f t="shared" si="26"/>
        <v>1082652.9237192271</v>
      </c>
      <c r="F247" s="15">
        <f t="shared" si="30"/>
        <v>717347.07628077222</v>
      </c>
      <c r="G247" s="16">
        <f t="shared" si="30"/>
        <v>2465723.6452079611</v>
      </c>
    </row>
    <row r="248" spans="1:7" x14ac:dyDescent="0.25">
      <c r="A248">
        <v>242</v>
      </c>
      <c r="B248" s="15">
        <f t="shared" si="28"/>
        <v>13207.762329828771</v>
      </c>
      <c r="C248" s="15">
        <f t="shared" si="24"/>
        <v>5990.0761717005898</v>
      </c>
      <c r="D248" s="10">
        <f t="shared" si="25"/>
        <v>7217.686158128181</v>
      </c>
      <c r="E248" s="10">
        <f t="shared" si="26"/>
        <v>1076662.8475475265</v>
      </c>
      <c r="F248" s="15">
        <f t="shared" ref="F248:G263" si="31">C248+F247</f>
        <v>723337.15245247283</v>
      </c>
      <c r="G248" s="16">
        <f t="shared" si="31"/>
        <v>2472941.3313660892</v>
      </c>
    </row>
    <row r="249" spans="1:7" x14ac:dyDescent="0.25">
      <c r="A249">
        <v>243</v>
      </c>
      <c r="B249" s="15">
        <f t="shared" si="28"/>
        <v>13207.762329828771</v>
      </c>
      <c r="C249" s="15">
        <f t="shared" si="24"/>
        <v>6030.0100128452605</v>
      </c>
      <c r="D249" s="10">
        <f t="shared" si="25"/>
        <v>7177.7523169835104</v>
      </c>
      <c r="E249" s="10">
        <f t="shared" si="26"/>
        <v>1070632.8375346812</v>
      </c>
      <c r="F249" s="15">
        <f t="shared" si="31"/>
        <v>729367.16246531811</v>
      </c>
      <c r="G249" s="16">
        <f t="shared" si="31"/>
        <v>2480119.0836830726</v>
      </c>
    </row>
    <row r="250" spans="1:7" x14ac:dyDescent="0.25">
      <c r="A250">
        <v>244</v>
      </c>
      <c r="B250" s="15">
        <f t="shared" si="28"/>
        <v>13207.762329828771</v>
      </c>
      <c r="C250" s="15">
        <f t="shared" si="24"/>
        <v>6070.2100795975621</v>
      </c>
      <c r="D250" s="10">
        <f t="shared" si="25"/>
        <v>7137.5522502312087</v>
      </c>
      <c r="E250" s="10">
        <f t="shared" si="26"/>
        <v>1064562.6274550837</v>
      </c>
      <c r="F250" s="15">
        <f t="shared" si="31"/>
        <v>735437.37254491565</v>
      </c>
      <c r="G250" s="16">
        <f t="shared" si="31"/>
        <v>2487256.6359333037</v>
      </c>
    </row>
    <row r="251" spans="1:7" x14ac:dyDescent="0.25">
      <c r="A251">
        <v>245</v>
      </c>
      <c r="B251" s="15">
        <f t="shared" si="28"/>
        <v>13207.762329828771</v>
      </c>
      <c r="C251" s="15">
        <f t="shared" si="24"/>
        <v>6110.6781467948795</v>
      </c>
      <c r="D251" s="10">
        <f t="shared" si="25"/>
        <v>7097.0841830338913</v>
      </c>
      <c r="E251" s="10">
        <f t="shared" si="26"/>
        <v>1058451.9493082887</v>
      </c>
      <c r="F251" s="15">
        <f t="shared" si="31"/>
        <v>741548.05069171055</v>
      </c>
      <c r="G251" s="16">
        <f t="shared" si="31"/>
        <v>2494353.7201163378</v>
      </c>
    </row>
    <row r="252" spans="1:7" x14ac:dyDescent="0.25">
      <c r="A252">
        <v>246</v>
      </c>
      <c r="B252" s="15">
        <f t="shared" si="28"/>
        <v>13207.762329828771</v>
      </c>
      <c r="C252" s="15">
        <f t="shared" si="24"/>
        <v>6151.4160011068452</v>
      </c>
      <c r="D252" s="10">
        <f t="shared" si="25"/>
        <v>7056.3463287219256</v>
      </c>
      <c r="E252" s="10">
        <f t="shared" si="26"/>
        <v>1052300.5333071819</v>
      </c>
      <c r="F252" s="15">
        <f t="shared" si="31"/>
        <v>747699.4666928174</v>
      </c>
      <c r="G252" s="16">
        <f t="shared" si="31"/>
        <v>2501410.0664450596</v>
      </c>
    </row>
    <row r="253" spans="1:7" x14ac:dyDescent="0.25">
      <c r="A253">
        <v>247</v>
      </c>
      <c r="B253" s="15">
        <f t="shared" si="28"/>
        <v>13207.762329828771</v>
      </c>
      <c r="C253" s="15">
        <f t="shared" si="24"/>
        <v>6192.4254411142247</v>
      </c>
      <c r="D253" s="10">
        <f t="shared" si="25"/>
        <v>7015.3368887145461</v>
      </c>
      <c r="E253" s="10">
        <f t="shared" si="26"/>
        <v>1046108.1078660677</v>
      </c>
      <c r="F253" s="15">
        <f t="shared" si="31"/>
        <v>753891.89213393163</v>
      </c>
      <c r="G253" s="16">
        <f t="shared" si="31"/>
        <v>2508425.4033337743</v>
      </c>
    </row>
    <row r="254" spans="1:7" x14ac:dyDescent="0.25">
      <c r="A254">
        <v>248</v>
      </c>
      <c r="B254" s="15">
        <f t="shared" si="28"/>
        <v>13207.762329828771</v>
      </c>
      <c r="C254" s="15">
        <f t="shared" si="24"/>
        <v>6233.7082773883194</v>
      </c>
      <c r="D254" s="10">
        <f t="shared" si="25"/>
        <v>6974.0540524404514</v>
      </c>
      <c r="E254" s="10">
        <f t="shared" si="26"/>
        <v>1039874.3995886793</v>
      </c>
      <c r="F254" s="15">
        <f t="shared" si="31"/>
        <v>760125.60041131999</v>
      </c>
      <c r="G254" s="16">
        <f t="shared" si="31"/>
        <v>2515399.4573862148</v>
      </c>
    </row>
    <row r="255" spans="1:7" x14ac:dyDescent="0.25">
      <c r="A255">
        <v>249</v>
      </c>
      <c r="B255" s="15">
        <f t="shared" si="28"/>
        <v>13207.762329828771</v>
      </c>
      <c r="C255" s="15">
        <f t="shared" si="24"/>
        <v>6275.2663325709082</v>
      </c>
      <c r="D255" s="10">
        <f t="shared" si="25"/>
        <v>6932.4959972578627</v>
      </c>
      <c r="E255" s="10">
        <f t="shared" si="26"/>
        <v>1033599.1332561084</v>
      </c>
      <c r="F255" s="15">
        <f t="shared" si="31"/>
        <v>766400.86674389092</v>
      </c>
      <c r="G255" s="16">
        <f t="shared" si="31"/>
        <v>2522331.9533834727</v>
      </c>
    </row>
    <row r="256" spans="1:7" x14ac:dyDescent="0.25">
      <c r="A256">
        <v>250</v>
      </c>
      <c r="B256" s="15">
        <f t="shared" si="28"/>
        <v>13207.762329828771</v>
      </c>
      <c r="C256" s="15">
        <f t="shared" si="24"/>
        <v>6317.1014414547144</v>
      </c>
      <c r="D256" s="10">
        <f t="shared" si="25"/>
        <v>6890.6608883740564</v>
      </c>
      <c r="E256" s="10">
        <f t="shared" si="26"/>
        <v>1027282.0318146537</v>
      </c>
      <c r="F256" s="15">
        <f t="shared" si="31"/>
        <v>772717.96818534564</v>
      </c>
      <c r="G256" s="16">
        <f t="shared" si="31"/>
        <v>2529222.6142718466</v>
      </c>
    </row>
    <row r="257" spans="1:7" x14ac:dyDescent="0.25">
      <c r="A257">
        <v>251</v>
      </c>
      <c r="B257" s="15">
        <f t="shared" si="28"/>
        <v>13207.762329828771</v>
      </c>
      <c r="C257" s="15">
        <f t="shared" si="24"/>
        <v>6359.2154510644123</v>
      </c>
      <c r="D257" s="10">
        <f t="shared" si="25"/>
        <v>6848.5468787643586</v>
      </c>
      <c r="E257" s="10">
        <f t="shared" si="26"/>
        <v>1020922.8163635893</v>
      </c>
      <c r="F257" s="15">
        <f t="shared" si="31"/>
        <v>779077.18363641005</v>
      </c>
      <c r="G257" s="16">
        <f t="shared" si="31"/>
        <v>2536071.161150611</v>
      </c>
    </row>
    <row r="258" spans="1:7" x14ac:dyDescent="0.25">
      <c r="A258">
        <v>252</v>
      </c>
      <c r="B258" s="15">
        <f t="shared" si="28"/>
        <v>13207.762329828771</v>
      </c>
      <c r="C258" s="15">
        <f t="shared" si="24"/>
        <v>6401.6102207381755</v>
      </c>
      <c r="D258" s="10">
        <f t="shared" si="25"/>
        <v>6806.1521090905953</v>
      </c>
      <c r="E258" s="10">
        <f t="shared" si="26"/>
        <v>1014521.206142851</v>
      </c>
      <c r="F258" s="15">
        <f t="shared" si="31"/>
        <v>785478.79385714827</v>
      </c>
      <c r="G258" s="16">
        <f t="shared" si="31"/>
        <v>2542877.3132597017</v>
      </c>
    </row>
    <row r="259" spans="1:7" x14ac:dyDescent="0.25">
      <c r="A259">
        <v>253</v>
      </c>
      <c r="B259" s="15">
        <f t="shared" si="28"/>
        <v>13207.762329828771</v>
      </c>
      <c r="C259" s="15">
        <f t="shared" si="24"/>
        <v>6444.2876222097639</v>
      </c>
      <c r="D259" s="10">
        <f t="shared" si="25"/>
        <v>6763.4747076190069</v>
      </c>
      <c r="E259" s="10">
        <f t="shared" si="26"/>
        <v>1008076.9185206413</v>
      </c>
      <c r="F259" s="15">
        <f t="shared" si="31"/>
        <v>791923.08147935802</v>
      </c>
      <c r="G259" s="16">
        <f t="shared" si="31"/>
        <v>2549640.7879673205</v>
      </c>
    </row>
    <row r="260" spans="1:7" x14ac:dyDescent="0.25">
      <c r="A260">
        <v>254</v>
      </c>
      <c r="B260" s="15">
        <f t="shared" si="28"/>
        <v>13207.762329828771</v>
      </c>
      <c r="C260" s="15">
        <f t="shared" si="24"/>
        <v>6487.2495396911618</v>
      </c>
      <c r="D260" s="10">
        <f t="shared" si="25"/>
        <v>6720.512790137609</v>
      </c>
      <c r="E260" s="10">
        <f t="shared" si="26"/>
        <v>1001589.6689809501</v>
      </c>
      <c r="F260" s="15">
        <f t="shared" si="31"/>
        <v>798410.33101904916</v>
      </c>
      <c r="G260" s="16">
        <f t="shared" si="31"/>
        <v>2556361.300757458</v>
      </c>
    </row>
    <row r="261" spans="1:7" x14ac:dyDescent="0.25">
      <c r="A261">
        <v>255</v>
      </c>
      <c r="B261" s="15">
        <f t="shared" si="28"/>
        <v>13207.762329828771</v>
      </c>
      <c r="C261" s="15">
        <f t="shared" si="24"/>
        <v>6530.4978699557696</v>
      </c>
      <c r="D261" s="10">
        <f t="shared" si="25"/>
        <v>6677.2644598730012</v>
      </c>
      <c r="E261" s="10">
        <f t="shared" si="26"/>
        <v>995059.17111099442</v>
      </c>
      <c r="F261" s="15">
        <f t="shared" si="31"/>
        <v>804940.82888900489</v>
      </c>
      <c r="G261" s="16">
        <f t="shared" si="31"/>
        <v>2563038.5652173311</v>
      </c>
    </row>
    <row r="262" spans="1:7" x14ac:dyDescent="0.25">
      <c r="A262">
        <v>256</v>
      </c>
      <c r="B262" s="15">
        <f t="shared" si="28"/>
        <v>13207.762329828771</v>
      </c>
      <c r="C262" s="15">
        <f t="shared" si="24"/>
        <v>6574.034522422141</v>
      </c>
      <c r="D262" s="10">
        <f t="shared" si="25"/>
        <v>6633.7278074066298</v>
      </c>
      <c r="E262" s="10">
        <f t="shared" si="26"/>
        <v>988485.13658857229</v>
      </c>
      <c r="F262" s="15">
        <f t="shared" si="31"/>
        <v>811514.86341142701</v>
      </c>
      <c r="G262" s="16">
        <f t="shared" si="31"/>
        <v>2569672.2930247379</v>
      </c>
    </row>
    <row r="263" spans="1:7" x14ac:dyDescent="0.25">
      <c r="A263">
        <v>257</v>
      </c>
      <c r="B263" s="15">
        <f t="shared" si="28"/>
        <v>13207.762329828771</v>
      </c>
      <c r="C263" s="15">
        <f t="shared" si="24"/>
        <v>6617.8614192382884</v>
      </c>
      <c r="D263" s="10">
        <f t="shared" si="25"/>
        <v>6589.9009105904825</v>
      </c>
      <c r="E263" s="10">
        <f t="shared" si="26"/>
        <v>981867.27516933403</v>
      </c>
      <c r="F263" s="15">
        <f t="shared" si="31"/>
        <v>818132.72483066528</v>
      </c>
      <c r="G263" s="16">
        <f t="shared" si="31"/>
        <v>2576262.1939353282</v>
      </c>
    </row>
    <row r="264" spans="1:7" x14ac:dyDescent="0.25">
      <c r="A264">
        <v>258</v>
      </c>
      <c r="B264" s="15">
        <f t="shared" si="28"/>
        <v>13207.762329828771</v>
      </c>
      <c r="C264" s="15">
        <f t="shared" ref="C264:C327" si="32">$B$7-D264</f>
        <v>6661.9804953665434</v>
      </c>
      <c r="D264" s="10">
        <f t="shared" ref="D264:D327" si="33">$B$2/12*E263</f>
        <v>6545.7818344622274</v>
      </c>
      <c r="E264" s="10">
        <f t="shared" ref="E264:E327" si="34">E263-C264</f>
        <v>975205.29467396752</v>
      </c>
      <c r="F264" s="15">
        <f t="shared" ref="F264:G279" si="35">C264+F263</f>
        <v>824794.70532603178</v>
      </c>
      <c r="G264" s="16">
        <f t="shared" si="35"/>
        <v>2582807.9757697904</v>
      </c>
    </row>
    <row r="265" spans="1:7" x14ac:dyDescent="0.25">
      <c r="A265">
        <v>259</v>
      </c>
      <c r="B265" s="15">
        <f t="shared" ref="B265:B328" si="36">B264</f>
        <v>13207.762329828771</v>
      </c>
      <c r="C265" s="15">
        <f t="shared" si="32"/>
        <v>6706.3936986689869</v>
      </c>
      <c r="D265" s="10">
        <f t="shared" si="33"/>
        <v>6501.3686311597839</v>
      </c>
      <c r="E265" s="10">
        <f t="shared" si="34"/>
        <v>968498.90097529849</v>
      </c>
      <c r="F265" s="15">
        <f t="shared" si="35"/>
        <v>831501.09902470082</v>
      </c>
      <c r="G265" s="16">
        <f t="shared" si="35"/>
        <v>2589309.3444009502</v>
      </c>
    </row>
    <row r="266" spans="1:7" x14ac:dyDescent="0.25">
      <c r="A266">
        <v>260</v>
      </c>
      <c r="B266" s="15">
        <f t="shared" si="36"/>
        <v>13207.762329828771</v>
      </c>
      <c r="C266" s="15">
        <f t="shared" si="32"/>
        <v>6751.1029899934474</v>
      </c>
      <c r="D266" s="10">
        <f t="shared" si="33"/>
        <v>6456.6593398353234</v>
      </c>
      <c r="E266" s="10">
        <f t="shared" si="34"/>
        <v>961747.79798530508</v>
      </c>
      <c r="F266" s="15">
        <f t="shared" si="35"/>
        <v>838252.20201469422</v>
      </c>
      <c r="G266" s="16">
        <f t="shared" si="35"/>
        <v>2595766.0037407856</v>
      </c>
    </row>
    <row r="267" spans="1:7" x14ac:dyDescent="0.25">
      <c r="A267">
        <v>261</v>
      </c>
      <c r="B267" s="15">
        <f t="shared" si="36"/>
        <v>13207.762329828771</v>
      </c>
      <c r="C267" s="15">
        <f t="shared" si="32"/>
        <v>6796.1103432600703</v>
      </c>
      <c r="D267" s="10">
        <f t="shared" si="33"/>
        <v>6411.6519865687005</v>
      </c>
      <c r="E267" s="10">
        <f t="shared" si="34"/>
        <v>954951.68764204497</v>
      </c>
      <c r="F267" s="15">
        <f t="shared" si="35"/>
        <v>845048.31235795433</v>
      </c>
      <c r="G267" s="16">
        <f t="shared" si="35"/>
        <v>2602177.6557273543</v>
      </c>
    </row>
    <row r="268" spans="1:7" x14ac:dyDescent="0.25">
      <c r="A268">
        <v>262</v>
      </c>
      <c r="B268" s="15">
        <f t="shared" si="36"/>
        <v>13207.762329828771</v>
      </c>
      <c r="C268" s="15">
        <f t="shared" si="32"/>
        <v>6841.4177455484705</v>
      </c>
      <c r="D268" s="10">
        <f t="shared" si="33"/>
        <v>6366.3445842803003</v>
      </c>
      <c r="E268" s="10">
        <f t="shared" si="34"/>
        <v>948110.26989649655</v>
      </c>
      <c r="F268" s="15">
        <f t="shared" si="35"/>
        <v>851889.73010350275</v>
      </c>
      <c r="G268" s="16">
        <f t="shared" si="35"/>
        <v>2608544.0003116345</v>
      </c>
    </row>
    <row r="269" spans="1:7" x14ac:dyDescent="0.25">
      <c r="A269">
        <v>263</v>
      </c>
      <c r="B269" s="15">
        <f t="shared" si="36"/>
        <v>13207.762329828771</v>
      </c>
      <c r="C269" s="15">
        <f t="shared" si="32"/>
        <v>6887.02719718546</v>
      </c>
      <c r="D269" s="10">
        <f t="shared" si="33"/>
        <v>6320.7351326433109</v>
      </c>
      <c r="E269" s="10">
        <f t="shared" si="34"/>
        <v>941223.24269931111</v>
      </c>
      <c r="F269" s="15">
        <f t="shared" si="35"/>
        <v>858776.75730068819</v>
      </c>
      <c r="G269" s="16">
        <f t="shared" si="35"/>
        <v>2614864.735444278</v>
      </c>
    </row>
    <row r="270" spans="1:7" x14ac:dyDescent="0.25">
      <c r="A270">
        <v>264</v>
      </c>
      <c r="B270" s="15">
        <f t="shared" si="36"/>
        <v>13207.762329828771</v>
      </c>
      <c r="C270" s="15">
        <f t="shared" si="32"/>
        <v>6932.9407118333629</v>
      </c>
      <c r="D270" s="10">
        <f t="shared" si="33"/>
        <v>6274.8216179954079</v>
      </c>
      <c r="E270" s="10">
        <f t="shared" si="34"/>
        <v>934290.30198747769</v>
      </c>
      <c r="F270" s="15">
        <f t="shared" si="35"/>
        <v>865709.69801252161</v>
      </c>
      <c r="G270" s="16">
        <f t="shared" si="35"/>
        <v>2621139.5570622734</v>
      </c>
    </row>
    <row r="271" spans="1:7" x14ac:dyDescent="0.25">
      <c r="A271">
        <v>265</v>
      </c>
      <c r="B271" s="15">
        <f t="shared" si="36"/>
        <v>13207.762329828771</v>
      </c>
      <c r="C271" s="15">
        <f t="shared" si="32"/>
        <v>6979.1603165789193</v>
      </c>
      <c r="D271" s="10">
        <f t="shared" si="33"/>
        <v>6228.6020132498516</v>
      </c>
      <c r="E271" s="10">
        <f t="shared" si="34"/>
        <v>927311.14167089877</v>
      </c>
      <c r="F271" s="15">
        <f t="shared" si="35"/>
        <v>872688.85832910053</v>
      </c>
      <c r="G271" s="16">
        <f t="shared" si="35"/>
        <v>2627368.1590755233</v>
      </c>
    </row>
    <row r="272" spans="1:7" x14ac:dyDescent="0.25">
      <c r="A272">
        <v>266</v>
      </c>
      <c r="B272" s="15">
        <f t="shared" si="36"/>
        <v>13207.762329828771</v>
      </c>
      <c r="C272" s="15">
        <f t="shared" si="32"/>
        <v>7025.6880520227787</v>
      </c>
      <c r="D272" s="10">
        <f t="shared" si="33"/>
        <v>6182.0742778059921</v>
      </c>
      <c r="E272" s="10">
        <f t="shared" si="34"/>
        <v>920285.45361887594</v>
      </c>
      <c r="F272" s="15">
        <f t="shared" si="35"/>
        <v>879714.54638112336</v>
      </c>
      <c r="G272" s="16">
        <f t="shared" si="35"/>
        <v>2633550.2333533294</v>
      </c>
    </row>
    <row r="273" spans="1:7" x14ac:dyDescent="0.25">
      <c r="A273">
        <v>267</v>
      </c>
      <c r="B273" s="15">
        <f t="shared" si="36"/>
        <v>13207.762329828771</v>
      </c>
      <c r="C273" s="15">
        <f t="shared" si="32"/>
        <v>7072.5259723695972</v>
      </c>
      <c r="D273" s="10">
        <f t="shared" si="33"/>
        <v>6135.2363574591736</v>
      </c>
      <c r="E273" s="10">
        <f t="shared" si="34"/>
        <v>913212.92764650634</v>
      </c>
      <c r="F273" s="15">
        <f t="shared" si="35"/>
        <v>886787.07235349296</v>
      </c>
      <c r="G273" s="16">
        <f t="shared" si="35"/>
        <v>2639685.4697107887</v>
      </c>
    </row>
    <row r="274" spans="1:7" x14ac:dyDescent="0.25">
      <c r="A274">
        <v>268</v>
      </c>
      <c r="B274" s="15">
        <f t="shared" si="36"/>
        <v>13207.762329828771</v>
      </c>
      <c r="C274" s="15">
        <f t="shared" si="32"/>
        <v>7119.6761455187279</v>
      </c>
      <c r="D274" s="10">
        <f t="shared" si="33"/>
        <v>6088.0861843100429</v>
      </c>
      <c r="E274" s="10">
        <f t="shared" si="34"/>
        <v>906093.25150098756</v>
      </c>
      <c r="F274" s="15">
        <f t="shared" si="35"/>
        <v>893906.74849901174</v>
      </c>
      <c r="G274" s="16">
        <f t="shared" si="35"/>
        <v>2645773.555895099</v>
      </c>
    </row>
    <row r="275" spans="1:7" x14ac:dyDescent="0.25">
      <c r="A275">
        <v>269</v>
      </c>
      <c r="B275" s="15">
        <f t="shared" si="36"/>
        <v>13207.762329828771</v>
      </c>
      <c r="C275" s="15">
        <f t="shared" si="32"/>
        <v>7167.1406531555203</v>
      </c>
      <c r="D275" s="10">
        <f t="shared" si="33"/>
        <v>6040.6216766732505</v>
      </c>
      <c r="E275" s="10">
        <f t="shared" si="34"/>
        <v>898926.11084783205</v>
      </c>
      <c r="F275" s="15">
        <f t="shared" si="35"/>
        <v>901073.88915216725</v>
      </c>
      <c r="G275" s="16">
        <f t="shared" si="35"/>
        <v>2651814.1775717721</v>
      </c>
    </row>
    <row r="276" spans="1:7" x14ac:dyDescent="0.25">
      <c r="A276">
        <v>270</v>
      </c>
      <c r="B276" s="15">
        <f t="shared" si="36"/>
        <v>13207.762329828771</v>
      </c>
      <c r="C276" s="15">
        <f t="shared" si="32"/>
        <v>7214.9215908432234</v>
      </c>
      <c r="D276" s="10">
        <f t="shared" si="33"/>
        <v>5992.8407389855474</v>
      </c>
      <c r="E276" s="10">
        <f t="shared" si="34"/>
        <v>891711.18925698882</v>
      </c>
      <c r="F276" s="15">
        <f t="shared" si="35"/>
        <v>908288.81074301049</v>
      </c>
      <c r="G276" s="16">
        <f t="shared" si="35"/>
        <v>2657807.0183107578</v>
      </c>
    </row>
    <row r="277" spans="1:7" x14ac:dyDescent="0.25">
      <c r="A277">
        <v>271</v>
      </c>
      <c r="B277" s="15">
        <f t="shared" si="36"/>
        <v>13207.762329828771</v>
      </c>
      <c r="C277" s="15">
        <f t="shared" si="32"/>
        <v>7263.0210681155113</v>
      </c>
      <c r="D277" s="10">
        <f t="shared" si="33"/>
        <v>5944.7412617132595</v>
      </c>
      <c r="E277" s="10">
        <f t="shared" si="34"/>
        <v>884448.16818887333</v>
      </c>
      <c r="F277" s="15">
        <f t="shared" si="35"/>
        <v>915551.83181112597</v>
      </c>
      <c r="G277" s="16">
        <f t="shared" si="35"/>
        <v>2663751.759572471</v>
      </c>
    </row>
    <row r="278" spans="1:7" x14ac:dyDescent="0.25">
      <c r="A278">
        <v>272</v>
      </c>
      <c r="B278" s="15">
        <f t="shared" si="36"/>
        <v>13207.762329828771</v>
      </c>
      <c r="C278" s="15">
        <f t="shared" si="32"/>
        <v>7311.4412085696149</v>
      </c>
      <c r="D278" s="10">
        <f t="shared" si="33"/>
        <v>5896.3211212591559</v>
      </c>
      <c r="E278" s="10">
        <f t="shared" si="34"/>
        <v>877136.72698030376</v>
      </c>
      <c r="F278" s="15">
        <f t="shared" si="35"/>
        <v>922863.27301969554</v>
      </c>
      <c r="G278" s="16">
        <f t="shared" si="35"/>
        <v>2669648.0806937302</v>
      </c>
    </row>
    <row r="279" spans="1:7" x14ac:dyDescent="0.25">
      <c r="A279">
        <v>273</v>
      </c>
      <c r="B279" s="15">
        <f t="shared" si="36"/>
        <v>13207.762329828771</v>
      </c>
      <c r="C279" s="15">
        <f t="shared" si="32"/>
        <v>7360.1841499600787</v>
      </c>
      <c r="D279" s="10">
        <f t="shared" si="33"/>
        <v>5847.5781798686921</v>
      </c>
      <c r="E279" s="10">
        <f t="shared" si="34"/>
        <v>869776.54283034371</v>
      </c>
      <c r="F279" s="15">
        <f t="shared" si="35"/>
        <v>930223.45716965559</v>
      </c>
      <c r="G279" s="16">
        <f t="shared" si="35"/>
        <v>2675495.658873599</v>
      </c>
    </row>
    <row r="280" spans="1:7" x14ac:dyDescent="0.25">
      <c r="A280">
        <v>274</v>
      </c>
      <c r="B280" s="15">
        <f t="shared" si="36"/>
        <v>13207.762329828771</v>
      </c>
      <c r="C280" s="15">
        <f t="shared" si="32"/>
        <v>7409.2520442931454</v>
      </c>
      <c r="D280" s="10">
        <f t="shared" si="33"/>
        <v>5798.5102855356254</v>
      </c>
      <c r="E280" s="10">
        <f t="shared" si="34"/>
        <v>862367.29078605061</v>
      </c>
      <c r="F280" s="15">
        <f t="shared" ref="F280:G295" si="37">C280+F279</f>
        <v>937632.70921394869</v>
      </c>
      <c r="G280" s="16">
        <f t="shared" si="37"/>
        <v>2681294.1691591348</v>
      </c>
    </row>
    <row r="281" spans="1:7" x14ac:dyDescent="0.25">
      <c r="A281">
        <v>275</v>
      </c>
      <c r="B281" s="15">
        <f t="shared" si="36"/>
        <v>13207.762329828771</v>
      </c>
      <c r="C281" s="15">
        <f t="shared" si="32"/>
        <v>7458.6470579217666</v>
      </c>
      <c r="D281" s="10">
        <f t="shared" si="33"/>
        <v>5749.1152719070042</v>
      </c>
      <c r="E281" s="10">
        <f t="shared" si="34"/>
        <v>854908.64372812887</v>
      </c>
      <c r="F281" s="15">
        <f t="shared" si="37"/>
        <v>945091.35627187043</v>
      </c>
      <c r="G281" s="16">
        <f t="shared" si="37"/>
        <v>2687043.2844310417</v>
      </c>
    </row>
    <row r="282" spans="1:7" x14ac:dyDescent="0.25">
      <c r="A282">
        <v>276</v>
      </c>
      <c r="B282" s="15">
        <f t="shared" si="36"/>
        <v>13207.762329828771</v>
      </c>
      <c r="C282" s="15">
        <f t="shared" si="32"/>
        <v>7508.3713716412449</v>
      </c>
      <c r="D282" s="10">
        <f t="shared" si="33"/>
        <v>5699.3909581875259</v>
      </c>
      <c r="E282" s="10">
        <f t="shared" si="34"/>
        <v>847400.27235648758</v>
      </c>
      <c r="F282" s="15">
        <f t="shared" si="37"/>
        <v>952599.72764351172</v>
      </c>
      <c r="G282" s="16">
        <f t="shared" si="37"/>
        <v>2692742.6753892293</v>
      </c>
    </row>
    <row r="283" spans="1:7" x14ac:dyDescent="0.25">
      <c r="A283">
        <v>277</v>
      </c>
      <c r="B283" s="15">
        <f t="shared" si="36"/>
        <v>13207.762329828771</v>
      </c>
      <c r="C283" s="15">
        <f t="shared" si="32"/>
        <v>7558.4271807855202</v>
      </c>
      <c r="D283" s="10">
        <f t="shared" si="33"/>
        <v>5649.3351490432506</v>
      </c>
      <c r="E283" s="10">
        <f t="shared" si="34"/>
        <v>839841.84517570201</v>
      </c>
      <c r="F283" s="15">
        <f t="shared" si="37"/>
        <v>960158.15482429729</v>
      </c>
      <c r="G283" s="16">
        <f t="shared" si="37"/>
        <v>2698392.0105382726</v>
      </c>
    </row>
    <row r="284" spans="1:7" x14ac:dyDescent="0.25">
      <c r="A284">
        <v>278</v>
      </c>
      <c r="B284" s="15">
        <f t="shared" si="36"/>
        <v>13207.762329828771</v>
      </c>
      <c r="C284" s="15">
        <f t="shared" si="32"/>
        <v>7608.8166953240907</v>
      </c>
      <c r="D284" s="10">
        <f t="shared" si="33"/>
        <v>5598.9456345046801</v>
      </c>
      <c r="E284" s="10">
        <f t="shared" si="34"/>
        <v>832233.02848037786</v>
      </c>
      <c r="F284" s="15">
        <f t="shared" si="37"/>
        <v>967766.97151962144</v>
      </c>
      <c r="G284" s="16">
        <f t="shared" si="37"/>
        <v>2703990.9561727773</v>
      </c>
    </row>
    <row r="285" spans="1:7" x14ac:dyDescent="0.25">
      <c r="A285">
        <v>279</v>
      </c>
      <c r="B285" s="15">
        <f t="shared" si="36"/>
        <v>13207.762329828771</v>
      </c>
      <c r="C285" s="15">
        <f t="shared" si="32"/>
        <v>7659.5421399595843</v>
      </c>
      <c r="D285" s="10">
        <f t="shared" si="33"/>
        <v>5548.2201898691865</v>
      </c>
      <c r="E285" s="10">
        <f t="shared" si="34"/>
        <v>824573.48634041823</v>
      </c>
      <c r="F285" s="15">
        <f t="shared" si="37"/>
        <v>975426.51365958108</v>
      </c>
      <c r="G285" s="16">
        <f t="shared" si="37"/>
        <v>2709539.1763626467</v>
      </c>
    </row>
    <row r="286" spans="1:7" x14ac:dyDescent="0.25">
      <c r="A286">
        <v>280</v>
      </c>
      <c r="B286" s="15">
        <f t="shared" si="36"/>
        <v>13207.762329828771</v>
      </c>
      <c r="C286" s="15">
        <f t="shared" si="32"/>
        <v>7710.6057542259823</v>
      </c>
      <c r="D286" s="10">
        <f t="shared" si="33"/>
        <v>5497.1565756027885</v>
      </c>
      <c r="E286" s="10">
        <f t="shared" si="34"/>
        <v>816862.88058619224</v>
      </c>
      <c r="F286" s="15">
        <f t="shared" si="37"/>
        <v>983137.11941380706</v>
      </c>
      <c r="G286" s="16">
        <f t="shared" si="37"/>
        <v>2715036.3329382497</v>
      </c>
    </row>
    <row r="287" spans="1:7" x14ac:dyDescent="0.25">
      <c r="A287">
        <v>281</v>
      </c>
      <c r="B287" s="15">
        <f t="shared" si="36"/>
        <v>13207.762329828771</v>
      </c>
      <c r="C287" s="15">
        <f t="shared" si="32"/>
        <v>7762.0097925874888</v>
      </c>
      <c r="D287" s="10">
        <f t="shared" si="33"/>
        <v>5445.752537241282</v>
      </c>
      <c r="E287" s="10">
        <f t="shared" si="34"/>
        <v>809100.87079360476</v>
      </c>
      <c r="F287" s="15">
        <f t="shared" si="37"/>
        <v>990899.12920639454</v>
      </c>
      <c r="G287" s="16">
        <f t="shared" si="37"/>
        <v>2720482.0854754909</v>
      </c>
    </row>
    <row r="288" spans="1:7" x14ac:dyDescent="0.25">
      <c r="A288">
        <v>282</v>
      </c>
      <c r="B288" s="15">
        <f t="shared" si="36"/>
        <v>13207.762329828771</v>
      </c>
      <c r="C288" s="15">
        <f t="shared" si="32"/>
        <v>7813.756524538072</v>
      </c>
      <c r="D288" s="10">
        <f t="shared" si="33"/>
        <v>5394.0058052906988</v>
      </c>
      <c r="E288" s="10">
        <f t="shared" si="34"/>
        <v>801287.11426906672</v>
      </c>
      <c r="F288" s="15">
        <f t="shared" si="37"/>
        <v>998712.88573093258</v>
      </c>
      <c r="G288" s="16">
        <f t="shared" si="37"/>
        <v>2725876.0912807817</v>
      </c>
    </row>
    <row r="289" spans="1:7" x14ac:dyDescent="0.25">
      <c r="A289">
        <v>283</v>
      </c>
      <c r="B289" s="15">
        <f t="shared" si="36"/>
        <v>13207.762329828771</v>
      </c>
      <c r="C289" s="15">
        <f t="shared" si="32"/>
        <v>7865.8482347016588</v>
      </c>
      <c r="D289" s="10">
        <f t="shared" si="33"/>
        <v>5341.914095127112</v>
      </c>
      <c r="E289" s="10">
        <f t="shared" si="34"/>
        <v>793421.26603436505</v>
      </c>
      <c r="F289" s="15">
        <f t="shared" si="37"/>
        <v>1006578.7339656343</v>
      </c>
      <c r="G289" s="16">
        <f t="shared" si="37"/>
        <v>2731218.0053759087</v>
      </c>
    </row>
    <row r="290" spans="1:7" x14ac:dyDescent="0.25">
      <c r="A290">
        <v>284</v>
      </c>
      <c r="B290" s="15">
        <f t="shared" si="36"/>
        <v>13207.762329828771</v>
      </c>
      <c r="C290" s="15">
        <f t="shared" si="32"/>
        <v>7918.2872229330032</v>
      </c>
      <c r="D290" s="10">
        <f t="shared" si="33"/>
        <v>5289.4751068957676</v>
      </c>
      <c r="E290" s="10">
        <f t="shared" si="34"/>
        <v>785502.97881143203</v>
      </c>
      <c r="F290" s="15">
        <f t="shared" si="37"/>
        <v>1014497.0211885673</v>
      </c>
      <c r="G290" s="16">
        <f t="shared" si="37"/>
        <v>2736507.4804828046</v>
      </c>
    </row>
    <row r="291" spans="1:7" x14ac:dyDescent="0.25">
      <c r="A291">
        <v>285</v>
      </c>
      <c r="B291" s="15">
        <f t="shared" si="36"/>
        <v>13207.762329828771</v>
      </c>
      <c r="C291" s="15">
        <f t="shared" si="32"/>
        <v>7971.0758044192235</v>
      </c>
      <c r="D291" s="10">
        <f t="shared" si="33"/>
        <v>5236.6865254095474</v>
      </c>
      <c r="E291" s="10">
        <f t="shared" si="34"/>
        <v>777531.90300701279</v>
      </c>
      <c r="F291" s="15">
        <f t="shared" si="37"/>
        <v>1022468.0969929865</v>
      </c>
      <c r="G291" s="16">
        <f t="shared" si="37"/>
        <v>2741744.1670082142</v>
      </c>
    </row>
    <row r="292" spans="1:7" x14ac:dyDescent="0.25">
      <c r="A292">
        <v>286</v>
      </c>
      <c r="B292" s="15">
        <f t="shared" si="36"/>
        <v>13207.762329828771</v>
      </c>
      <c r="C292" s="15">
        <f t="shared" si="32"/>
        <v>8024.2163097820185</v>
      </c>
      <c r="D292" s="10">
        <f t="shared" si="33"/>
        <v>5183.5460200467523</v>
      </c>
      <c r="E292" s="10">
        <f t="shared" si="34"/>
        <v>769507.68669723079</v>
      </c>
      <c r="F292" s="15">
        <f t="shared" si="37"/>
        <v>1030492.3133027685</v>
      </c>
      <c r="G292" s="16">
        <f t="shared" si="37"/>
        <v>2746927.713028261</v>
      </c>
    </row>
    <row r="293" spans="1:7" x14ac:dyDescent="0.25">
      <c r="A293">
        <v>287</v>
      </c>
      <c r="B293" s="15">
        <f t="shared" si="36"/>
        <v>13207.762329828771</v>
      </c>
      <c r="C293" s="15">
        <f t="shared" si="32"/>
        <v>8077.7110851805655</v>
      </c>
      <c r="D293" s="10">
        <f t="shared" si="33"/>
        <v>5130.0512446482053</v>
      </c>
      <c r="E293" s="10">
        <f t="shared" si="34"/>
        <v>761429.97561205027</v>
      </c>
      <c r="F293" s="15">
        <f t="shared" si="37"/>
        <v>1038570.024387949</v>
      </c>
      <c r="G293" s="16">
        <f t="shared" si="37"/>
        <v>2752057.7642729091</v>
      </c>
    </row>
    <row r="294" spans="1:7" x14ac:dyDescent="0.25">
      <c r="A294">
        <v>288</v>
      </c>
      <c r="B294" s="15">
        <f t="shared" si="36"/>
        <v>13207.762329828771</v>
      </c>
      <c r="C294" s="15">
        <f t="shared" si="32"/>
        <v>8131.5624924151016</v>
      </c>
      <c r="D294" s="10">
        <f t="shared" si="33"/>
        <v>5076.1998374136692</v>
      </c>
      <c r="E294" s="10">
        <f t="shared" si="34"/>
        <v>753298.4131196352</v>
      </c>
      <c r="F294" s="15">
        <f t="shared" si="37"/>
        <v>1046701.5868803641</v>
      </c>
      <c r="G294" s="16">
        <f t="shared" si="37"/>
        <v>2757133.9641103228</v>
      </c>
    </row>
    <row r="295" spans="1:7" x14ac:dyDescent="0.25">
      <c r="A295">
        <v>289</v>
      </c>
      <c r="B295" s="15">
        <f t="shared" si="36"/>
        <v>13207.762329828771</v>
      </c>
      <c r="C295" s="15">
        <f t="shared" si="32"/>
        <v>8185.7729090312023</v>
      </c>
      <c r="D295" s="10">
        <f t="shared" si="33"/>
        <v>5021.9894207975685</v>
      </c>
      <c r="E295" s="10">
        <f t="shared" si="34"/>
        <v>745112.64021060395</v>
      </c>
      <c r="F295" s="15">
        <f t="shared" si="37"/>
        <v>1054887.3597893952</v>
      </c>
      <c r="G295" s="16">
        <f t="shared" si="37"/>
        <v>2762155.9535311204</v>
      </c>
    </row>
    <row r="296" spans="1:7" x14ac:dyDescent="0.25">
      <c r="A296">
        <v>290</v>
      </c>
      <c r="B296" s="15">
        <f t="shared" si="36"/>
        <v>13207.762329828771</v>
      </c>
      <c r="C296" s="15">
        <f t="shared" si="32"/>
        <v>8240.344728424745</v>
      </c>
      <c r="D296" s="10">
        <f t="shared" si="33"/>
        <v>4967.4176014040268</v>
      </c>
      <c r="E296" s="10">
        <f t="shared" si="34"/>
        <v>736872.29548217915</v>
      </c>
      <c r="F296" s="15">
        <f t="shared" ref="F296:G311" si="38">C296+F295</f>
        <v>1063127.7045178199</v>
      </c>
      <c r="G296" s="16">
        <f t="shared" si="38"/>
        <v>2767123.3711325247</v>
      </c>
    </row>
    <row r="297" spans="1:7" x14ac:dyDescent="0.25">
      <c r="A297">
        <v>291</v>
      </c>
      <c r="B297" s="15">
        <f t="shared" si="36"/>
        <v>13207.762329828771</v>
      </c>
      <c r="C297" s="15">
        <f t="shared" si="32"/>
        <v>8295.2803599475774</v>
      </c>
      <c r="D297" s="10">
        <f t="shared" si="33"/>
        <v>4912.4819698811943</v>
      </c>
      <c r="E297" s="10">
        <f t="shared" si="34"/>
        <v>728577.01512223156</v>
      </c>
      <c r="F297" s="15">
        <f t="shared" si="38"/>
        <v>1071422.9848777675</v>
      </c>
      <c r="G297" s="16">
        <f t="shared" si="38"/>
        <v>2772035.853102406</v>
      </c>
    </row>
    <row r="298" spans="1:7" x14ac:dyDescent="0.25">
      <c r="A298">
        <v>292</v>
      </c>
      <c r="B298" s="15">
        <f t="shared" si="36"/>
        <v>13207.762329828771</v>
      </c>
      <c r="C298" s="15">
        <f t="shared" si="32"/>
        <v>8350.5822290138931</v>
      </c>
      <c r="D298" s="10">
        <f t="shared" si="33"/>
        <v>4857.1801008148777</v>
      </c>
      <c r="E298" s="10">
        <f t="shared" si="34"/>
        <v>720226.43289321766</v>
      </c>
      <c r="F298" s="15">
        <f t="shared" si="38"/>
        <v>1079773.5671067813</v>
      </c>
      <c r="G298" s="16">
        <f t="shared" si="38"/>
        <v>2776893.0332032209</v>
      </c>
    </row>
    <row r="299" spans="1:7" x14ac:dyDescent="0.25">
      <c r="A299">
        <v>293</v>
      </c>
      <c r="B299" s="15">
        <f t="shared" si="36"/>
        <v>13207.762329828771</v>
      </c>
      <c r="C299" s="15">
        <f t="shared" si="32"/>
        <v>8406.252777207319</v>
      </c>
      <c r="D299" s="10">
        <f t="shared" si="33"/>
        <v>4801.5095526214518</v>
      </c>
      <c r="E299" s="10">
        <f t="shared" si="34"/>
        <v>711820.18011601036</v>
      </c>
      <c r="F299" s="15">
        <f t="shared" si="38"/>
        <v>1088179.8198839887</v>
      </c>
      <c r="G299" s="16">
        <f t="shared" si="38"/>
        <v>2781694.5427558422</v>
      </c>
    </row>
    <row r="300" spans="1:7" x14ac:dyDescent="0.25">
      <c r="A300">
        <v>294</v>
      </c>
      <c r="B300" s="15">
        <f t="shared" si="36"/>
        <v>13207.762329828771</v>
      </c>
      <c r="C300" s="15">
        <f t="shared" si="32"/>
        <v>8462.2944623887015</v>
      </c>
      <c r="D300" s="10">
        <f t="shared" si="33"/>
        <v>4745.4678674400693</v>
      </c>
      <c r="E300" s="10">
        <f t="shared" si="34"/>
        <v>703357.88565362163</v>
      </c>
      <c r="F300" s="15">
        <f t="shared" si="38"/>
        <v>1096642.1143463773</v>
      </c>
      <c r="G300" s="16">
        <f t="shared" si="38"/>
        <v>2786440.0106232823</v>
      </c>
    </row>
    <row r="301" spans="1:7" x14ac:dyDescent="0.25">
      <c r="A301">
        <v>295</v>
      </c>
      <c r="B301" s="15">
        <f t="shared" si="36"/>
        <v>13207.762329828771</v>
      </c>
      <c r="C301" s="15">
        <f t="shared" si="32"/>
        <v>8518.7097588046272</v>
      </c>
      <c r="D301" s="10">
        <f t="shared" si="33"/>
        <v>4689.0525710241445</v>
      </c>
      <c r="E301" s="10">
        <f t="shared" si="34"/>
        <v>694839.17589481699</v>
      </c>
      <c r="F301" s="15">
        <f t="shared" si="38"/>
        <v>1105160.824105182</v>
      </c>
      <c r="G301" s="16">
        <f t="shared" si="38"/>
        <v>2791129.0631943066</v>
      </c>
    </row>
    <row r="302" spans="1:7" x14ac:dyDescent="0.25">
      <c r="A302">
        <v>296</v>
      </c>
      <c r="B302" s="15">
        <f t="shared" si="36"/>
        <v>13207.762329828771</v>
      </c>
      <c r="C302" s="15">
        <f t="shared" si="32"/>
        <v>8575.501157196657</v>
      </c>
      <c r="D302" s="10">
        <f t="shared" si="33"/>
        <v>4632.2611726321138</v>
      </c>
      <c r="E302" s="10">
        <f t="shared" si="34"/>
        <v>686263.67473762028</v>
      </c>
      <c r="F302" s="15">
        <f t="shared" si="38"/>
        <v>1113736.3252623787</v>
      </c>
      <c r="G302" s="16">
        <f t="shared" si="38"/>
        <v>2795761.3243669388</v>
      </c>
    </row>
    <row r="303" spans="1:7" x14ac:dyDescent="0.25">
      <c r="A303">
        <v>297</v>
      </c>
      <c r="B303" s="15">
        <f t="shared" si="36"/>
        <v>13207.762329828771</v>
      </c>
      <c r="C303" s="15">
        <f t="shared" si="32"/>
        <v>8632.6711649113022</v>
      </c>
      <c r="D303" s="10">
        <f t="shared" si="33"/>
        <v>4575.0911649174686</v>
      </c>
      <c r="E303" s="10">
        <f t="shared" si="34"/>
        <v>677631.00357270893</v>
      </c>
      <c r="F303" s="15">
        <f t="shared" si="38"/>
        <v>1122368.9964272899</v>
      </c>
      <c r="G303" s="16">
        <f t="shared" si="38"/>
        <v>2800336.4155318565</v>
      </c>
    </row>
    <row r="304" spans="1:7" x14ac:dyDescent="0.25">
      <c r="A304">
        <v>298</v>
      </c>
      <c r="B304" s="15">
        <f t="shared" si="36"/>
        <v>13207.762329828771</v>
      </c>
      <c r="C304" s="15">
        <f t="shared" si="32"/>
        <v>8690.2223060107099</v>
      </c>
      <c r="D304" s="10">
        <f t="shared" si="33"/>
        <v>4517.54002381806</v>
      </c>
      <c r="E304" s="10">
        <f t="shared" si="34"/>
        <v>668940.78126669826</v>
      </c>
      <c r="F304" s="15">
        <f t="shared" si="38"/>
        <v>1131059.2187333007</v>
      </c>
      <c r="G304" s="16">
        <f t="shared" si="38"/>
        <v>2804853.9555556746</v>
      </c>
    </row>
    <row r="305" spans="1:7" x14ac:dyDescent="0.25">
      <c r="A305">
        <v>299</v>
      </c>
      <c r="B305" s="15">
        <f t="shared" si="36"/>
        <v>13207.762329828771</v>
      </c>
      <c r="C305" s="15">
        <f t="shared" si="32"/>
        <v>8748.1571213841162</v>
      </c>
      <c r="D305" s="10">
        <f t="shared" si="33"/>
        <v>4459.6052084446555</v>
      </c>
      <c r="E305" s="10">
        <f t="shared" si="34"/>
        <v>660192.6241453141</v>
      </c>
      <c r="F305" s="15">
        <f t="shared" si="38"/>
        <v>1139807.3758546847</v>
      </c>
      <c r="G305" s="16">
        <f t="shared" si="38"/>
        <v>2809313.5607641195</v>
      </c>
    </row>
    <row r="306" spans="1:7" x14ac:dyDescent="0.25">
      <c r="A306">
        <v>300</v>
      </c>
      <c r="B306" s="15">
        <f t="shared" si="36"/>
        <v>13207.762329828771</v>
      </c>
      <c r="C306" s="15">
        <f t="shared" si="32"/>
        <v>8806.4781688600087</v>
      </c>
      <c r="D306" s="10">
        <f t="shared" si="33"/>
        <v>4401.2841609687612</v>
      </c>
      <c r="E306" s="10">
        <f t="shared" si="34"/>
        <v>651386.14597645414</v>
      </c>
      <c r="F306" s="15">
        <f t="shared" si="38"/>
        <v>1148613.8540235448</v>
      </c>
      <c r="G306" s="16">
        <f t="shared" si="38"/>
        <v>2813714.8449250883</v>
      </c>
    </row>
    <row r="307" spans="1:7" x14ac:dyDescent="0.25">
      <c r="A307">
        <v>301</v>
      </c>
      <c r="B307" s="15">
        <f t="shared" si="36"/>
        <v>13207.762329828771</v>
      </c>
      <c r="C307" s="15">
        <f t="shared" si="32"/>
        <v>8865.188023319075</v>
      </c>
      <c r="D307" s="10">
        <f t="shared" si="33"/>
        <v>4342.5743065096949</v>
      </c>
      <c r="E307" s="10">
        <f t="shared" si="34"/>
        <v>642520.95795313502</v>
      </c>
      <c r="F307" s="15">
        <f t="shared" si="38"/>
        <v>1157479.0420468638</v>
      </c>
      <c r="G307" s="16">
        <f t="shared" si="38"/>
        <v>2818057.4192315983</v>
      </c>
    </row>
    <row r="308" spans="1:7" x14ac:dyDescent="0.25">
      <c r="A308">
        <v>302</v>
      </c>
      <c r="B308" s="15">
        <f t="shared" si="36"/>
        <v>13207.762329828771</v>
      </c>
      <c r="C308" s="15">
        <f t="shared" si="32"/>
        <v>8924.2892768078709</v>
      </c>
      <c r="D308" s="10">
        <f t="shared" si="33"/>
        <v>4283.4730530209008</v>
      </c>
      <c r="E308" s="10">
        <f t="shared" si="34"/>
        <v>633596.6686763271</v>
      </c>
      <c r="F308" s="15">
        <f t="shared" si="38"/>
        <v>1166403.3313236716</v>
      </c>
      <c r="G308" s="16">
        <f t="shared" si="38"/>
        <v>2822340.8922846192</v>
      </c>
    </row>
    <row r="309" spans="1:7" x14ac:dyDescent="0.25">
      <c r="A309">
        <v>303</v>
      </c>
      <c r="B309" s="15">
        <f t="shared" si="36"/>
        <v>13207.762329828771</v>
      </c>
      <c r="C309" s="15">
        <f t="shared" si="32"/>
        <v>8983.7845386532572</v>
      </c>
      <c r="D309" s="10">
        <f t="shared" si="33"/>
        <v>4223.9777911755145</v>
      </c>
      <c r="E309" s="10">
        <f t="shared" si="34"/>
        <v>624612.88413767389</v>
      </c>
      <c r="F309" s="15">
        <f t="shared" si="38"/>
        <v>1175387.1158623248</v>
      </c>
      <c r="G309" s="16">
        <f t="shared" si="38"/>
        <v>2826564.8700757949</v>
      </c>
    </row>
    <row r="310" spans="1:7" x14ac:dyDescent="0.25">
      <c r="A310">
        <v>304</v>
      </c>
      <c r="B310" s="15">
        <f t="shared" si="36"/>
        <v>13207.762329828771</v>
      </c>
      <c r="C310" s="15">
        <f t="shared" si="32"/>
        <v>9043.6764355776104</v>
      </c>
      <c r="D310" s="10">
        <f t="shared" si="33"/>
        <v>4164.0858942511595</v>
      </c>
      <c r="E310" s="10">
        <f t="shared" si="34"/>
        <v>615569.20770209632</v>
      </c>
      <c r="F310" s="15">
        <f t="shared" si="38"/>
        <v>1184430.7922979025</v>
      </c>
      <c r="G310" s="16">
        <f t="shared" si="38"/>
        <v>2830728.9559700461</v>
      </c>
    </row>
    <row r="311" spans="1:7" x14ac:dyDescent="0.25">
      <c r="A311">
        <v>305</v>
      </c>
      <c r="B311" s="15">
        <f t="shared" si="36"/>
        <v>13207.762329828771</v>
      </c>
      <c r="C311" s="15">
        <f t="shared" si="32"/>
        <v>9103.9676118147945</v>
      </c>
      <c r="D311" s="10">
        <f t="shared" si="33"/>
        <v>4103.7947180139754</v>
      </c>
      <c r="E311" s="10">
        <f t="shared" si="34"/>
        <v>606465.24009028147</v>
      </c>
      <c r="F311" s="15">
        <f t="shared" si="38"/>
        <v>1193534.7599097174</v>
      </c>
      <c r="G311" s="16">
        <f t="shared" si="38"/>
        <v>2834832.7506880602</v>
      </c>
    </row>
    <row r="312" spans="1:7" x14ac:dyDescent="0.25">
      <c r="A312">
        <v>306</v>
      </c>
      <c r="B312" s="15">
        <f t="shared" si="36"/>
        <v>13207.762329828771</v>
      </c>
      <c r="C312" s="15">
        <f t="shared" si="32"/>
        <v>9164.6607292268945</v>
      </c>
      <c r="D312" s="10">
        <f t="shared" si="33"/>
        <v>4043.1016006018767</v>
      </c>
      <c r="E312" s="10">
        <f t="shared" si="34"/>
        <v>597300.57936105458</v>
      </c>
      <c r="F312" s="15">
        <f t="shared" ref="F312:G327" si="39">C312+F311</f>
        <v>1202699.4206389443</v>
      </c>
      <c r="G312" s="16">
        <f t="shared" si="39"/>
        <v>2838875.852288662</v>
      </c>
    </row>
    <row r="313" spans="1:7" x14ac:dyDescent="0.25">
      <c r="A313">
        <v>307</v>
      </c>
      <c r="B313" s="15">
        <f t="shared" si="36"/>
        <v>13207.762329828771</v>
      </c>
      <c r="C313" s="15">
        <f t="shared" si="32"/>
        <v>9225.7584674217396</v>
      </c>
      <c r="D313" s="10">
        <f t="shared" si="33"/>
        <v>3982.0038624070307</v>
      </c>
      <c r="E313" s="10">
        <f t="shared" si="34"/>
        <v>588074.82089363283</v>
      </c>
      <c r="F313" s="15">
        <f t="shared" si="39"/>
        <v>1211925.1791063659</v>
      </c>
      <c r="G313" s="16">
        <f t="shared" si="39"/>
        <v>2842857.856151069</v>
      </c>
    </row>
    <row r="314" spans="1:7" x14ac:dyDescent="0.25">
      <c r="A314">
        <v>308</v>
      </c>
      <c r="B314" s="15">
        <f t="shared" si="36"/>
        <v>13207.762329828771</v>
      </c>
      <c r="C314" s="15">
        <f t="shared" si="32"/>
        <v>9287.2635238712173</v>
      </c>
      <c r="D314" s="10">
        <f t="shared" si="33"/>
        <v>3920.4988059575526</v>
      </c>
      <c r="E314" s="10">
        <f t="shared" si="34"/>
        <v>578787.55736976163</v>
      </c>
      <c r="F314" s="15">
        <f t="shared" si="39"/>
        <v>1221212.4426302372</v>
      </c>
      <c r="G314" s="16">
        <f t="shared" si="39"/>
        <v>2846778.3549570264</v>
      </c>
    </row>
    <row r="315" spans="1:7" x14ac:dyDescent="0.25">
      <c r="A315">
        <v>309</v>
      </c>
      <c r="B315" s="15">
        <f t="shared" si="36"/>
        <v>13207.762329828771</v>
      </c>
      <c r="C315" s="15">
        <f t="shared" si="32"/>
        <v>9349.1786140303593</v>
      </c>
      <c r="D315" s="10">
        <f t="shared" si="33"/>
        <v>3858.583715798411</v>
      </c>
      <c r="E315" s="10">
        <f t="shared" si="34"/>
        <v>569438.37875573128</v>
      </c>
      <c r="F315" s="15">
        <f t="shared" si="39"/>
        <v>1230561.6212442676</v>
      </c>
      <c r="G315" s="16">
        <f t="shared" si="39"/>
        <v>2850636.9386728248</v>
      </c>
    </row>
    <row r="316" spans="1:7" x14ac:dyDescent="0.25">
      <c r="A316">
        <v>310</v>
      </c>
      <c r="B316" s="15">
        <f t="shared" si="36"/>
        <v>13207.762329828771</v>
      </c>
      <c r="C316" s="15">
        <f t="shared" si="32"/>
        <v>9411.5064714572291</v>
      </c>
      <c r="D316" s="10">
        <f t="shared" si="33"/>
        <v>3796.2558583715422</v>
      </c>
      <c r="E316" s="10">
        <f t="shared" si="34"/>
        <v>560026.87228427408</v>
      </c>
      <c r="F316" s="15">
        <f t="shared" si="39"/>
        <v>1239973.1277157248</v>
      </c>
      <c r="G316" s="16">
        <f t="shared" si="39"/>
        <v>2854433.1945311963</v>
      </c>
    </row>
    <row r="317" spans="1:7" x14ac:dyDescent="0.25">
      <c r="A317">
        <v>311</v>
      </c>
      <c r="B317" s="15">
        <f t="shared" si="36"/>
        <v>13207.762329828771</v>
      </c>
      <c r="C317" s="15">
        <f t="shared" si="32"/>
        <v>9474.24984793361</v>
      </c>
      <c r="D317" s="10">
        <f t="shared" si="33"/>
        <v>3733.5124818951608</v>
      </c>
      <c r="E317" s="10">
        <f t="shared" si="34"/>
        <v>550552.62243634043</v>
      </c>
      <c r="F317" s="15">
        <f t="shared" si="39"/>
        <v>1249447.3775636584</v>
      </c>
      <c r="G317" s="16">
        <f t="shared" si="39"/>
        <v>2858166.7070130915</v>
      </c>
    </row>
    <row r="318" spans="1:7" x14ac:dyDescent="0.25">
      <c r="A318">
        <v>312</v>
      </c>
      <c r="B318" s="15">
        <f t="shared" si="36"/>
        <v>13207.762329828771</v>
      </c>
      <c r="C318" s="15">
        <f t="shared" si="32"/>
        <v>9537.4115135865013</v>
      </c>
      <c r="D318" s="10">
        <f t="shared" si="33"/>
        <v>3670.35081624227</v>
      </c>
      <c r="E318" s="10">
        <f t="shared" si="34"/>
        <v>541015.2109227539</v>
      </c>
      <c r="F318" s="15">
        <f t="shared" si="39"/>
        <v>1258984.7890772449</v>
      </c>
      <c r="G318" s="16">
        <f t="shared" si="39"/>
        <v>2861837.0578293339</v>
      </c>
    </row>
    <row r="319" spans="1:7" x14ac:dyDescent="0.25">
      <c r="A319">
        <v>313</v>
      </c>
      <c r="B319" s="15">
        <f t="shared" si="36"/>
        <v>13207.762329828771</v>
      </c>
      <c r="C319" s="15">
        <f t="shared" si="32"/>
        <v>9600.9942570104104</v>
      </c>
      <c r="D319" s="10">
        <f t="shared" si="33"/>
        <v>3606.7680728183595</v>
      </c>
      <c r="E319" s="10">
        <f t="shared" si="34"/>
        <v>531414.2166657435</v>
      </c>
      <c r="F319" s="15">
        <f t="shared" si="39"/>
        <v>1268585.7833342555</v>
      </c>
      <c r="G319" s="16">
        <f t="shared" si="39"/>
        <v>2865443.8259021523</v>
      </c>
    </row>
    <row r="320" spans="1:7" x14ac:dyDescent="0.25">
      <c r="A320">
        <v>314</v>
      </c>
      <c r="B320" s="15">
        <f t="shared" si="36"/>
        <v>13207.762329828771</v>
      </c>
      <c r="C320" s="15">
        <f t="shared" si="32"/>
        <v>9665.0008853904801</v>
      </c>
      <c r="D320" s="10">
        <f t="shared" si="33"/>
        <v>3542.7614444382903</v>
      </c>
      <c r="E320" s="10">
        <f t="shared" si="34"/>
        <v>521749.215780353</v>
      </c>
      <c r="F320" s="15">
        <f t="shared" si="39"/>
        <v>1278250.7842196459</v>
      </c>
      <c r="G320" s="16">
        <f t="shared" si="39"/>
        <v>2868986.5873465906</v>
      </c>
    </row>
    <row r="321" spans="1:7" x14ac:dyDescent="0.25">
      <c r="A321">
        <v>315</v>
      </c>
      <c r="B321" s="15">
        <f t="shared" si="36"/>
        <v>13207.762329828771</v>
      </c>
      <c r="C321" s="15">
        <f t="shared" si="32"/>
        <v>9729.4342246264168</v>
      </c>
      <c r="D321" s="10">
        <f t="shared" si="33"/>
        <v>3478.3281052023535</v>
      </c>
      <c r="E321" s="10">
        <f t="shared" si="34"/>
        <v>512019.7815557266</v>
      </c>
      <c r="F321" s="15">
        <f t="shared" si="39"/>
        <v>1287980.2184442724</v>
      </c>
      <c r="G321" s="16">
        <f t="shared" si="39"/>
        <v>2872464.915451793</v>
      </c>
    </row>
    <row r="322" spans="1:7" x14ac:dyDescent="0.25">
      <c r="A322">
        <v>316</v>
      </c>
      <c r="B322" s="15">
        <f t="shared" si="36"/>
        <v>13207.762329828771</v>
      </c>
      <c r="C322" s="15">
        <f t="shared" si="32"/>
        <v>9794.2971194572601</v>
      </c>
      <c r="D322" s="10">
        <f t="shared" si="33"/>
        <v>3413.4652103715107</v>
      </c>
      <c r="E322" s="10">
        <f t="shared" si="34"/>
        <v>502225.48443626933</v>
      </c>
      <c r="F322" s="15">
        <f t="shared" si="39"/>
        <v>1297774.5155637297</v>
      </c>
      <c r="G322" s="16">
        <f t="shared" si="39"/>
        <v>2875878.3806621647</v>
      </c>
    </row>
    <row r="323" spans="1:7" x14ac:dyDescent="0.25">
      <c r="A323">
        <v>317</v>
      </c>
      <c r="B323" s="15">
        <f t="shared" si="36"/>
        <v>13207.762329828771</v>
      </c>
      <c r="C323" s="15">
        <f t="shared" si="32"/>
        <v>9859.5924335869749</v>
      </c>
      <c r="D323" s="10">
        <f t="shared" si="33"/>
        <v>3348.1698962417959</v>
      </c>
      <c r="E323" s="10">
        <f t="shared" si="34"/>
        <v>492365.89200268238</v>
      </c>
      <c r="F323" s="15">
        <f t="shared" si="39"/>
        <v>1307634.1079973166</v>
      </c>
      <c r="G323" s="16">
        <f t="shared" si="39"/>
        <v>2879226.5505584064</v>
      </c>
    </row>
    <row r="324" spans="1:7" x14ac:dyDescent="0.25">
      <c r="A324">
        <v>318</v>
      </c>
      <c r="B324" s="15">
        <f t="shared" si="36"/>
        <v>13207.762329828771</v>
      </c>
      <c r="C324" s="15">
        <f t="shared" si="32"/>
        <v>9925.3230498108878</v>
      </c>
      <c r="D324" s="10">
        <f t="shared" si="33"/>
        <v>3282.4392800178825</v>
      </c>
      <c r="E324" s="10">
        <f t="shared" si="34"/>
        <v>482440.56895287149</v>
      </c>
      <c r="F324" s="15">
        <f t="shared" si="39"/>
        <v>1317559.4310471276</v>
      </c>
      <c r="G324" s="16">
        <f t="shared" si="39"/>
        <v>2882508.9898384241</v>
      </c>
    </row>
    <row r="325" spans="1:7" x14ac:dyDescent="0.25">
      <c r="A325">
        <v>319</v>
      </c>
      <c r="B325" s="15">
        <f t="shared" si="36"/>
        <v>13207.762329828771</v>
      </c>
      <c r="C325" s="15">
        <f t="shared" si="32"/>
        <v>9991.4918701429597</v>
      </c>
      <c r="D325" s="10">
        <f t="shared" si="33"/>
        <v>3216.2704596858102</v>
      </c>
      <c r="E325" s="10">
        <f t="shared" si="34"/>
        <v>472449.0770827285</v>
      </c>
      <c r="F325" s="15">
        <f t="shared" si="39"/>
        <v>1327550.9229172706</v>
      </c>
      <c r="G325" s="16">
        <f t="shared" si="39"/>
        <v>2885725.2602981101</v>
      </c>
    </row>
    <row r="326" spans="1:7" x14ac:dyDescent="0.25">
      <c r="A326">
        <v>320</v>
      </c>
      <c r="B326" s="15">
        <f t="shared" si="36"/>
        <v>13207.762329828771</v>
      </c>
      <c r="C326" s="15">
        <f t="shared" si="32"/>
        <v>10058.101815943914</v>
      </c>
      <c r="D326" s="10">
        <f t="shared" si="33"/>
        <v>3149.6605138848568</v>
      </c>
      <c r="E326" s="10">
        <f t="shared" si="34"/>
        <v>462390.9752667846</v>
      </c>
      <c r="F326" s="15">
        <f t="shared" si="39"/>
        <v>1337609.0247332144</v>
      </c>
      <c r="G326" s="16">
        <f t="shared" si="39"/>
        <v>2888874.9208119949</v>
      </c>
    </row>
    <row r="327" spans="1:7" x14ac:dyDescent="0.25">
      <c r="A327">
        <v>321</v>
      </c>
      <c r="B327" s="15">
        <f t="shared" si="36"/>
        <v>13207.762329828771</v>
      </c>
      <c r="C327" s="15">
        <f t="shared" si="32"/>
        <v>10125.155828050207</v>
      </c>
      <c r="D327" s="10">
        <f t="shared" si="33"/>
        <v>3082.6065017785641</v>
      </c>
      <c r="E327" s="10">
        <f t="shared" si="34"/>
        <v>452265.81943873438</v>
      </c>
      <c r="F327" s="15">
        <f t="shared" si="39"/>
        <v>1347734.1805612645</v>
      </c>
      <c r="G327" s="16">
        <f t="shared" si="39"/>
        <v>2891957.5273137735</v>
      </c>
    </row>
    <row r="328" spans="1:7" x14ac:dyDescent="0.25">
      <c r="A328">
        <v>322</v>
      </c>
      <c r="B328" s="15">
        <f t="shared" si="36"/>
        <v>13207.762329828771</v>
      </c>
      <c r="C328" s="15">
        <f t="shared" ref="C328:C366" si="40">$B$7-D328</f>
        <v>10192.656866903875</v>
      </c>
      <c r="D328" s="10">
        <f t="shared" ref="D328:D366" si="41">$B$2/12*E327</f>
        <v>3015.1054629248961</v>
      </c>
      <c r="E328" s="10">
        <f t="shared" ref="E328:E366" si="42">E327-C328</f>
        <v>442073.1625718305</v>
      </c>
      <c r="F328" s="15">
        <f t="shared" ref="F328:G343" si="43">C328+F327</f>
        <v>1357926.8374281684</v>
      </c>
      <c r="G328" s="16">
        <f t="shared" si="43"/>
        <v>2894972.6327766986</v>
      </c>
    </row>
    <row r="329" spans="1:7" x14ac:dyDescent="0.25">
      <c r="A329">
        <v>323</v>
      </c>
      <c r="B329" s="15">
        <f t="shared" ref="B329:B366" si="44">B328</f>
        <v>13207.762329828771</v>
      </c>
      <c r="C329" s="15">
        <f t="shared" si="40"/>
        <v>10260.607912683234</v>
      </c>
      <c r="D329" s="10">
        <f t="shared" si="41"/>
        <v>2947.1544171455371</v>
      </c>
      <c r="E329" s="10">
        <f t="shared" si="42"/>
        <v>431812.55465914728</v>
      </c>
      <c r="F329" s="15">
        <f t="shared" si="43"/>
        <v>1368187.4453408516</v>
      </c>
      <c r="G329" s="16">
        <f t="shared" si="43"/>
        <v>2897919.7871938441</v>
      </c>
    </row>
    <row r="330" spans="1:7" x14ac:dyDescent="0.25">
      <c r="A330">
        <v>324</v>
      </c>
      <c r="B330" s="15">
        <f t="shared" si="44"/>
        <v>13207.762329828771</v>
      </c>
      <c r="C330" s="15">
        <f t="shared" si="40"/>
        <v>10329.011965434456</v>
      </c>
      <c r="D330" s="10">
        <f t="shared" si="41"/>
        <v>2878.7503643943155</v>
      </c>
      <c r="E330" s="10">
        <f t="shared" si="42"/>
        <v>421483.54269371281</v>
      </c>
      <c r="F330" s="15">
        <f t="shared" si="43"/>
        <v>1378516.4573062861</v>
      </c>
      <c r="G330" s="16">
        <f t="shared" si="43"/>
        <v>2900798.5375582385</v>
      </c>
    </row>
    <row r="331" spans="1:7" x14ac:dyDescent="0.25">
      <c r="A331">
        <v>325</v>
      </c>
      <c r="B331" s="15">
        <f t="shared" si="44"/>
        <v>13207.762329828771</v>
      </c>
      <c r="C331" s="15">
        <f t="shared" si="40"/>
        <v>10397.872045204018</v>
      </c>
      <c r="D331" s="10">
        <f t="shared" si="41"/>
        <v>2809.8902846247524</v>
      </c>
      <c r="E331" s="10">
        <f t="shared" si="42"/>
        <v>411085.67064850876</v>
      </c>
      <c r="F331" s="15">
        <f t="shared" si="43"/>
        <v>1388914.3293514901</v>
      </c>
      <c r="G331" s="16">
        <f t="shared" si="43"/>
        <v>2903608.4278428634</v>
      </c>
    </row>
    <row r="332" spans="1:7" x14ac:dyDescent="0.25">
      <c r="A332">
        <v>326</v>
      </c>
      <c r="B332" s="15">
        <f t="shared" si="44"/>
        <v>13207.762329828771</v>
      </c>
      <c r="C332" s="15">
        <f t="shared" si="40"/>
        <v>10467.191192172046</v>
      </c>
      <c r="D332" s="10">
        <f t="shared" si="41"/>
        <v>2740.5711376567251</v>
      </c>
      <c r="E332" s="10">
        <f t="shared" si="42"/>
        <v>400618.4794563367</v>
      </c>
      <c r="F332" s="15">
        <f t="shared" si="43"/>
        <v>1399381.5205436621</v>
      </c>
      <c r="G332" s="16">
        <f t="shared" si="43"/>
        <v>2906348.9989805203</v>
      </c>
    </row>
    <row r="333" spans="1:7" x14ac:dyDescent="0.25">
      <c r="A333">
        <v>327</v>
      </c>
      <c r="B333" s="15">
        <f t="shared" si="44"/>
        <v>13207.762329828771</v>
      </c>
      <c r="C333" s="15">
        <f t="shared" si="40"/>
        <v>10536.972466786527</v>
      </c>
      <c r="D333" s="10">
        <f t="shared" si="41"/>
        <v>2670.7898630422446</v>
      </c>
      <c r="E333" s="10">
        <f t="shared" si="42"/>
        <v>390081.50698955019</v>
      </c>
      <c r="F333" s="15">
        <f t="shared" si="43"/>
        <v>1409918.4930104488</v>
      </c>
      <c r="G333" s="16">
        <f t="shared" si="43"/>
        <v>2909019.7888435624</v>
      </c>
    </row>
    <row r="334" spans="1:7" x14ac:dyDescent="0.25">
      <c r="A334">
        <v>328</v>
      </c>
      <c r="B334" s="15">
        <f t="shared" si="44"/>
        <v>13207.762329828771</v>
      </c>
      <c r="C334" s="15">
        <f t="shared" si="40"/>
        <v>10607.218949898437</v>
      </c>
      <c r="D334" s="10">
        <f t="shared" si="41"/>
        <v>2600.5433799303346</v>
      </c>
      <c r="E334" s="10">
        <f t="shared" si="42"/>
        <v>379474.28803965176</v>
      </c>
      <c r="F334" s="15">
        <f t="shared" si="43"/>
        <v>1420525.7119603471</v>
      </c>
      <c r="G334" s="16">
        <f t="shared" si="43"/>
        <v>2911620.3322234927</v>
      </c>
    </row>
    <row r="335" spans="1:7" x14ac:dyDescent="0.25">
      <c r="A335">
        <v>329</v>
      </c>
      <c r="B335" s="15">
        <f t="shared" si="44"/>
        <v>13207.762329828771</v>
      </c>
      <c r="C335" s="15">
        <f t="shared" si="40"/>
        <v>10677.93374289776</v>
      </c>
      <c r="D335" s="10">
        <f t="shared" si="41"/>
        <v>2529.8285869310121</v>
      </c>
      <c r="E335" s="10">
        <f t="shared" si="42"/>
        <v>368796.354296754</v>
      </c>
      <c r="F335" s="15">
        <f t="shared" si="43"/>
        <v>1431203.645703245</v>
      </c>
      <c r="G335" s="16">
        <f t="shared" si="43"/>
        <v>2914150.1608104235</v>
      </c>
    </row>
    <row r="336" spans="1:7" x14ac:dyDescent="0.25">
      <c r="A336">
        <v>330</v>
      </c>
      <c r="B336" s="15">
        <f t="shared" si="44"/>
        <v>13207.762329828771</v>
      </c>
      <c r="C336" s="15">
        <f t="shared" si="40"/>
        <v>10749.119967850411</v>
      </c>
      <c r="D336" s="10">
        <f t="shared" si="41"/>
        <v>2458.64236197836</v>
      </c>
      <c r="E336" s="10">
        <f t="shared" si="42"/>
        <v>358047.23432890361</v>
      </c>
      <c r="F336" s="15">
        <f t="shared" si="43"/>
        <v>1441952.7656710953</v>
      </c>
      <c r="G336" s="16">
        <f t="shared" si="43"/>
        <v>2916608.8031724021</v>
      </c>
    </row>
    <row r="337" spans="1:7" x14ac:dyDescent="0.25">
      <c r="A337">
        <v>331</v>
      </c>
      <c r="B337" s="15">
        <f t="shared" si="44"/>
        <v>13207.762329828771</v>
      </c>
      <c r="C337" s="15">
        <f t="shared" si="40"/>
        <v>10820.780767636079</v>
      </c>
      <c r="D337" s="10">
        <f t="shared" si="41"/>
        <v>2386.9815621926909</v>
      </c>
      <c r="E337" s="10">
        <f t="shared" si="42"/>
        <v>347226.45356126752</v>
      </c>
      <c r="F337" s="15">
        <f t="shared" si="43"/>
        <v>1452773.5464387315</v>
      </c>
      <c r="G337" s="16">
        <f t="shared" si="43"/>
        <v>2918995.7847345946</v>
      </c>
    </row>
    <row r="338" spans="1:7" x14ac:dyDescent="0.25">
      <c r="A338">
        <v>332</v>
      </c>
      <c r="B338" s="15">
        <f t="shared" si="44"/>
        <v>13207.762329828771</v>
      </c>
      <c r="C338" s="15">
        <f t="shared" si="40"/>
        <v>10892.919306086987</v>
      </c>
      <c r="D338" s="10">
        <f t="shared" si="41"/>
        <v>2314.8430237417838</v>
      </c>
      <c r="E338" s="10">
        <f t="shared" si="42"/>
        <v>336333.53425518051</v>
      </c>
      <c r="F338" s="15">
        <f t="shared" si="43"/>
        <v>1463666.4657448186</v>
      </c>
      <c r="G338" s="16">
        <f t="shared" si="43"/>
        <v>2921310.6277583363</v>
      </c>
    </row>
    <row r="339" spans="1:7" x14ac:dyDescent="0.25">
      <c r="A339">
        <v>333</v>
      </c>
      <c r="B339" s="15">
        <f t="shared" si="44"/>
        <v>13207.762329828771</v>
      </c>
      <c r="C339" s="15">
        <f t="shared" si="40"/>
        <v>10965.538768127568</v>
      </c>
      <c r="D339" s="10">
        <f t="shared" si="41"/>
        <v>2242.2235617012034</v>
      </c>
      <c r="E339" s="10">
        <f t="shared" si="42"/>
        <v>325367.99548705295</v>
      </c>
      <c r="F339" s="15">
        <f t="shared" si="43"/>
        <v>1474632.0045129461</v>
      </c>
      <c r="G339" s="16">
        <f t="shared" si="43"/>
        <v>2923552.8513200376</v>
      </c>
    </row>
    <row r="340" spans="1:7" x14ac:dyDescent="0.25">
      <c r="A340">
        <v>334</v>
      </c>
      <c r="B340" s="15">
        <f t="shared" si="44"/>
        <v>13207.762329828771</v>
      </c>
      <c r="C340" s="15">
        <f t="shared" si="40"/>
        <v>11038.642359915084</v>
      </c>
      <c r="D340" s="10">
        <f t="shared" si="41"/>
        <v>2169.1199699136864</v>
      </c>
      <c r="E340" s="10">
        <f t="shared" si="42"/>
        <v>314329.35312713787</v>
      </c>
      <c r="F340" s="15">
        <f t="shared" si="43"/>
        <v>1485670.6468728613</v>
      </c>
      <c r="G340" s="16">
        <f t="shared" si="43"/>
        <v>2925721.9712899514</v>
      </c>
    </row>
    <row r="341" spans="1:7" x14ac:dyDescent="0.25">
      <c r="A341">
        <v>335</v>
      </c>
      <c r="B341" s="15">
        <f t="shared" si="44"/>
        <v>13207.762329828771</v>
      </c>
      <c r="C341" s="15">
        <f t="shared" si="40"/>
        <v>11112.233308981185</v>
      </c>
      <c r="D341" s="10">
        <f t="shared" si="41"/>
        <v>2095.5290208475858</v>
      </c>
      <c r="E341" s="10">
        <f t="shared" si="42"/>
        <v>303217.1198181567</v>
      </c>
      <c r="F341" s="15">
        <f t="shared" si="43"/>
        <v>1496782.8801818425</v>
      </c>
      <c r="G341" s="16">
        <f t="shared" si="43"/>
        <v>2927817.5003107991</v>
      </c>
    </row>
    <row r="342" spans="1:7" x14ac:dyDescent="0.25">
      <c r="A342">
        <v>336</v>
      </c>
      <c r="B342" s="15">
        <f t="shared" si="44"/>
        <v>13207.762329828771</v>
      </c>
      <c r="C342" s="15">
        <f t="shared" si="40"/>
        <v>11186.314864374393</v>
      </c>
      <c r="D342" s="10">
        <f t="shared" si="41"/>
        <v>2021.4474654543781</v>
      </c>
      <c r="E342" s="10">
        <f t="shared" si="42"/>
        <v>292030.8049537823</v>
      </c>
      <c r="F342" s="15">
        <f t="shared" si="43"/>
        <v>1507969.1950462169</v>
      </c>
      <c r="G342" s="16">
        <f t="shared" si="43"/>
        <v>2929838.9477762533</v>
      </c>
    </row>
    <row r="343" spans="1:7" x14ac:dyDescent="0.25">
      <c r="A343">
        <v>337</v>
      </c>
      <c r="B343" s="15">
        <f t="shared" si="44"/>
        <v>13207.762329828771</v>
      </c>
      <c r="C343" s="15">
        <f t="shared" si="40"/>
        <v>11260.890296803555</v>
      </c>
      <c r="D343" s="10">
        <f t="shared" si="41"/>
        <v>1946.8720330252154</v>
      </c>
      <c r="E343" s="10">
        <f t="shared" si="42"/>
        <v>280769.91465697874</v>
      </c>
      <c r="F343" s="15">
        <f t="shared" si="43"/>
        <v>1519230.0853430205</v>
      </c>
      <c r="G343" s="16">
        <f t="shared" si="43"/>
        <v>2931785.8198092785</v>
      </c>
    </row>
    <row r="344" spans="1:7" x14ac:dyDescent="0.25">
      <c r="A344">
        <v>338</v>
      </c>
      <c r="B344" s="15">
        <f t="shared" si="44"/>
        <v>13207.762329828771</v>
      </c>
      <c r="C344" s="15">
        <f t="shared" si="40"/>
        <v>11335.962898782245</v>
      </c>
      <c r="D344" s="10">
        <f t="shared" si="41"/>
        <v>1871.7994310465251</v>
      </c>
      <c r="E344" s="10">
        <f t="shared" si="42"/>
        <v>269433.95175819652</v>
      </c>
      <c r="F344" s="15">
        <f t="shared" ref="F344:G359" si="45">C344+F343</f>
        <v>1530566.0482418027</v>
      </c>
      <c r="G344" s="16">
        <f t="shared" si="45"/>
        <v>2933657.6192403249</v>
      </c>
    </row>
    <row r="345" spans="1:7" x14ac:dyDescent="0.25">
      <c r="A345">
        <v>339</v>
      </c>
      <c r="B345" s="15">
        <f t="shared" si="44"/>
        <v>13207.762329828771</v>
      </c>
      <c r="C345" s="15">
        <f t="shared" si="40"/>
        <v>11411.535984774127</v>
      </c>
      <c r="D345" s="10">
        <f t="shared" si="41"/>
        <v>1796.2263450546436</v>
      </c>
      <c r="E345" s="10">
        <f t="shared" si="42"/>
        <v>258022.4157734224</v>
      </c>
      <c r="F345" s="15">
        <f t="shared" si="45"/>
        <v>1541977.5842265768</v>
      </c>
      <c r="G345" s="16">
        <f t="shared" si="45"/>
        <v>2935453.8455853797</v>
      </c>
    </row>
    <row r="346" spans="1:7" x14ac:dyDescent="0.25">
      <c r="A346">
        <v>340</v>
      </c>
      <c r="B346" s="15">
        <f t="shared" si="44"/>
        <v>13207.762329828771</v>
      </c>
      <c r="C346" s="15">
        <f t="shared" si="40"/>
        <v>11487.612891339288</v>
      </c>
      <c r="D346" s="10">
        <f t="shared" si="41"/>
        <v>1720.1494384894827</v>
      </c>
      <c r="E346" s="10">
        <f t="shared" si="42"/>
        <v>246534.80288208311</v>
      </c>
      <c r="F346" s="15">
        <f t="shared" si="45"/>
        <v>1553465.1971179161</v>
      </c>
      <c r="G346" s="16">
        <f t="shared" si="45"/>
        <v>2937173.9950238694</v>
      </c>
    </row>
    <row r="347" spans="1:7" x14ac:dyDescent="0.25">
      <c r="A347">
        <v>341</v>
      </c>
      <c r="B347" s="15">
        <f t="shared" si="44"/>
        <v>13207.762329828771</v>
      </c>
      <c r="C347" s="15">
        <f t="shared" si="40"/>
        <v>11564.19697728155</v>
      </c>
      <c r="D347" s="10">
        <f t="shared" si="41"/>
        <v>1643.5653525472208</v>
      </c>
      <c r="E347" s="10">
        <f t="shared" si="42"/>
        <v>234970.60590480157</v>
      </c>
      <c r="F347" s="15">
        <f t="shared" si="45"/>
        <v>1565029.3940951976</v>
      </c>
      <c r="G347" s="16">
        <f t="shared" si="45"/>
        <v>2938817.5603764169</v>
      </c>
    </row>
    <row r="348" spans="1:7" x14ac:dyDescent="0.25">
      <c r="A348">
        <v>342</v>
      </c>
      <c r="B348" s="15">
        <f t="shared" si="44"/>
        <v>13207.762329828771</v>
      </c>
      <c r="C348" s="15">
        <f t="shared" si="40"/>
        <v>11641.29162379676</v>
      </c>
      <c r="D348" s="10">
        <f t="shared" si="41"/>
        <v>1566.4707060320106</v>
      </c>
      <c r="E348" s="10">
        <f t="shared" si="42"/>
        <v>223329.3142810048</v>
      </c>
      <c r="F348" s="15">
        <f t="shared" si="45"/>
        <v>1576670.6857189944</v>
      </c>
      <c r="G348" s="16">
        <f t="shared" si="45"/>
        <v>2940384.031082449</v>
      </c>
    </row>
    <row r="349" spans="1:7" x14ac:dyDescent="0.25">
      <c r="A349">
        <v>343</v>
      </c>
      <c r="B349" s="15">
        <f t="shared" si="44"/>
        <v>13207.762329828771</v>
      </c>
      <c r="C349" s="15">
        <f t="shared" si="40"/>
        <v>11718.900234622071</v>
      </c>
      <c r="D349" s="10">
        <f t="shared" si="41"/>
        <v>1488.8620952066988</v>
      </c>
      <c r="E349" s="10">
        <f t="shared" si="42"/>
        <v>211610.41404638274</v>
      </c>
      <c r="F349" s="15">
        <f t="shared" si="45"/>
        <v>1588389.5859536165</v>
      </c>
      <c r="G349" s="16">
        <f t="shared" si="45"/>
        <v>2941872.8931776555</v>
      </c>
    </row>
    <row r="350" spans="1:7" x14ac:dyDescent="0.25">
      <c r="A350">
        <v>344</v>
      </c>
      <c r="B350" s="15">
        <f t="shared" si="44"/>
        <v>13207.762329828771</v>
      </c>
      <c r="C350" s="15">
        <f t="shared" si="40"/>
        <v>11797.026236186219</v>
      </c>
      <c r="D350" s="10">
        <f t="shared" si="41"/>
        <v>1410.7360936425516</v>
      </c>
      <c r="E350" s="10">
        <f t="shared" si="42"/>
        <v>199813.38781019652</v>
      </c>
      <c r="F350" s="15">
        <f t="shared" si="45"/>
        <v>1600186.6121898028</v>
      </c>
      <c r="G350" s="16">
        <f t="shared" si="45"/>
        <v>2943283.6292712982</v>
      </c>
    </row>
    <row r="351" spans="1:7" x14ac:dyDescent="0.25">
      <c r="A351">
        <v>345</v>
      </c>
      <c r="B351" s="15">
        <f t="shared" si="44"/>
        <v>13207.762329828771</v>
      </c>
      <c r="C351" s="15">
        <f t="shared" si="40"/>
        <v>11875.673077760794</v>
      </c>
      <c r="D351" s="10">
        <f t="shared" si="41"/>
        <v>1332.089252067977</v>
      </c>
      <c r="E351" s="10">
        <f t="shared" si="42"/>
        <v>187937.71473243574</v>
      </c>
      <c r="F351" s="15">
        <f t="shared" si="45"/>
        <v>1612062.2852675635</v>
      </c>
      <c r="G351" s="16">
        <f t="shared" si="45"/>
        <v>2944615.7185233664</v>
      </c>
    </row>
    <row r="352" spans="1:7" x14ac:dyDescent="0.25">
      <c r="A352">
        <v>346</v>
      </c>
      <c r="B352" s="15">
        <f t="shared" si="44"/>
        <v>13207.762329828771</v>
      </c>
      <c r="C352" s="15">
        <f t="shared" si="40"/>
        <v>11954.844231612533</v>
      </c>
      <c r="D352" s="10">
        <f t="shared" si="41"/>
        <v>1252.9180982162384</v>
      </c>
      <c r="E352" s="10">
        <f t="shared" si="42"/>
        <v>175982.87050082319</v>
      </c>
      <c r="F352" s="15">
        <f t="shared" si="45"/>
        <v>1624017.1294991761</v>
      </c>
      <c r="G352" s="16">
        <f t="shared" si="45"/>
        <v>2945868.6366215828</v>
      </c>
    </row>
    <row r="353" spans="1:7" x14ac:dyDescent="0.25">
      <c r="A353">
        <v>347</v>
      </c>
      <c r="B353" s="15">
        <f t="shared" si="44"/>
        <v>13207.762329828771</v>
      </c>
      <c r="C353" s="15">
        <f t="shared" si="40"/>
        <v>12034.543193156616</v>
      </c>
      <c r="D353" s="10">
        <f t="shared" si="41"/>
        <v>1173.2191366721547</v>
      </c>
      <c r="E353" s="10">
        <f t="shared" si="42"/>
        <v>163948.32730766656</v>
      </c>
      <c r="F353" s="15">
        <f t="shared" si="45"/>
        <v>1636051.6726923326</v>
      </c>
      <c r="G353" s="16">
        <f t="shared" si="45"/>
        <v>2947041.8557582549</v>
      </c>
    </row>
    <row r="354" spans="1:7" x14ac:dyDescent="0.25">
      <c r="A354">
        <v>348</v>
      </c>
      <c r="B354" s="15">
        <f t="shared" si="44"/>
        <v>13207.762329828771</v>
      </c>
      <c r="C354" s="15">
        <f t="shared" si="40"/>
        <v>12114.773481110993</v>
      </c>
      <c r="D354" s="10">
        <f t="shared" si="41"/>
        <v>1092.9888487177773</v>
      </c>
      <c r="E354" s="10">
        <f t="shared" si="42"/>
        <v>151833.55382655558</v>
      </c>
      <c r="F354" s="15">
        <f t="shared" si="45"/>
        <v>1648166.4461734437</v>
      </c>
      <c r="G354" s="16">
        <f t="shared" si="45"/>
        <v>2948134.8446069728</v>
      </c>
    </row>
    <row r="355" spans="1:7" x14ac:dyDescent="0.25">
      <c r="A355">
        <v>349</v>
      </c>
      <c r="B355" s="15">
        <f t="shared" si="44"/>
        <v>13207.762329828771</v>
      </c>
      <c r="C355" s="15">
        <f t="shared" si="40"/>
        <v>12195.538637651734</v>
      </c>
      <c r="D355" s="10">
        <f t="shared" si="41"/>
        <v>1012.2236921770373</v>
      </c>
      <c r="E355" s="10">
        <f t="shared" si="42"/>
        <v>139638.01518890384</v>
      </c>
      <c r="F355" s="15">
        <f t="shared" si="45"/>
        <v>1660361.9848110955</v>
      </c>
      <c r="G355" s="16">
        <f t="shared" si="45"/>
        <v>2949147.0682991496</v>
      </c>
    </row>
    <row r="356" spans="1:7" x14ac:dyDescent="0.25">
      <c r="A356">
        <v>350</v>
      </c>
      <c r="B356" s="15">
        <f t="shared" si="44"/>
        <v>13207.762329828771</v>
      </c>
      <c r="C356" s="15">
        <f t="shared" si="40"/>
        <v>12276.842228569412</v>
      </c>
      <c r="D356" s="10">
        <f t="shared" si="41"/>
        <v>930.92010125935894</v>
      </c>
      <c r="E356" s="10">
        <f t="shared" si="42"/>
        <v>127361.17296033443</v>
      </c>
      <c r="F356" s="15">
        <f t="shared" si="45"/>
        <v>1672638.8270396648</v>
      </c>
      <c r="G356" s="16">
        <f t="shared" si="45"/>
        <v>2950077.988400409</v>
      </c>
    </row>
    <row r="357" spans="1:7" x14ac:dyDescent="0.25">
      <c r="A357">
        <v>351</v>
      </c>
      <c r="B357" s="15">
        <f t="shared" si="44"/>
        <v>13207.762329828771</v>
      </c>
      <c r="C357" s="15">
        <f t="shared" si="40"/>
        <v>12358.687843426542</v>
      </c>
      <c r="D357" s="10">
        <f t="shared" si="41"/>
        <v>849.07448640222958</v>
      </c>
      <c r="E357" s="10">
        <f t="shared" si="42"/>
        <v>115002.48511690789</v>
      </c>
      <c r="F357" s="15">
        <f t="shared" si="45"/>
        <v>1684997.5148830914</v>
      </c>
      <c r="G357" s="16">
        <f t="shared" si="45"/>
        <v>2950927.0628868113</v>
      </c>
    </row>
    <row r="358" spans="1:7" x14ac:dyDescent="0.25">
      <c r="A358">
        <v>352</v>
      </c>
      <c r="B358" s="15">
        <f t="shared" si="44"/>
        <v>13207.762329828771</v>
      </c>
      <c r="C358" s="15">
        <f t="shared" si="40"/>
        <v>12441.079095716052</v>
      </c>
      <c r="D358" s="10">
        <f t="shared" si="41"/>
        <v>766.68323411271933</v>
      </c>
      <c r="E358" s="10">
        <f t="shared" si="42"/>
        <v>102561.40602119184</v>
      </c>
      <c r="F358" s="15">
        <f t="shared" si="45"/>
        <v>1697438.5939788076</v>
      </c>
      <c r="G358" s="16">
        <f t="shared" si="45"/>
        <v>2951693.7461209241</v>
      </c>
    </row>
    <row r="359" spans="1:7" x14ac:dyDescent="0.25">
      <c r="A359">
        <v>353</v>
      </c>
      <c r="B359" s="15">
        <f t="shared" si="44"/>
        <v>13207.762329828771</v>
      </c>
      <c r="C359" s="15">
        <f t="shared" si="40"/>
        <v>12524.019623020826</v>
      </c>
      <c r="D359" s="10">
        <f t="shared" si="41"/>
        <v>683.74270680794564</v>
      </c>
      <c r="E359" s="10">
        <f t="shared" si="42"/>
        <v>90037.386398171016</v>
      </c>
      <c r="F359" s="15">
        <f t="shared" si="45"/>
        <v>1709962.6136018285</v>
      </c>
      <c r="G359" s="16">
        <f t="shared" si="45"/>
        <v>2952377.4888277319</v>
      </c>
    </row>
    <row r="360" spans="1:7" x14ac:dyDescent="0.25">
      <c r="A360">
        <v>354</v>
      </c>
      <c r="B360" s="15">
        <f t="shared" si="44"/>
        <v>13207.762329828771</v>
      </c>
      <c r="C360" s="15">
        <f t="shared" si="40"/>
        <v>12607.513087174297</v>
      </c>
      <c r="D360" s="10">
        <f t="shared" si="41"/>
        <v>600.24924265447351</v>
      </c>
      <c r="E360" s="10">
        <f t="shared" si="42"/>
        <v>77429.873310996714</v>
      </c>
      <c r="F360" s="15">
        <f t="shared" ref="F360:G366" si="46">C360+F359</f>
        <v>1722570.1266890028</v>
      </c>
      <c r="G360" s="16">
        <f t="shared" si="46"/>
        <v>2952977.7380703865</v>
      </c>
    </row>
    <row r="361" spans="1:7" x14ac:dyDescent="0.25">
      <c r="A361">
        <v>355</v>
      </c>
      <c r="B361" s="15">
        <f t="shared" si="44"/>
        <v>13207.762329828771</v>
      </c>
      <c r="C361" s="15">
        <f t="shared" si="40"/>
        <v>12691.563174422126</v>
      </c>
      <c r="D361" s="10">
        <f t="shared" si="41"/>
        <v>516.19915540664476</v>
      </c>
      <c r="E361" s="10">
        <f t="shared" si="42"/>
        <v>64738.31013657459</v>
      </c>
      <c r="F361" s="15">
        <f t="shared" si="46"/>
        <v>1735261.689863425</v>
      </c>
      <c r="G361" s="16">
        <f t="shared" si="46"/>
        <v>2953493.937225793</v>
      </c>
    </row>
    <row r="362" spans="1:7" x14ac:dyDescent="0.25">
      <c r="A362">
        <v>356</v>
      </c>
      <c r="B362" s="15">
        <f t="shared" si="44"/>
        <v>13207.762329828771</v>
      </c>
      <c r="C362" s="15">
        <f t="shared" si="40"/>
        <v>12776.17359558494</v>
      </c>
      <c r="D362" s="10">
        <f t="shared" si="41"/>
        <v>431.58873424383063</v>
      </c>
      <c r="E362" s="10">
        <f t="shared" si="42"/>
        <v>51962.136540989653</v>
      </c>
      <c r="F362" s="15">
        <f t="shared" si="46"/>
        <v>1748037.8634590099</v>
      </c>
      <c r="G362" s="16">
        <f t="shared" si="46"/>
        <v>2953925.525960037</v>
      </c>
    </row>
    <row r="363" spans="1:7" x14ac:dyDescent="0.25">
      <c r="A363">
        <v>357</v>
      </c>
      <c r="B363" s="15">
        <f t="shared" si="44"/>
        <v>13207.762329828771</v>
      </c>
      <c r="C363" s="15">
        <f t="shared" si="40"/>
        <v>12861.348086222173</v>
      </c>
      <c r="D363" s="10">
        <f t="shared" si="41"/>
        <v>346.41424360659772</v>
      </c>
      <c r="E363" s="10">
        <f t="shared" si="42"/>
        <v>39100.788454767477</v>
      </c>
      <c r="F363" s="15">
        <f t="shared" si="46"/>
        <v>1760899.211545232</v>
      </c>
      <c r="G363" s="16">
        <f t="shared" si="46"/>
        <v>2954271.9402036434</v>
      </c>
    </row>
    <row r="364" spans="1:7" x14ac:dyDescent="0.25">
      <c r="A364">
        <v>358</v>
      </c>
      <c r="B364" s="15">
        <f t="shared" si="44"/>
        <v>13207.762329828771</v>
      </c>
      <c r="C364" s="15">
        <f t="shared" si="40"/>
        <v>12947.090406796988</v>
      </c>
      <c r="D364" s="10">
        <f t="shared" si="41"/>
        <v>260.67192303178319</v>
      </c>
      <c r="E364" s="10">
        <f t="shared" si="42"/>
        <v>26153.698047970487</v>
      </c>
      <c r="F364" s="15">
        <f t="shared" si="46"/>
        <v>1773846.3019520289</v>
      </c>
      <c r="G364" s="16">
        <f t="shared" si="46"/>
        <v>2954532.612126675</v>
      </c>
    </row>
    <row r="365" spans="1:7" x14ac:dyDescent="0.25">
      <c r="A365">
        <v>359</v>
      </c>
      <c r="B365" s="15">
        <f t="shared" si="44"/>
        <v>13207.762329828771</v>
      </c>
      <c r="C365" s="15">
        <f t="shared" si="40"/>
        <v>13033.404342842301</v>
      </c>
      <c r="D365" s="10">
        <f t="shared" si="41"/>
        <v>174.35798698646994</v>
      </c>
      <c r="E365" s="10">
        <f t="shared" si="42"/>
        <v>13120.293705128186</v>
      </c>
      <c r="F365" s="15">
        <f t="shared" si="46"/>
        <v>1786879.7062948712</v>
      </c>
      <c r="G365" s="16">
        <f t="shared" si="46"/>
        <v>2954706.9701136616</v>
      </c>
    </row>
    <row r="366" spans="1:7" x14ac:dyDescent="0.25">
      <c r="A366">
        <v>360</v>
      </c>
      <c r="B366" s="15">
        <f t="shared" si="44"/>
        <v>13207.762329828771</v>
      </c>
      <c r="C366" s="15">
        <f t="shared" si="40"/>
        <v>13120.293705127917</v>
      </c>
      <c r="D366" s="10">
        <f t="shared" si="41"/>
        <v>87.468624700854576</v>
      </c>
      <c r="E366" s="10">
        <f t="shared" si="42"/>
        <v>2.6921043172478676E-10</v>
      </c>
      <c r="F366" s="15">
        <f t="shared" si="46"/>
        <v>1799999.9999999991</v>
      </c>
      <c r="G366" s="16">
        <f t="shared" si="46"/>
        <v>2954794.4387383624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Forecast</vt:lpstr>
      <vt:lpstr>Loan Amortization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2013-12-06T21:03:47Z</dcterms:created>
  <dcterms:modified xsi:type="dcterms:W3CDTF">2019-07-26T22:10:26Z</dcterms:modified>
</cp:coreProperties>
</file>