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20730" windowHeight="11760" tabRatio="500"/>
  </bookViews>
  <sheets>
    <sheet name="Children of America" sheetId="1" r:id="rId1"/>
    <sheet name="Amortization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6" i="1" l="1"/>
  <c r="H146" i="1" l="1"/>
  <c r="I146" i="1"/>
  <c r="J146" i="1"/>
  <c r="K146" i="1"/>
  <c r="B154" i="1"/>
  <c r="C157" i="1" s="1"/>
  <c r="J157" i="1" l="1"/>
  <c r="J159" i="1" s="1"/>
  <c r="F157" i="1"/>
  <c r="I157" i="1"/>
  <c r="E157" i="1"/>
  <c r="E159" i="1" s="1"/>
  <c r="L157" i="1"/>
  <c r="L159" i="1" s="1"/>
  <c r="H157" i="1"/>
  <c r="H159" i="1" s="1"/>
  <c r="D157" i="1"/>
  <c r="D159" i="1" s="1"/>
  <c r="K157" i="1"/>
  <c r="K159" i="1" s="1"/>
  <c r="G157" i="1"/>
  <c r="G159" i="1" s="1"/>
  <c r="F159" i="1"/>
  <c r="I159" i="1"/>
  <c r="C159" i="1"/>
  <c r="B157" i="1"/>
  <c r="B159" i="1" s="1"/>
  <c r="B160" i="1" s="1"/>
  <c r="B149" i="1"/>
  <c r="B148" i="1"/>
  <c r="D71" i="1"/>
  <c r="E71" i="1"/>
  <c r="F71" i="1"/>
  <c r="G71" i="1"/>
  <c r="H71" i="1"/>
  <c r="I71" i="1"/>
  <c r="J71" i="1"/>
  <c r="K71" i="1"/>
  <c r="L71" i="1"/>
  <c r="C71" i="1"/>
  <c r="B115" i="1" s="1"/>
  <c r="B131" i="1" s="1"/>
  <c r="D29" i="1"/>
  <c r="E29" i="1"/>
  <c r="F29" i="1"/>
  <c r="G29" i="1"/>
  <c r="H29" i="1"/>
  <c r="I29" i="1"/>
  <c r="J29" i="1"/>
  <c r="K29" i="1"/>
  <c r="L29" i="1"/>
  <c r="C29" i="1"/>
  <c r="C43" i="1"/>
  <c r="C46" i="1"/>
  <c r="D46" i="1" s="1"/>
  <c r="E46" i="1" s="1"/>
  <c r="F46" i="1" s="1"/>
  <c r="G46" i="1" s="1"/>
  <c r="H46" i="1" s="1"/>
  <c r="I46" i="1" s="1"/>
  <c r="J46" i="1" s="1"/>
  <c r="K46" i="1" s="1"/>
  <c r="L46" i="1" s="1"/>
  <c r="C72" i="1"/>
  <c r="D6" i="4"/>
  <c r="B146" i="1" l="1"/>
  <c r="C27" i="1"/>
  <c r="D27" i="1" s="1"/>
  <c r="E27" i="1" s="1"/>
  <c r="F27" i="1" s="1"/>
  <c r="D28" i="1"/>
  <c r="E28" i="1"/>
  <c r="F28" i="1"/>
  <c r="G28" i="1"/>
  <c r="H28" i="1"/>
  <c r="I28" i="1"/>
  <c r="J28" i="1"/>
  <c r="K28" i="1"/>
  <c r="L28" i="1"/>
  <c r="C28" i="1"/>
  <c r="D30" i="1"/>
  <c r="E30" i="1"/>
  <c r="F30" i="1"/>
  <c r="G30" i="1"/>
  <c r="H30" i="1"/>
  <c r="I30" i="1"/>
  <c r="J30" i="1"/>
  <c r="K30" i="1"/>
  <c r="L30" i="1"/>
  <c r="C30" i="1"/>
  <c r="C31" i="1"/>
  <c r="D32" i="1"/>
  <c r="E32" i="1"/>
  <c r="F32" i="1"/>
  <c r="G32" i="1"/>
  <c r="H32" i="1"/>
  <c r="I32" i="1"/>
  <c r="J32" i="1"/>
  <c r="K32" i="1"/>
  <c r="L32" i="1"/>
  <c r="C32" i="1"/>
  <c r="C41" i="1"/>
  <c r="C40" i="1"/>
  <c r="C39" i="1"/>
  <c r="C38" i="1"/>
  <c r="D19" i="1"/>
  <c r="D38" i="1" s="1"/>
  <c r="D20" i="1"/>
  <c r="D39" i="1" s="1"/>
  <c r="D22" i="1"/>
  <c r="D40" i="1" s="1"/>
  <c r="D21" i="1"/>
  <c r="E21" i="1" s="1"/>
  <c r="F21" i="1" s="1"/>
  <c r="E19" i="1"/>
  <c r="E38" i="1" s="1"/>
  <c r="E22" i="1"/>
  <c r="E40" i="1" s="1"/>
  <c r="D43" i="1"/>
  <c r="D80" i="1" s="1"/>
  <c r="E43" i="1"/>
  <c r="C80" i="1"/>
  <c r="C122" i="1" s="1"/>
  <c r="D31" i="1"/>
  <c r="C47" i="1"/>
  <c r="D47" i="1" s="1"/>
  <c r="D69" i="1" s="1"/>
  <c r="D121" i="1" s="1"/>
  <c r="D72" i="1"/>
  <c r="C54" i="1"/>
  <c r="C107" i="1" s="1"/>
  <c r="D54" i="1"/>
  <c r="D107" i="1" s="1"/>
  <c r="E31" i="1"/>
  <c r="E47" i="1"/>
  <c r="E72" i="1"/>
  <c r="E54" i="1"/>
  <c r="E107" i="1" s="1"/>
  <c r="F31" i="1"/>
  <c r="F47" i="1"/>
  <c r="G47" i="1" s="1"/>
  <c r="H47" i="1" s="1"/>
  <c r="I47" i="1" s="1"/>
  <c r="J47" i="1" s="1"/>
  <c r="K47" i="1" s="1"/>
  <c r="L47" i="1" s="1"/>
  <c r="F72" i="1"/>
  <c r="F54" i="1"/>
  <c r="F107" i="1" s="1"/>
  <c r="G31" i="1"/>
  <c r="G72" i="1"/>
  <c r="G54" i="1"/>
  <c r="G107" i="1" s="1"/>
  <c r="H31" i="1"/>
  <c r="H72" i="1"/>
  <c r="H54" i="1"/>
  <c r="H107" i="1" s="1"/>
  <c r="I31" i="1"/>
  <c r="I72" i="1"/>
  <c r="I54" i="1"/>
  <c r="I107" i="1" s="1"/>
  <c r="J31" i="1"/>
  <c r="J72" i="1"/>
  <c r="J54" i="1"/>
  <c r="J107" i="1" s="1"/>
  <c r="K31" i="1"/>
  <c r="K72" i="1"/>
  <c r="K54" i="1"/>
  <c r="K107" i="1" s="1"/>
  <c r="L31" i="1"/>
  <c r="L72" i="1"/>
  <c r="L54" i="1"/>
  <c r="L107" i="1" s="1"/>
  <c r="C69" i="1"/>
  <c r="C121" i="1" s="1"/>
  <c r="D37" i="1"/>
  <c r="E37" i="1" s="1"/>
  <c r="F37" i="1" s="1"/>
  <c r="G37" i="1" s="1"/>
  <c r="H37" i="1" s="1"/>
  <c r="I37" i="1" s="1"/>
  <c r="J37" i="1" s="1"/>
  <c r="K37" i="1" s="1"/>
  <c r="L37" i="1" s="1"/>
  <c r="D44" i="1"/>
  <c r="D45" i="1"/>
  <c r="D48" i="1"/>
  <c r="D49" i="1"/>
  <c r="D51" i="1"/>
  <c r="E14" i="4"/>
  <c r="C15" i="4" s="1"/>
  <c r="D9" i="4"/>
  <c r="D10" i="4" s="1"/>
  <c r="E44" i="1"/>
  <c r="E45" i="1"/>
  <c r="E48" i="1"/>
  <c r="E49" i="1"/>
  <c r="E51" i="1"/>
  <c r="F44" i="1"/>
  <c r="F45" i="1"/>
  <c r="F48" i="1"/>
  <c r="F49" i="1"/>
  <c r="F51" i="1"/>
  <c r="G44" i="1"/>
  <c r="G45" i="1"/>
  <c r="G48" i="1"/>
  <c r="G49" i="1"/>
  <c r="G51" i="1"/>
  <c r="H44" i="1"/>
  <c r="H45" i="1"/>
  <c r="H48" i="1"/>
  <c r="H49" i="1"/>
  <c r="H51" i="1"/>
  <c r="I44" i="1"/>
  <c r="I45" i="1"/>
  <c r="I48" i="1"/>
  <c r="I49" i="1"/>
  <c r="I51" i="1"/>
  <c r="J44" i="1"/>
  <c r="J45" i="1"/>
  <c r="J48" i="1"/>
  <c r="J49" i="1"/>
  <c r="J51" i="1"/>
  <c r="K44" i="1"/>
  <c r="K45" i="1"/>
  <c r="K48" i="1"/>
  <c r="K49" i="1"/>
  <c r="K51" i="1"/>
  <c r="L44" i="1"/>
  <c r="L45" i="1"/>
  <c r="L48" i="1"/>
  <c r="L49" i="1"/>
  <c r="L51" i="1"/>
  <c r="C44" i="1"/>
  <c r="C45" i="1"/>
  <c r="C48" i="1"/>
  <c r="C49" i="1"/>
  <c r="C51" i="1"/>
  <c r="D9" i="1"/>
  <c r="E9" i="1"/>
  <c r="F9" i="1"/>
  <c r="G9" i="1" s="1"/>
  <c r="H9" i="1" s="1"/>
  <c r="I9" i="1" s="1"/>
  <c r="J9" i="1" s="1"/>
  <c r="K9" i="1" s="1"/>
  <c r="L9" i="1" s="1"/>
  <c r="D8" i="1"/>
  <c r="E8" i="1" s="1"/>
  <c r="F8" i="1" s="1"/>
  <c r="G8" i="1" s="1"/>
  <c r="H8" i="1"/>
  <c r="I8" i="1" s="1"/>
  <c r="J8" i="1" s="1"/>
  <c r="K8" i="1" s="1"/>
  <c r="L8" i="1" s="1"/>
  <c r="D7" i="1"/>
  <c r="E7" i="1" s="1"/>
  <c r="F7" i="1"/>
  <c r="G7" i="1" s="1"/>
  <c r="H7" i="1" s="1"/>
  <c r="I7" i="1" s="1"/>
  <c r="J7" i="1" s="1"/>
  <c r="K7" i="1" s="1"/>
  <c r="L7" i="1" s="1"/>
  <c r="B15" i="4"/>
  <c r="B16" i="4"/>
  <c r="B17" i="4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M31" i="1"/>
  <c r="L58" i="1"/>
  <c r="C58" i="1"/>
  <c r="D58" i="1"/>
  <c r="E58" i="1"/>
  <c r="F58" i="1"/>
  <c r="G58" i="1"/>
  <c r="H58" i="1"/>
  <c r="I58" i="1"/>
  <c r="J58" i="1"/>
  <c r="K58" i="1"/>
  <c r="D122" i="1" l="1"/>
  <c r="C81" i="1"/>
  <c r="D41" i="1"/>
  <c r="E41" i="1"/>
  <c r="E80" i="1"/>
  <c r="F43" i="1"/>
  <c r="F41" i="1"/>
  <c r="G21" i="1"/>
  <c r="C34" i="1"/>
  <c r="E122" i="1"/>
  <c r="F22" i="1"/>
  <c r="E20" i="1"/>
  <c r="D81" i="1"/>
  <c r="F19" i="1"/>
  <c r="F34" i="1"/>
  <c r="G27" i="1"/>
  <c r="H27" i="1" s="1"/>
  <c r="E34" i="1"/>
  <c r="E68" i="1" s="1"/>
  <c r="D34" i="1"/>
  <c r="D106" i="1" s="1"/>
  <c r="D108" i="1" s="1"/>
  <c r="F68" i="1"/>
  <c r="L111" i="1"/>
  <c r="J111" i="1"/>
  <c r="H111" i="1"/>
  <c r="F111" i="1"/>
  <c r="D111" i="1"/>
  <c r="K111" i="1"/>
  <c r="I111" i="1"/>
  <c r="G111" i="1"/>
  <c r="E111" i="1"/>
  <c r="C73" i="1"/>
  <c r="C111" i="1"/>
  <c r="D15" i="4"/>
  <c r="E15" i="4" s="1"/>
  <c r="C16" i="4" s="1"/>
  <c r="D16" i="4" s="1"/>
  <c r="E16" i="4" s="1"/>
  <c r="F80" i="1" l="1"/>
  <c r="F122" i="1" s="1"/>
  <c r="G43" i="1"/>
  <c r="C106" i="1"/>
  <c r="C108" i="1" s="1"/>
  <c r="C68" i="1"/>
  <c r="C120" i="1" s="1"/>
  <c r="G41" i="1"/>
  <c r="H21" i="1"/>
  <c r="E69" i="1"/>
  <c r="E121" i="1" s="1"/>
  <c r="F40" i="1"/>
  <c r="G22" i="1"/>
  <c r="E39" i="1"/>
  <c r="F20" i="1"/>
  <c r="F38" i="1"/>
  <c r="G19" i="1"/>
  <c r="D68" i="1"/>
  <c r="G34" i="1"/>
  <c r="H34" i="1"/>
  <c r="I27" i="1"/>
  <c r="E120" i="1"/>
  <c r="F120" i="1"/>
  <c r="D109" i="1"/>
  <c r="D110" i="1" s="1"/>
  <c r="D112" i="1" s="1"/>
  <c r="C109" i="1"/>
  <c r="D73" i="1"/>
  <c r="C17" i="4"/>
  <c r="D17" i="4" s="1"/>
  <c r="E17" i="4" s="1"/>
  <c r="C76" i="1" l="1"/>
  <c r="D120" i="1"/>
  <c r="H41" i="1"/>
  <c r="I21" i="1"/>
  <c r="G80" i="1"/>
  <c r="G122" i="1" s="1"/>
  <c r="H43" i="1"/>
  <c r="F69" i="1"/>
  <c r="F121" i="1" s="1"/>
  <c r="G40" i="1"/>
  <c r="H22" i="1"/>
  <c r="F39" i="1"/>
  <c r="F106" i="1" s="1"/>
  <c r="F108" i="1" s="1"/>
  <c r="F109" i="1" s="1"/>
  <c r="G20" i="1"/>
  <c r="E81" i="1"/>
  <c r="E106" i="1"/>
  <c r="E108" i="1" s="1"/>
  <c r="E109" i="1" s="1"/>
  <c r="E110" i="1" s="1"/>
  <c r="E112" i="1" s="1"/>
  <c r="G38" i="1"/>
  <c r="H19" i="1"/>
  <c r="F81" i="1"/>
  <c r="H68" i="1"/>
  <c r="J27" i="1"/>
  <c r="I34" i="1"/>
  <c r="G68" i="1"/>
  <c r="G120" i="1" s="1"/>
  <c r="D76" i="1"/>
  <c r="E73" i="1"/>
  <c r="D123" i="1"/>
  <c r="D131" i="1" s="1"/>
  <c r="D146" i="1" s="1"/>
  <c r="D148" i="1" s="1"/>
  <c r="C123" i="1"/>
  <c r="C110" i="1"/>
  <c r="C112" i="1" s="1"/>
  <c r="C18" i="4"/>
  <c r="D18" i="4" s="1"/>
  <c r="E18" i="4" s="1"/>
  <c r="F123" i="1" l="1"/>
  <c r="H80" i="1"/>
  <c r="H122" i="1" s="1"/>
  <c r="I43" i="1"/>
  <c r="J21" i="1"/>
  <c r="I41" i="1"/>
  <c r="G69" i="1"/>
  <c r="G121" i="1" s="1"/>
  <c r="H40" i="1"/>
  <c r="I22" i="1"/>
  <c r="E123" i="1"/>
  <c r="E131" i="1" s="1"/>
  <c r="E146" i="1" s="1"/>
  <c r="E148" i="1" s="1"/>
  <c r="G39" i="1"/>
  <c r="G106" i="1" s="1"/>
  <c r="G108" i="1" s="1"/>
  <c r="G109" i="1" s="1"/>
  <c r="G110" i="1" s="1"/>
  <c r="G112" i="1" s="1"/>
  <c r="H20" i="1"/>
  <c r="F110" i="1"/>
  <c r="F112" i="1" s="1"/>
  <c r="H38" i="1"/>
  <c r="I19" i="1"/>
  <c r="J34" i="1"/>
  <c r="K27" i="1"/>
  <c r="H120" i="1"/>
  <c r="I68" i="1"/>
  <c r="I120" i="1" s="1"/>
  <c r="C131" i="1"/>
  <c r="C146" i="1" s="1"/>
  <c r="C148" i="1" s="1"/>
  <c r="E76" i="1"/>
  <c r="F73" i="1"/>
  <c r="C19" i="4"/>
  <c r="F131" i="1" l="1"/>
  <c r="F146" i="1" s="1"/>
  <c r="F148" i="1" s="1"/>
  <c r="I80" i="1"/>
  <c r="I122" i="1" s="1"/>
  <c r="J43" i="1"/>
  <c r="G81" i="1"/>
  <c r="J41" i="1"/>
  <c r="K21" i="1"/>
  <c r="H69" i="1"/>
  <c r="H121" i="1" s="1"/>
  <c r="I40" i="1"/>
  <c r="J22" i="1"/>
  <c r="G123" i="1"/>
  <c r="G131" i="1" s="1"/>
  <c r="G146" i="1" s="1"/>
  <c r="G148" i="1" s="1"/>
  <c r="H39" i="1"/>
  <c r="H106" i="1" s="1"/>
  <c r="H108" i="1" s="1"/>
  <c r="I20" i="1"/>
  <c r="I38" i="1"/>
  <c r="J19" i="1"/>
  <c r="H81" i="1"/>
  <c r="L27" i="1"/>
  <c r="L34" i="1" s="1"/>
  <c r="K34" i="1"/>
  <c r="J68" i="1"/>
  <c r="J120" i="1" s="1"/>
  <c r="F76" i="1"/>
  <c r="G73" i="1"/>
  <c r="D19" i="4"/>
  <c r="E19" i="4" s="1"/>
  <c r="J80" i="1" l="1"/>
  <c r="J122" i="1" s="1"/>
  <c r="K43" i="1"/>
  <c r="L21" i="1"/>
  <c r="L41" i="1" s="1"/>
  <c r="K41" i="1"/>
  <c r="I69" i="1"/>
  <c r="I121" i="1" s="1"/>
  <c r="J40" i="1"/>
  <c r="K22" i="1"/>
  <c r="I39" i="1"/>
  <c r="J20" i="1"/>
  <c r="H109" i="1"/>
  <c r="H123" i="1" s="1"/>
  <c r="J38" i="1"/>
  <c r="K19" i="1"/>
  <c r="I81" i="1"/>
  <c r="I106" i="1"/>
  <c r="I108" i="1" s="1"/>
  <c r="K68" i="1"/>
  <c r="K120" i="1" s="1"/>
  <c r="L68" i="1"/>
  <c r="G76" i="1"/>
  <c r="H73" i="1"/>
  <c r="C20" i="4"/>
  <c r="K80" i="1" l="1"/>
  <c r="K122" i="1" s="1"/>
  <c r="L43" i="1"/>
  <c r="L80" i="1" s="1"/>
  <c r="J69" i="1"/>
  <c r="J121" i="1" s="1"/>
  <c r="H110" i="1"/>
  <c r="H112" i="1" s="1"/>
  <c r="H131" i="1" s="1"/>
  <c r="H148" i="1" s="1"/>
  <c r="K40" i="1"/>
  <c r="L22" i="1"/>
  <c r="L40" i="1" s="1"/>
  <c r="J39" i="1"/>
  <c r="K20" i="1"/>
  <c r="I109" i="1"/>
  <c r="I123" i="1" s="1"/>
  <c r="K38" i="1"/>
  <c r="L19" i="1"/>
  <c r="L38" i="1" s="1"/>
  <c r="J81" i="1"/>
  <c r="J106" i="1"/>
  <c r="J108" i="1" s="1"/>
  <c r="L126" i="1"/>
  <c r="L120" i="1"/>
  <c r="H76" i="1"/>
  <c r="I73" i="1"/>
  <c r="D20" i="4"/>
  <c r="E20" i="4" s="1"/>
  <c r="L128" i="1" l="1"/>
  <c r="L122" i="1"/>
  <c r="I110" i="1"/>
  <c r="I112" i="1" s="1"/>
  <c r="I131" i="1" s="1"/>
  <c r="I148" i="1" s="1"/>
  <c r="K69" i="1"/>
  <c r="K121" i="1" s="1"/>
  <c r="L69" i="1"/>
  <c r="K39" i="1"/>
  <c r="K106" i="1" s="1"/>
  <c r="K108" i="1" s="1"/>
  <c r="L20" i="1"/>
  <c r="L39" i="1" s="1"/>
  <c r="L81" i="1" s="1"/>
  <c r="J109" i="1"/>
  <c r="J123" i="1" s="1"/>
  <c r="L106" i="1"/>
  <c r="L108" i="1" s="1"/>
  <c r="K81" i="1"/>
  <c r="I76" i="1"/>
  <c r="J73" i="1"/>
  <c r="C21" i="4"/>
  <c r="J110" i="1" l="1"/>
  <c r="J112" i="1" s="1"/>
  <c r="J131" i="1" s="1"/>
  <c r="J148" i="1" s="1"/>
  <c r="L127" i="1"/>
  <c r="L121" i="1"/>
  <c r="L109" i="1"/>
  <c r="L110" i="1" s="1"/>
  <c r="L112" i="1" s="1"/>
  <c r="K109" i="1"/>
  <c r="K123" i="1" s="1"/>
  <c r="J76" i="1"/>
  <c r="K73" i="1"/>
  <c r="D21" i="4"/>
  <c r="E21" i="4" s="1"/>
  <c r="K110" i="1" l="1"/>
  <c r="K112" i="1" s="1"/>
  <c r="K131" i="1" s="1"/>
  <c r="K148" i="1" s="1"/>
  <c r="L129" i="1"/>
  <c r="L123" i="1"/>
  <c r="K76" i="1"/>
  <c r="L73" i="1"/>
  <c r="C22" i="4"/>
  <c r="N115" i="1" l="1"/>
  <c r="L116" i="1" s="1"/>
  <c r="L76" i="1"/>
  <c r="D22" i="4"/>
  <c r="E22" i="4" s="1"/>
  <c r="N117" i="1" l="1"/>
  <c r="L117" i="1" s="1"/>
  <c r="L131" i="1" s="1"/>
  <c r="C23" i="4"/>
  <c r="B134" i="1" l="1"/>
  <c r="L148" i="1"/>
  <c r="D23" i="4"/>
  <c r="E23" i="4" s="1"/>
  <c r="C24" i="4" l="1"/>
  <c r="D24" i="4" l="1"/>
  <c r="E24" i="4" s="1"/>
  <c r="C25" i="4" l="1"/>
  <c r="D25" i="4" l="1"/>
  <c r="E25" i="4" s="1"/>
  <c r="C26" i="4" l="1"/>
  <c r="D26" i="4" l="1"/>
  <c r="E26" i="4" s="1"/>
  <c r="C57" i="1"/>
  <c r="C60" i="1" s="1"/>
  <c r="C61" i="1" l="1"/>
  <c r="C79" i="1" s="1"/>
  <c r="C82" i="1"/>
  <c r="C27" i="4"/>
  <c r="C62" i="1" l="1"/>
  <c r="C86" i="1" s="1"/>
  <c r="D27" i="4"/>
  <c r="E27" i="4" s="1"/>
  <c r="C28" i="4" l="1"/>
  <c r="C88" i="1"/>
  <c r="C90" i="1" s="1"/>
  <c r="D28" i="4" l="1"/>
  <c r="E28" i="4" s="1"/>
  <c r="C29" i="4" l="1"/>
  <c r="D29" i="4" l="1"/>
  <c r="E29" i="4" s="1"/>
  <c r="C30" i="4" l="1"/>
  <c r="D30" i="4" l="1"/>
  <c r="E30" i="4" s="1"/>
  <c r="C31" i="4" l="1"/>
  <c r="D31" i="4" l="1"/>
  <c r="E31" i="4" s="1"/>
  <c r="C32" i="4" l="1"/>
  <c r="D32" i="4" l="1"/>
  <c r="E32" i="4" s="1"/>
  <c r="C33" i="4" l="1"/>
  <c r="D33" i="4" s="1"/>
  <c r="E33" i="4" s="1"/>
  <c r="C34" i="4" l="1"/>
  <c r="D34" i="4" l="1"/>
  <c r="E34" i="4" s="1"/>
  <c r="C35" i="4" l="1"/>
  <c r="D35" i="4" l="1"/>
  <c r="E35" i="4" s="1"/>
  <c r="C36" i="4" l="1"/>
  <c r="D36" i="4" s="1"/>
  <c r="E36" i="4" s="1"/>
  <c r="C37" i="4" l="1"/>
  <c r="D37" i="4" l="1"/>
  <c r="E37" i="4" s="1"/>
  <c r="C38" i="4" l="1"/>
  <c r="D38" i="4" l="1"/>
  <c r="E38" i="4" s="1"/>
  <c r="D57" i="1"/>
  <c r="D60" i="1" s="1"/>
  <c r="D61" i="1" l="1"/>
  <c r="D79" i="1" s="1"/>
  <c r="C39" i="4"/>
  <c r="D82" i="1"/>
  <c r="D62" i="1" l="1"/>
  <c r="D86" i="1" s="1"/>
  <c r="D88" i="1" s="1"/>
  <c r="D90" i="1" s="1"/>
  <c r="D39" i="4"/>
  <c r="E39" i="4" s="1"/>
  <c r="C40" i="4" l="1"/>
  <c r="D40" i="4" l="1"/>
  <c r="E40" i="4" s="1"/>
  <c r="C41" i="4" l="1"/>
  <c r="D41" i="4" l="1"/>
  <c r="E41" i="4" s="1"/>
  <c r="C42" i="4" l="1"/>
  <c r="D42" i="4" l="1"/>
  <c r="E42" i="4" s="1"/>
  <c r="C43" i="4" l="1"/>
  <c r="D43" i="4" l="1"/>
  <c r="E43" i="4" s="1"/>
  <c r="C44" i="4" l="1"/>
  <c r="D44" i="4" l="1"/>
  <c r="E44" i="4" s="1"/>
  <c r="C45" i="4" l="1"/>
  <c r="D45" i="4" l="1"/>
  <c r="E45" i="4" s="1"/>
  <c r="C46" i="4" l="1"/>
  <c r="D46" i="4" l="1"/>
  <c r="E46" i="4" s="1"/>
  <c r="C47" i="4" l="1"/>
  <c r="D47" i="4" l="1"/>
  <c r="E47" i="4" s="1"/>
  <c r="C48" i="4" l="1"/>
  <c r="D48" i="4" l="1"/>
  <c r="E48" i="4" s="1"/>
  <c r="C49" i="4" l="1"/>
  <c r="D49" i="4" l="1"/>
  <c r="E49" i="4" s="1"/>
  <c r="C50" i="4" l="1"/>
  <c r="D50" i="4" l="1"/>
  <c r="E50" i="4" s="1"/>
  <c r="E57" i="1"/>
  <c r="E60" i="1" s="1"/>
  <c r="E61" i="1" l="1"/>
  <c r="E79" i="1" s="1"/>
  <c r="E82" i="1"/>
  <c r="C51" i="4"/>
  <c r="E62" i="1" l="1"/>
  <c r="E86" i="1" s="1"/>
  <c r="E88" i="1" s="1"/>
  <c r="E90" i="1" s="1"/>
  <c r="D51" i="4"/>
  <c r="E51" i="4" s="1"/>
  <c r="C52" i="4" l="1"/>
  <c r="D52" i="4" l="1"/>
  <c r="E52" i="4" s="1"/>
  <c r="C53" i="4" l="1"/>
  <c r="D53" i="4" l="1"/>
  <c r="E53" i="4" s="1"/>
  <c r="C54" i="4" l="1"/>
  <c r="D54" i="4" s="1"/>
  <c r="E54" i="4" s="1"/>
  <c r="C55" i="4" l="1"/>
  <c r="D55" i="4" l="1"/>
  <c r="E55" i="4" s="1"/>
  <c r="C56" i="4" l="1"/>
  <c r="D56" i="4" l="1"/>
  <c r="E56" i="4" s="1"/>
  <c r="C57" i="4" l="1"/>
  <c r="D57" i="4" l="1"/>
  <c r="E57" i="4" s="1"/>
  <c r="C58" i="4" l="1"/>
  <c r="D58" i="4" l="1"/>
  <c r="E58" i="4" s="1"/>
  <c r="C59" i="4" l="1"/>
  <c r="D59" i="4" l="1"/>
  <c r="E59" i="4" s="1"/>
  <c r="C60" i="4" l="1"/>
  <c r="D60" i="4" l="1"/>
  <c r="E60" i="4" s="1"/>
  <c r="C61" i="4" l="1"/>
  <c r="D61" i="4" l="1"/>
  <c r="E61" i="4" s="1"/>
  <c r="C62" i="4" l="1"/>
  <c r="D62" i="4" l="1"/>
  <c r="E62" i="4" s="1"/>
  <c r="F57" i="1"/>
  <c r="F60" i="1" s="1"/>
  <c r="F61" i="1" l="1"/>
  <c r="F79" i="1" s="1"/>
  <c r="C63" i="4"/>
  <c r="F82" i="1"/>
  <c r="F62" i="1" l="1"/>
  <c r="F86" i="1" s="1"/>
  <c r="F88" i="1" s="1"/>
  <c r="F90" i="1" s="1"/>
  <c r="D63" i="4"/>
  <c r="E63" i="4" s="1"/>
  <c r="C64" i="4" l="1"/>
  <c r="D64" i="4" l="1"/>
  <c r="E64" i="4" s="1"/>
  <c r="C65" i="4" l="1"/>
  <c r="D65" i="4" l="1"/>
  <c r="E65" i="4" s="1"/>
  <c r="C66" i="4" l="1"/>
  <c r="D66" i="4" l="1"/>
  <c r="E66" i="4" s="1"/>
  <c r="C67" i="4" l="1"/>
  <c r="D67" i="4" l="1"/>
  <c r="E67" i="4" s="1"/>
  <c r="C68" i="4" l="1"/>
  <c r="D68" i="4" l="1"/>
  <c r="E68" i="4" s="1"/>
  <c r="C69" i="4" l="1"/>
  <c r="D69" i="4" l="1"/>
  <c r="E69" i="4" s="1"/>
  <c r="C70" i="4" l="1"/>
  <c r="D70" i="4" l="1"/>
  <c r="E70" i="4" s="1"/>
  <c r="C71" i="4" l="1"/>
  <c r="D71" i="4" l="1"/>
  <c r="E71" i="4" s="1"/>
  <c r="C72" i="4" l="1"/>
  <c r="D72" i="4" l="1"/>
  <c r="E72" i="4" s="1"/>
  <c r="C73" i="4" l="1"/>
  <c r="D73" i="4" l="1"/>
  <c r="E73" i="4" s="1"/>
  <c r="C74" i="4" l="1"/>
  <c r="D74" i="4" l="1"/>
  <c r="E74" i="4" s="1"/>
  <c r="G57" i="1"/>
  <c r="G60" i="1" s="1"/>
  <c r="G82" i="1" l="1"/>
  <c r="C75" i="4"/>
  <c r="G61" i="1"/>
  <c r="G79" i="1" s="1"/>
  <c r="G62" i="1" l="1"/>
  <c r="G86" i="1" s="1"/>
  <c r="G88" i="1" s="1"/>
  <c r="G90" i="1" s="1"/>
  <c r="D75" i="4"/>
  <c r="E75" i="4" s="1"/>
  <c r="C76" i="4" l="1"/>
  <c r="D76" i="4" l="1"/>
  <c r="E76" i="4" s="1"/>
  <c r="C77" i="4" l="1"/>
  <c r="D77" i="4" l="1"/>
  <c r="E77" i="4" s="1"/>
  <c r="C78" i="4" l="1"/>
  <c r="D78" i="4" l="1"/>
  <c r="E78" i="4" s="1"/>
  <c r="C79" i="4" l="1"/>
  <c r="D79" i="4" l="1"/>
  <c r="E79" i="4" s="1"/>
  <c r="C80" i="4" l="1"/>
  <c r="D80" i="4" l="1"/>
  <c r="E80" i="4" s="1"/>
  <c r="C81" i="4" l="1"/>
  <c r="D81" i="4" l="1"/>
  <c r="E81" i="4" s="1"/>
  <c r="C82" i="4" l="1"/>
  <c r="D82" i="4" l="1"/>
  <c r="E82" i="4" s="1"/>
  <c r="C83" i="4" l="1"/>
  <c r="D83" i="4" l="1"/>
  <c r="E83" i="4" s="1"/>
  <c r="C84" i="4" l="1"/>
  <c r="D84" i="4" l="1"/>
  <c r="E84" i="4" s="1"/>
  <c r="C85" i="4" l="1"/>
  <c r="D85" i="4" l="1"/>
  <c r="E85" i="4" s="1"/>
  <c r="C86" i="4" l="1"/>
  <c r="D86" i="4" l="1"/>
  <c r="E86" i="4" s="1"/>
  <c r="H57" i="1"/>
  <c r="H60" i="1" s="1"/>
  <c r="C87" i="4" l="1"/>
  <c r="H82" i="1"/>
  <c r="H61" i="1"/>
  <c r="H79" i="1" s="1"/>
  <c r="H62" i="1" l="1"/>
  <c r="H86" i="1" s="1"/>
  <c r="H88" i="1" s="1"/>
  <c r="H90" i="1" s="1"/>
  <c r="D87" i="4"/>
  <c r="E87" i="4" s="1"/>
  <c r="C88" i="4" l="1"/>
  <c r="D88" i="4" l="1"/>
  <c r="E88" i="4" s="1"/>
  <c r="C89" i="4" l="1"/>
  <c r="D89" i="4" l="1"/>
  <c r="E89" i="4" s="1"/>
  <c r="C90" i="4" l="1"/>
  <c r="D90" i="4" l="1"/>
  <c r="E90" i="4" s="1"/>
  <c r="C91" i="4" l="1"/>
  <c r="D91" i="4" l="1"/>
  <c r="E91" i="4" s="1"/>
  <c r="C92" i="4" l="1"/>
  <c r="D92" i="4" s="1"/>
  <c r="E92" i="4" s="1"/>
  <c r="C93" i="4" l="1"/>
  <c r="D93" i="4" l="1"/>
  <c r="E93" i="4" s="1"/>
  <c r="C94" i="4" l="1"/>
  <c r="D94" i="4" l="1"/>
  <c r="E94" i="4" s="1"/>
  <c r="C95" i="4" l="1"/>
  <c r="D95" i="4" l="1"/>
  <c r="E95" i="4" s="1"/>
  <c r="C96" i="4" l="1"/>
  <c r="D96" i="4" l="1"/>
  <c r="E96" i="4" s="1"/>
  <c r="C97" i="4" l="1"/>
  <c r="D97" i="4" l="1"/>
  <c r="E97" i="4" s="1"/>
  <c r="C98" i="4" l="1"/>
  <c r="D98" i="4" l="1"/>
  <c r="E98" i="4" s="1"/>
  <c r="I57" i="1"/>
  <c r="I60" i="1" s="1"/>
  <c r="I82" i="1" l="1"/>
  <c r="C99" i="4"/>
  <c r="I61" i="1"/>
  <c r="I79" i="1" s="1"/>
  <c r="I62" i="1" l="1"/>
  <c r="I86" i="1" s="1"/>
  <c r="I88" i="1" s="1"/>
  <c r="I90" i="1" s="1"/>
  <c r="D99" i="4"/>
  <c r="E99" i="4" s="1"/>
  <c r="C100" i="4" l="1"/>
  <c r="D100" i="4" l="1"/>
  <c r="E100" i="4" s="1"/>
  <c r="C101" i="4" l="1"/>
  <c r="D101" i="4" l="1"/>
  <c r="E101" i="4" s="1"/>
  <c r="C102" i="4" l="1"/>
  <c r="D102" i="4" l="1"/>
  <c r="E102" i="4" s="1"/>
  <c r="C103" i="4" l="1"/>
  <c r="D103" i="4" l="1"/>
  <c r="E103" i="4" s="1"/>
  <c r="C104" i="4" l="1"/>
  <c r="D104" i="4" l="1"/>
  <c r="E104" i="4" s="1"/>
  <c r="C105" i="4" l="1"/>
  <c r="D105" i="4" l="1"/>
  <c r="E105" i="4" s="1"/>
  <c r="C106" i="4" l="1"/>
  <c r="D106" i="4" l="1"/>
  <c r="E106" i="4" s="1"/>
  <c r="C107" i="4" l="1"/>
  <c r="D107" i="4" l="1"/>
  <c r="E107" i="4" s="1"/>
  <c r="C108" i="4" l="1"/>
  <c r="D108" i="4" l="1"/>
  <c r="E108" i="4" s="1"/>
  <c r="C109" i="4" l="1"/>
  <c r="D109" i="4" l="1"/>
  <c r="E109" i="4" s="1"/>
  <c r="C110" i="4" l="1"/>
  <c r="D110" i="4" l="1"/>
  <c r="E110" i="4" s="1"/>
  <c r="J57" i="1"/>
  <c r="J60" i="1" s="1"/>
  <c r="J82" i="1" l="1"/>
  <c r="C111" i="4"/>
  <c r="J61" i="1"/>
  <c r="J79" i="1" s="1"/>
  <c r="J62" i="1" l="1"/>
  <c r="J86" i="1" s="1"/>
  <c r="J88" i="1" s="1"/>
  <c r="J90" i="1" s="1"/>
  <c r="D111" i="4"/>
  <c r="E111" i="4" s="1"/>
  <c r="C112" i="4" l="1"/>
  <c r="D112" i="4" l="1"/>
  <c r="E112" i="4" s="1"/>
  <c r="C113" i="4" l="1"/>
  <c r="D113" i="4" l="1"/>
  <c r="E113" i="4" s="1"/>
  <c r="C114" i="4" l="1"/>
  <c r="D114" i="4" l="1"/>
  <c r="E114" i="4" s="1"/>
  <c r="C115" i="4" l="1"/>
  <c r="D115" i="4" l="1"/>
  <c r="E115" i="4" s="1"/>
  <c r="C116" i="4" l="1"/>
  <c r="D116" i="4" l="1"/>
  <c r="E116" i="4" s="1"/>
  <c r="C117" i="4" l="1"/>
  <c r="D117" i="4" l="1"/>
  <c r="E117" i="4" s="1"/>
  <c r="C118" i="4" l="1"/>
  <c r="D118" i="4" l="1"/>
  <c r="E118" i="4" s="1"/>
  <c r="C119" i="4" l="1"/>
  <c r="D119" i="4" l="1"/>
  <c r="E119" i="4" s="1"/>
  <c r="C120" i="4" l="1"/>
  <c r="D120" i="4" l="1"/>
  <c r="E120" i="4" s="1"/>
  <c r="C121" i="4" l="1"/>
  <c r="D121" i="4" l="1"/>
  <c r="E121" i="4" s="1"/>
  <c r="C122" i="4" l="1"/>
  <c r="D122" i="4" l="1"/>
  <c r="E122" i="4" s="1"/>
  <c r="K57" i="1"/>
  <c r="K60" i="1" s="1"/>
  <c r="K61" i="1" l="1"/>
  <c r="K79" i="1" s="1"/>
  <c r="K82" i="1"/>
  <c r="C123" i="4"/>
  <c r="K62" i="1" l="1"/>
  <c r="K86" i="1" s="1"/>
  <c r="K88" i="1" s="1"/>
  <c r="K90" i="1" s="1"/>
  <c r="D123" i="4"/>
  <c r="E123" i="4" s="1"/>
  <c r="C124" i="4" l="1"/>
  <c r="D124" i="4" l="1"/>
  <c r="E124" i="4" s="1"/>
  <c r="C125" i="4" l="1"/>
  <c r="D125" i="4" l="1"/>
  <c r="E125" i="4" s="1"/>
  <c r="C126" i="4" l="1"/>
  <c r="D126" i="4" l="1"/>
  <c r="E126" i="4" s="1"/>
  <c r="C127" i="4" l="1"/>
  <c r="D127" i="4" l="1"/>
  <c r="E127" i="4" s="1"/>
  <c r="C128" i="4" l="1"/>
  <c r="D128" i="4" l="1"/>
  <c r="E128" i="4" s="1"/>
  <c r="C129" i="4" l="1"/>
  <c r="D129" i="4" l="1"/>
  <c r="E129" i="4" s="1"/>
  <c r="C130" i="4" l="1"/>
  <c r="D130" i="4" l="1"/>
  <c r="E130" i="4" s="1"/>
  <c r="C131" i="4" l="1"/>
  <c r="D131" i="4" l="1"/>
  <c r="E131" i="4" s="1"/>
  <c r="C132" i="4" l="1"/>
  <c r="D132" i="4" l="1"/>
  <c r="E132" i="4" s="1"/>
  <c r="C133" i="4" l="1"/>
  <c r="D133" i="4" l="1"/>
  <c r="E133" i="4" s="1"/>
  <c r="C134" i="4" l="1"/>
  <c r="D134" i="4" l="1"/>
  <c r="E134" i="4" s="1"/>
  <c r="L57" i="1"/>
  <c r="L60" i="1" s="1"/>
  <c r="L61" i="1" l="1"/>
  <c r="L79" i="1" s="1"/>
  <c r="L82" i="1"/>
  <c r="C135" i="4"/>
  <c r="D135" i="4" s="1"/>
  <c r="E135" i="4" s="1"/>
  <c r="L62" i="1" l="1"/>
  <c r="L86" i="1" s="1"/>
  <c r="B100" i="1" s="1"/>
  <c r="C136" i="4"/>
  <c r="D136" i="4" s="1"/>
  <c r="E136" i="4" s="1"/>
  <c r="L88" i="1" l="1"/>
  <c r="L90" i="1" s="1"/>
  <c r="B99" i="1"/>
  <c r="B96" i="1" s="1"/>
  <c r="B102" i="1" s="1"/>
  <c r="B137" i="1" s="1"/>
  <c r="C137" i="4"/>
  <c r="D137" i="4" s="1"/>
  <c r="E137" i="4" s="1"/>
  <c r="C160" i="1" l="1"/>
  <c r="F160" i="1"/>
  <c r="H160" i="1"/>
  <c r="G160" i="1"/>
  <c r="E160" i="1"/>
  <c r="J160" i="1"/>
  <c r="L160" i="1"/>
  <c r="K160" i="1"/>
  <c r="I160" i="1"/>
  <c r="D160" i="1"/>
  <c r="D149" i="1"/>
  <c r="E149" i="1"/>
  <c r="C149" i="1"/>
  <c r="G149" i="1"/>
  <c r="F149" i="1"/>
  <c r="H149" i="1"/>
  <c r="I149" i="1"/>
  <c r="J149" i="1"/>
  <c r="K149" i="1"/>
  <c r="L149" i="1"/>
  <c r="C135" i="1"/>
  <c r="E135" i="1"/>
  <c r="G135" i="1"/>
  <c r="I135" i="1"/>
  <c r="K135" i="1"/>
  <c r="B135" i="1"/>
  <c r="D135" i="1"/>
  <c r="F135" i="1"/>
  <c r="H135" i="1"/>
  <c r="J135" i="1"/>
  <c r="L135" i="1"/>
  <c r="C138" i="4"/>
  <c r="D138" i="4" s="1"/>
  <c r="E138" i="4" s="1"/>
  <c r="B150" i="1" l="1"/>
  <c r="B161" i="1"/>
  <c r="B136" i="1"/>
  <c r="C139" i="4"/>
  <c r="D139" i="4" s="1"/>
  <c r="E139" i="4" s="1"/>
  <c r="B164" i="1" l="1"/>
  <c r="C140" i="4"/>
  <c r="D140" i="4" s="1"/>
  <c r="E140" i="4" s="1"/>
  <c r="C141" i="4" l="1"/>
  <c r="D141" i="4" s="1"/>
  <c r="E141" i="4" s="1"/>
  <c r="C142" i="4" l="1"/>
  <c r="D142" i="4" s="1"/>
  <c r="E142" i="4" s="1"/>
  <c r="C143" i="4" l="1"/>
  <c r="D143" i="4" s="1"/>
  <c r="E143" i="4" s="1"/>
  <c r="C144" i="4" l="1"/>
  <c r="D144" i="4" s="1"/>
  <c r="E144" i="4" s="1"/>
  <c r="C145" i="4" l="1"/>
  <c r="D145" i="4" s="1"/>
  <c r="E145" i="4" s="1"/>
  <c r="C146" i="4" l="1"/>
  <c r="D146" i="4" s="1"/>
  <c r="E146" i="4" s="1"/>
  <c r="C147" i="4" l="1"/>
  <c r="D147" i="4" s="1"/>
  <c r="E147" i="4" s="1"/>
  <c r="C148" i="4" l="1"/>
  <c r="D148" i="4" s="1"/>
  <c r="E148" i="4" s="1"/>
  <c r="C149" i="4" l="1"/>
  <c r="D149" i="4" s="1"/>
  <c r="E149" i="4" s="1"/>
  <c r="C150" i="4" l="1"/>
  <c r="D150" i="4" s="1"/>
  <c r="E150" i="4" s="1"/>
  <c r="C151" i="4" l="1"/>
  <c r="D151" i="4" s="1"/>
  <c r="E151" i="4" s="1"/>
  <c r="C152" i="4" l="1"/>
  <c r="D152" i="4" s="1"/>
  <c r="E152" i="4" s="1"/>
  <c r="C153" i="4" l="1"/>
  <c r="D153" i="4" s="1"/>
  <c r="E153" i="4" s="1"/>
  <c r="C154" i="4" l="1"/>
  <c r="D154" i="4" s="1"/>
  <c r="E154" i="4" s="1"/>
  <c r="C155" i="4" l="1"/>
  <c r="D155" i="4" s="1"/>
  <c r="E155" i="4" s="1"/>
  <c r="C156" i="4" l="1"/>
  <c r="D156" i="4" s="1"/>
  <c r="E156" i="4" s="1"/>
  <c r="C157" i="4" l="1"/>
  <c r="D157" i="4" s="1"/>
  <c r="E157" i="4" s="1"/>
  <c r="C158" i="4" l="1"/>
  <c r="D158" i="4" s="1"/>
  <c r="E158" i="4" s="1"/>
  <c r="C159" i="4" l="1"/>
  <c r="D159" i="4" s="1"/>
  <c r="E159" i="4" s="1"/>
  <c r="C160" i="4" l="1"/>
  <c r="D160" i="4" s="1"/>
  <c r="E160" i="4" s="1"/>
  <c r="C161" i="4" l="1"/>
  <c r="D161" i="4" s="1"/>
  <c r="E161" i="4" s="1"/>
  <c r="C162" i="4" l="1"/>
  <c r="D162" i="4" s="1"/>
  <c r="E162" i="4" s="1"/>
  <c r="C163" i="4" l="1"/>
  <c r="D163" i="4" s="1"/>
  <c r="E163" i="4" s="1"/>
  <c r="C164" i="4" l="1"/>
  <c r="D164" i="4" s="1"/>
  <c r="E164" i="4" s="1"/>
  <c r="C165" i="4" l="1"/>
  <c r="D165" i="4" s="1"/>
  <c r="E165" i="4" s="1"/>
  <c r="C166" i="4" l="1"/>
  <c r="D166" i="4" s="1"/>
  <c r="E166" i="4" s="1"/>
  <c r="C167" i="4" l="1"/>
  <c r="D167" i="4" s="1"/>
  <c r="E167" i="4" s="1"/>
  <c r="C168" i="4" l="1"/>
  <c r="D168" i="4" s="1"/>
  <c r="E168" i="4" s="1"/>
  <c r="C169" i="4" l="1"/>
  <c r="D169" i="4" s="1"/>
  <c r="E169" i="4" s="1"/>
  <c r="C170" i="4" l="1"/>
  <c r="D170" i="4" s="1"/>
  <c r="E170" i="4" s="1"/>
  <c r="C171" i="4" l="1"/>
  <c r="D171" i="4" s="1"/>
  <c r="E171" i="4" s="1"/>
  <c r="C172" i="4" l="1"/>
  <c r="D172" i="4" s="1"/>
  <c r="E172" i="4" s="1"/>
  <c r="C173" i="4" l="1"/>
  <c r="D173" i="4" s="1"/>
  <c r="E173" i="4" s="1"/>
  <c r="C174" i="4" l="1"/>
  <c r="D174" i="4" s="1"/>
  <c r="E174" i="4" s="1"/>
  <c r="C175" i="4" l="1"/>
  <c r="D175" i="4" s="1"/>
  <c r="E175" i="4" s="1"/>
  <c r="C176" i="4" l="1"/>
  <c r="D176" i="4" s="1"/>
  <c r="E176" i="4" s="1"/>
  <c r="C177" i="4" l="1"/>
  <c r="D177" i="4" s="1"/>
  <c r="E177" i="4" s="1"/>
  <c r="C178" i="4" l="1"/>
  <c r="D178" i="4" s="1"/>
  <c r="E178" i="4" s="1"/>
  <c r="C179" i="4" l="1"/>
  <c r="D179" i="4" s="1"/>
  <c r="E179" i="4" s="1"/>
  <c r="C180" i="4" l="1"/>
  <c r="D180" i="4" s="1"/>
  <c r="E180" i="4" s="1"/>
  <c r="C181" i="4" l="1"/>
  <c r="D181" i="4" s="1"/>
  <c r="E181" i="4" s="1"/>
  <c r="C182" i="4" l="1"/>
  <c r="D182" i="4" s="1"/>
  <c r="E182" i="4" s="1"/>
  <c r="C183" i="4" l="1"/>
  <c r="D183" i="4" s="1"/>
  <c r="E183" i="4" s="1"/>
  <c r="C184" i="4" l="1"/>
  <c r="D184" i="4" s="1"/>
  <c r="E184" i="4" s="1"/>
  <c r="C185" i="4" l="1"/>
  <c r="D185" i="4" s="1"/>
  <c r="E185" i="4" s="1"/>
  <c r="C186" i="4" l="1"/>
  <c r="D186" i="4" s="1"/>
  <c r="E186" i="4" s="1"/>
  <c r="C187" i="4" l="1"/>
  <c r="D187" i="4" s="1"/>
  <c r="E187" i="4" s="1"/>
  <c r="C188" i="4" l="1"/>
  <c r="D188" i="4" s="1"/>
  <c r="E188" i="4" s="1"/>
  <c r="C189" i="4" l="1"/>
  <c r="D189" i="4" s="1"/>
  <c r="E189" i="4" s="1"/>
  <c r="C190" i="4" l="1"/>
  <c r="D190" i="4" s="1"/>
  <c r="E190" i="4" s="1"/>
  <c r="C191" i="4" l="1"/>
  <c r="D191" i="4" s="1"/>
  <c r="E191" i="4" s="1"/>
  <c r="C192" i="4" l="1"/>
  <c r="D192" i="4" s="1"/>
  <c r="E192" i="4" s="1"/>
  <c r="C193" i="4" l="1"/>
  <c r="D193" i="4" s="1"/>
  <c r="E193" i="4" s="1"/>
  <c r="C194" i="4" l="1"/>
  <c r="D194" i="4" s="1"/>
  <c r="E194" i="4" s="1"/>
  <c r="C195" i="4" l="1"/>
  <c r="D195" i="4" s="1"/>
  <c r="E195" i="4" s="1"/>
  <c r="C196" i="4" l="1"/>
  <c r="D196" i="4" s="1"/>
  <c r="E196" i="4" s="1"/>
  <c r="C197" i="4" l="1"/>
  <c r="D197" i="4" s="1"/>
  <c r="E197" i="4" s="1"/>
  <c r="C198" i="4" l="1"/>
  <c r="D198" i="4" s="1"/>
  <c r="E198" i="4" s="1"/>
  <c r="C199" i="4" l="1"/>
  <c r="D199" i="4" s="1"/>
  <c r="E199" i="4" s="1"/>
  <c r="C200" i="4" l="1"/>
  <c r="D200" i="4" s="1"/>
  <c r="E200" i="4" s="1"/>
  <c r="C201" i="4" l="1"/>
  <c r="D201" i="4" s="1"/>
  <c r="E201" i="4" s="1"/>
  <c r="C202" i="4" l="1"/>
  <c r="D202" i="4" s="1"/>
  <c r="E202" i="4" s="1"/>
  <c r="C203" i="4" l="1"/>
  <c r="D203" i="4" s="1"/>
  <c r="E203" i="4" s="1"/>
  <c r="C204" i="4" l="1"/>
  <c r="D204" i="4" s="1"/>
  <c r="E204" i="4" s="1"/>
  <c r="C205" i="4" l="1"/>
  <c r="D205" i="4" s="1"/>
  <c r="E205" i="4" s="1"/>
  <c r="C206" i="4" l="1"/>
  <c r="D206" i="4" s="1"/>
  <c r="E206" i="4" s="1"/>
  <c r="C207" i="4" l="1"/>
  <c r="D207" i="4" s="1"/>
  <c r="E207" i="4" s="1"/>
  <c r="C208" i="4" l="1"/>
  <c r="D208" i="4" s="1"/>
  <c r="E208" i="4" s="1"/>
  <c r="C209" i="4" l="1"/>
  <c r="D209" i="4" s="1"/>
  <c r="E209" i="4" s="1"/>
  <c r="C210" i="4" l="1"/>
  <c r="D210" i="4" s="1"/>
  <c r="E210" i="4" s="1"/>
  <c r="C211" i="4" l="1"/>
  <c r="D211" i="4" s="1"/>
  <c r="E211" i="4" s="1"/>
  <c r="C212" i="4" l="1"/>
  <c r="D212" i="4" s="1"/>
  <c r="E212" i="4" s="1"/>
  <c r="C213" i="4" l="1"/>
  <c r="D213" i="4" s="1"/>
  <c r="E213" i="4" s="1"/>
  <c r="C214" i="4" l="1"/>
  <c r="D214" i="4" s="1"/>
  <c r="E214" i="4" s="1"/>
  <c r="C215" i="4" l="1"/>
  <c r="D215" i="4" s="1"/>
  <c r="E215" i="4" s="1"/>
  <c r="C216" i="4" l="1"/>
  <c r="D216" i="4" s="1"/>
  <c r="E216" i="4" s="1"/>
  <c r="C217" i="4" l="1"/>
  <c r="D217" i="4" s="1"/>
  <c r="E217" i="4" s="1"/>
  <c r="C218" i="4" l="1"/>
  <c r="D218" i="4" s="1"/>
  <c r="E218" i="4" s="1"/>
  <c r="C219" i="4" l="1"/>
  <c r="D219" i="4" s="1"/>
  <c r="E219" i="4" s="1"/>
  <c r="C220" i="4" l="1"/>
  <c r="D220" i="4" s="1"/>
  <c r="E220" i="4" s="1"/>
  <c r="C221" i="4" l="1"/>
  <c r="D221" i="4" s="1"/>
  <c r="E221" i="4" s="1"/>
  <c r="C222" i="4" l="1"/>
  <c r="D222" i="4" s="1"/>
  <c r="E222" i="4" s="1"/>
  <c r="C223" i="4" l="1"/>
  <c r="D223" i="4" s="1"/>
  <c r="E223" i="4" s="1"/>
  <c r="C224" i="4" l="1"/>
  <c r="D224" i="4" s="1"/>
  <c r="E224" i="4" s="1"/>
  <c r="C225" i="4" l="1"/>
  <c r="D225" i="4" s="1"/>
  <c r="E225" i="4" s="1"/>
  <c r="C226" i="4" l="1"/>
  <c r="D226" i="4" s="1"/>
  <c r="E226" i="4" s="1"/>
  <c r="C227" i="4" l="1"/>
  <c r="D227" i="4" s="1"/>
  <c r="E227" i="4" s="1"/>
  <c r="C228" i="4" l="1"/>
  <c r="D228" i="4" s="1"/>
  <c r="E228" i="4" s="1"/>
  <c r="C229" i="4" l="1"/>
  <c r="D229" i="4" s="1"/>
  <c r="E229" i="4" s="1"/>
  <c r="C230" i="4" l="1"/>
  <c r="D230" i="4" s="1"/>
  <c r="E230" i="4" s="1"/>
  <c r="C231" i="4" l="1"/>
  <c r="D231" i="4" s="1"/>
  <c r="E231" i="4" s="1"/>
  <c r="C232" i="4" l="1"/>
  <c r="D232" i="4" s="1"/>
  <c r="E232" i="4" s="1"/>
  <c r="C233" i="4" l="1"/>
  <c r="D233" i="4" s="1"/>
  <c r="E233" i="4" s="1"/>
  <c r="C234" i="4" l="1"/>
  <c r="D234" i="4" s="1"/>
  <c r="E234" i="4" s="1"/>
  <c r="C235" i="4" l="1"/>
  <c r="D235" i="4" s="1"/>
  <c r="E235" i="4" s="1"/>
  <c r="C236" i="4" l="1"/>
  <c r="D236" i="4" s="1"/>
  <c r="E236" i="4" s="1"/>
  <c r="C237" i="4" l="1"/>
  <c r="D237" i="4" s="1"/>
  <c r="E237" i="4" s="1"/>
  <c r="C238" i="4" l="1"/>
  <c r="D238" i="4" s="1"/>
  <c r="E238" i="4" s="1"/>
  <c r="C239" i="4" l="1"/>
  <c r="D239" i="4" s="1"/>
  <c r="E239" i="4" s="1"/>
  <c r="C240" i="4" l="1"/>
  <c r="D240" i="4" s="1"/>
  <c r="E240" i="4" s="1"/>
  <c r="C241" i="4" l="1"/>
  <c r="D241" i="4" s="1"/>
  <c r="E241" i="4" s="1"/>
  <c r="C242" i="4" l="1"/>
  <c r="D242" i="4" s="1"/>
  <c r="E242" i="4" s="1"/>
  <c r="C243" i="4" l="1"/>
  <c r="D243" i="4" s="1"/>
  <c r="E243" i="4" s="1"/>
  <c r="C244" i="4" l="1"/>
  <c r="D244" i="4" s="1"/>
  <c r="E244" i="4" s="1"/>
  <c r="C245" i="4" l="1"/>
  <c r="D245" i="4" s="1"/>
  <c r="E245" i="4" s="1"/>
  <c r="C246" i="4" l="1"/>
  <c r="D246" i="4" s="1"/>
  <c r="E246" i="4" s="1"/>
  <c r="C247" i="4" l="1"/>
  <c r="D247" i="4" s="1"/>
  <c r="E247" i="4" s="1"/>
  <c r="C248" i="4" l="1"/>
  <c r="D248" i="4" s="1"/>
  <c r="E248" i="4" s="1"/>
  <c r="C249" i="4" l="1"/>
  <c r="D249" i="4" s="1"/>
  <c r="E249" i="4" s="1"/>
  <c r="C250" i="4" l="1"/>
  <c r="D250" i="4" s="1"/>
  <c r="E250" i="4" s="1"/>
  <c r="C251" i="4" l="1"/>
  <c r="D251" i="4" s="1"/>
  <c r="E251" i="4" s="1"/>
  <c r="C252" i="4" l="1"/>
  <c r="D252" i="4" s="1"/>
  <c r="E252" i="4" s="1"/>
  <c r="C253" i="4" l="1"/>
  <c r="D253" i="4" s="1"/>
  <c r="E253" i="4" s="1"/>
  <c r="C254" i="4" l="1"/>
  <c r="D254" i="4" s="1"/>
  <c r="E254" i="4" s="1"/>
  <c r="C255" i="4" l="1"/>
  <c r="D255" i="4" s="1"/>
  <c r="E255" i="4" s="1"/>
  <c r="C256" i="4" l="1"/>
  <c r="D256" i="4" s="1"/>
  <c r="E256" i="4" s="1"/>
  <c r="C257" i="4" l="1"/>
  <c r="D257" i="4" s="1"/>
  <c r="E257" i="4" s="1"/>
  <c r="C258" i="4" l="1"/>
  <c r="D258" i="4" s="1"/>
  <c r="E258" i="4" s="1"/>
  <c r="C259" i="4" l="1"/>
  <c r="D259" i="4" s="1"/>
  <c r="E259" i="4" s="1"/>
  <c r="C260" i="4" l="1"/>
  <c r="D260" i="4" s="1"/>
  <c r="E260" i="4" s="1"/>
  <c r="C261" i="4" l="1"/>
  <c r="D261" i="4" s="1"/>
  <c r="E261" i="4" s="1"/>
  <c r="C262" i="4" l="1"/>
  <c r="D262" i="4" s="1"/>
  <c r="E262" i="4" s="1"/>
  <c r="C263" i="4" l="1"/>
  <c r="D263" i="4" s="1"/>
  <c r="E263" i="4" s="1"/>
  <c r="C264" i="4" l="1"/>
  <c r="D264" i="4" s="1"/>
  <c r="E264" i="4" s="1"/>
  <c r="C265" i="4" l="1"/>
  <c r="D265" i="4" s="1"/>
  <c r="E265" i="4" s="1"/>
  <c r="C266" i="4" l="1"/>
  <c r="D266" i="4" s="1"/>
  <c r="E266" i="4" s="1"/>
  <c r="C267" i="4" l="1"/>
  <c r="D267" i="4" s="1"/>
  <c r="E267" i="4" s="1"/>
  <c r="C268" i="4" l="1"/>
  <c r="D268" i="4" s="1"/>
  <c r="E268" i="4" s="1"/>
  <c r="C269" i="4" l="1"/>
  <c r="D269" i="4" s="1"/>
  <c r="E269" i="4" s="1"/>
  <c r="C270" i="4" l="1"/>
  <c r="D270" i="4" s="1"/>
  <c r="E270" i="4" s="1"/>
  <c r="C271" i="4" l="1"/>
  <c r="D271" i="4" s="1"/>
  <c r="E271" i="4" s="1"/>
  <c r="C272" i="4" l="1"/>
  <c r="D272" i="4" s="1"/>
  <c r="E272" i="4" s="1"/>
  <c r="C273" i="4" l="1"/>
  <c r="D273" i="4" s="1"/>
  <c r="E273" i="4" s="1"/>
  <c r="C274" i="4" l="1"/>
  <c r="D274" i="4" s="1"/>
  <c r="E274" i="4" s="1"/>
  <c r="C275" i="4" l="1"/>
  <c r="D275" i="4" s="1"/>
  <c r="E275" i="4" s="1"/>
  <c r="C276" i="4" l="1"/>
  <c r="D276" i="4" s="1"/>
  <c r="E276" i="4" s="1"/>
  <c r="C277" i="4" l="1"/>
  <c r="D277" i="4" s="1"/>
  <c r="E277" i="4" s="1"/>
  <c r="C278" i="4" l="1"/>
  <c r="D278" i="4" s="1"/>
  <c r="E278" i="4" s="1"/>
  <c r="C279" i="4" l="1"/>
  <c r="D279" i="4" s="1"/>
  <c r="E279" i="4" s="1"/>
  <c r="C280" i="4" l="1"/>
  <c r="D280" i="4" s="1"/>
  <c r="E280" i="4" s="1"/>
  <c r="C281" i="4" l="1"/>
  <c r="D281" i="4" s="1"/>
  <c r="E281" i="4" s="1"/>
  <c r="C282" i="4" l="1"/>
  <c r="D282" i="4" s="1"/>
  <c r="E282" i="4" s="1"/>
  <c r="C283" i="4" l="1"/>
  <c r="D283" i="4" s="1"/>
  <c r="E283" i="4" s="1"/>
  <c r="C284" i="4" l="1"/>
  <c r="D284" i="4" s="1"/>
  <c r="E284" i="4" s="1"/>
  <c r="C285" i="4" l="1"/>
  <c r="D285" i="4" s="1"/>
  <c r="E285" i="4" s="1"/>
  <c r="C286" i="4" l="1"/>
  <c r="D286" i="4" s="1"/>
  <c r="E286" i="4" s="1"/>
  <c r="C287" i="4" l="1"/>
  <c r="D287" i="4" s="1"/>
  <c r="E287" i="4" s="1"/>
  <c r="C288" i="4" l="1"/>
  <c r="D288" i="4" s="1"/>
  <c r="E288" i="4" s="1"/>
  <c r="C289" i="4" l="1"/>
  <c r="D289" i="4" s="1"/>
  <c r="E289" i="4" s="1"/>
  <c r="C290" i="4" l="1"/>
  <c r="D290" i="4" s="1"/>
  <c r="E290" i="4" s="1"/>
  <c r="C291" i="4" l="1"/>
  <c r="D291" i="4" s="1"/>
  <c r="E291" i="4" s="1"/>
  <c r="C292" i="4" l="1"/>
  <c r="D292" i="4" s="1"/>
  <c r="E292" i="4" s="1"/>
  <c r="C293" i="4" l="1"/>
  <c r="D293" i="4" s="1"/>
  <c r="E293" i="4" s="1"/>
  <c r="C294" i="4" l="1"/>
  <c r="D294" i="4" s="1"/>
  <c r="E294" i="4" s="1"/>
  <c r="C295" i="4" l="1"/>
  <c r="D295" i="4" s="1"/>
  <c r="E295" i="4" s="1"/>
  <c r="C296" i="4" l="1"/>
  <c r="D296" i="4" s="1"/>
  <c r="E296" i="4" s="1"/>
  <c r="C297" i="4" l="1"/>
  <c r="D297" i="4" s="1"/>
  <c r="E297" i="4" s="1"/>
  <c r="C298" i="4" l="1"/>
  <c r="D298" i="4" s="1"/>
  <c r="E298" i="4" s="1"/>
  <c r="C299" i="4" l="1"/>
  <c r="D299" i="4" s="1"/>
  <c r="E299" i="4" s="1"/>
  <c r="C300" i="4" l="1"/>
  <c r="D300" i="4" s="1"/>
  <c r="E300" i="4" s="1"/>
  <c r="C301" i="4" l="1"/>
  <c r="D301" i="4" s="1"/>
  <c r="E301" i="4" s="1"/>
  <c r="C302" i="4" l="1"/>
  <c r="D302" i="4" s="1"/>
  <c r="E302" i="4" s="1"/>
  <c r="C303" i="4" l="1"/>
  <c r="D303" i="4" s="1"/>
  <c r="E303" i="4" s="1"/>
  <c r="C304" i="4" l="1"/>
  <c r="D304" i="4" s="1"/>
  <c r="E304" i="4" s="1"/>
  <c r="C305" i="4" l="1"/>
  <c r="D305" i="4" s="1"/>
  <c r="E305" i="4" s="1"/>
  <c r="C306" i="4" l="1"/>
  <c r="D306" i="4" s="1"/>
  <c r="E306" i="4" s="1"/>
  <c r="C307" i="4" l="1"/>
  <c r="D307" i="4" s="1"/>
  <c r="E307" i="4" s="1"/>
  <c r="C308" i="4" l="1"/>
  <c r="D308" i="4" s="1"/>
  <c r="E308" i="4" s="1"/>
  <c r="C309" i="4" l="1"/>
  <c r="D309" i="4" s="1"/>
  <c r="E309" i="4" s="1"/>
  <c r="C310" i="4" l="1"/>
  <c r="D310" i="4" s="1"/>
  <c r="E310" i="4" s="1"/>
  <c r="C311" i="4" l="1"/>
  <c r="D311" i="4" s="1"/>
  <c r="E311" i="4" s="1"/>
  <c r="C312" i="4" l="1"/>
  <c r="D312" i="4" s="1"/>
  <c r="E312" i="4" s="1"/>
  <c r="C313" i="4" l="1"/>
  <c r="D313" i="4" s="1"/>
  <c r="E313" i="4" s="1"/>
  <c r="C314" i="4" l="1"/>
  <c r="D314" i="4" s="1"/>
  <c r="E314" i="4" s="1"/>
  <c r="C315" i="4" l="1"/>
  <c r="D315" i="4" s="1"/>
  <c r="E315" i="4" s="1"/>
  <c r="C316" i="4" l="1"/>
  <c r="D316" i="4" s="1"/>
  <c r="E316" i="4" s="1"/>
  <c r="C317" i="4" l="1"/>
  <c r="D317" i="4" s="1"/>
  <c r="E317" i="4" s="1"/>
  <c r="C318" i="4" l="1"/>
  <c r="D318" i="4" s="1"/>
  <c r="E318" i="4" s="1"/>
  <c r="C319" i="4" l="1"/>
  <c r="D319" i="4" s="1"/>
  <c r="E319" i="4" s="1"/>
  <c r="C320" i="4" l="1"/>
  <c r="D320" i="4" s="1"/>
  <c r="E320" i="4" s="1"/>
  <c r="C321" i="4" l="1"/>
  <c r="D321" i="4" s="1"/>
  <c r="E321" i="4" s="1"/>
  <c r="C322" i="4" l="1"/>
  <c r="D322" i="4" s="1"/>
  <c r="E322" i="4" s="1"/>
  <c r="C323" i="4" l="1"/>
  <c r="D323" i="4" s="1"/>
  <c r="E323" i="4" s="1"/>
  <c r="C324" i="4" l="1"/>
  <c r="D324" i="4" s="1"/>
  <c r="E324" i="4" s="1"/>
  <c r="C325" i="4" l="1"/>
  <c r="D325" i="4" s="1"/>
  <c r="E325" i="4" s="1"/>
  <c r="C326" i="4" l="1"/>
  <c r="D326" i="4" s="1"/>
  <c r="E326" i="4" s="1"/>
  <c r="C327" i="4" l="1"/>
  <c r="D327" i="4" s="1"/>
  <c r="E327" i="4" s="1"/>
  <c r="C328" i="4" l="1"/>
  <c r="D328" i="4" s="1"/>
  <c r="E328" i="4" s="1"/>
  <c r="C329" i="4" l="1"/>
  <c r="D329" i="4" s="1"/>
  <c r="E329" i="4" s="1"/>
  <c r="C330" i="4" l="1"/>
  <c r="D330" i="4" s="1"/>
  <c r="E330" i="4" s="1"/>
  <c r="C331" i="4" l="1"/>
  <c r="D331" i="4" s="1"/>
  <c r="E331" i="4" s="1"/>
  <c r="C332" i="4" l="1"/>
  <c r="D332" i="4" s="1"/>
  <c r="E332" i="4" s="1"/>
  <c r="C333" i="4" l="1"/>
  <c r="D333" i="4" s="1"/>
  <c r="E333" i="4" s="1"/>
  <c r="C334" i="4" l="1"/>
  <c r="D334" i="4" s="1"/>
  <c r="E334" i="4" s="1"/>
  <c r="C335" i="4" l="1"/>
  <c r="D335" i="4" s="1"/>
  <c r="E335" i="4" s="1"/>
  <c r="C336" i="4" l="1"/>
  <c r="D336" i="4" s="1"/>
  <c r="E336" i="4" s="1"/>
  <c r="C337" i="4" l="1"/>
  <c r="D337" i="4" s="1"/>
  <c r="E337" i="4" s="1"/>
  <c r="C338" i="4" l="1"/>
  <c r="D338" i="4" s="1"/>
  <c r="E338" i="4" s="1"/>
  <c r="C339" i="4" l="1"/>
  <c r="D339" i="4" s="1"/>
  <c r="E339" i="4" s="1"/>
  <c r="C340" i="4" l="1"/>
  <c r="D340" i="4" s="1"/>
  <c r="E340" i="4" s="1"/>
  <c r="C341" i="4" l="1"/>
  <c r="D341" i="4" s="1"/>
  <c r="E341" i="4" s="1"/>
  <c r="C342" i="4" l="1"/>
  <c r="D342" i="4" s="1"/>
  <c r="E342" i="4" s="1"/>
  <c r="C343" i="4" l="1"/>
  <c r="D343" i="4" s="1"/>
  <c r="E343" i="4" s="1"/>
  <c r="C344" i="4" l="1"/>
  <c r="D344" i="4" s="1"/>
  <c r="E344" i="4" s="1"/>
  <c r="C345" i="4" l="1"/>
  <c r="D345" i="4" s="1"/>
  <c r="E345" i="4" s="1"/>
  <c r="C346" i="4" l="1"/>
  <c r="D346" i="4" s="1"/>
  <c r="E346" i="4" s="1"/>
  <c r="C347" i="4" l="1"/>
  <c r="D347" i="4" s="1"/>
  <c r="E347" i="4" s="1"/>
  <c r="C348" i="4" l="1"/>
  <c r="D348" i="4" s="1"/>
  <c r="E348" i="4" s="1"/>
  <c r="C349" i="4" l="1"/>
  <c r="D349" i="4" s="1"/>
  <c r="E349" i="4" s="1"/>
  <c r="C350" i="4" l="1"/>
  <c r="D350" i="4" s="1"/>
  <c r="E350" i="4" s="1"/>
  <c r="C351" i="4" l="1"/>
  <c r="D351" i="4" s="1"/>
  <c r="E351" i="4" s="1"/>
  <c r="C352" i="4" l="1"/>
  <c r="D352" i="4" s="1"/>
  <c r="E352" i="4" s="1"/>
  <c r="C353" i="4" l="1"/>
  <c r="D353" i="4" s="1"/>
  <c r="E353" i="4" s="1"/>
  <c r="C354" i="4" l="1"/>
  <c r="D354" i="4" s="1"/>
  <c r="E354" i="4" s="1"/>
  <c r="C355" i="4" l="1"/>
  <c r="D355" i="4" s="1"/>
  <c r="E355" i="4" s="1"/>
  <c r="C356" i="4" l="1"/>
  <c r="D356" i="4" s="1"/>
  <c r="E356" i="4" s="1"/>
  <c r="C357" i="4" l="1"/>
  <c r="D357" i="4" s="1"/>
  <c r="E357" i="4" s="1"/>
  <c r="C358" i="4" l="1"/>
  <c r="D358" i="4" s="1"/>
  <c r="E358" i="4" s="1"/>
  <c r="C359" i="4" l="1"/>
  <c r="D359" i="4" s="1"/>
  <c r="E359" i="4" s="1"/>
  <c r="C360" i="4" l="1"/>
  <c r="D360" i="4" s="1"/>
  <c r="E360" i="4" s="1"/>
  <c r="C361" i="4" l="1"/>
  <c r="D361" i="4" s="1"/>
  <c r="E361" i="4" s="1"/>
  <c r="C362" i="4" l="1"/>
  <c r="D362" i="4" s="1"/>
  <c r="E362" i="4" s="1"/>
  <c r="C363" i="4" l="1"/>
  <c r="D363" i="4" s="1"/>
  <c r="E363" i="4" s="1"/>
  <c r="C364" i="4" l="1"/>
  <c r="D364" i="4" s="1"/>
  <c r="E364" i="4" s="1"/>
  <c r="C365" i="4" l="1"/>
  <c r="D365" i="4" s="1"/>
  <c r="E365" i="4" s="1"/>
  <c r="C366" i="4" l="1"/>
  <c r="D366" i="4" s="1"/>
  <c r="E366" i="4" s="1"/>
  <c r="C367" i="4" l="1"/>
  <c r="D367" i="4" s="1"/>
  <c r="E367" i="4" s="1"/>
  <c r="C368" i="4" l="1"/>
  <c r="D368" i="4" s="1"/>
  <c r="E368" i="4" s="1"/>
  <c r="C369" i="4" l="1"/>
  <c r="D369" i="4" s="1"/>
  <c r="E369" i="4" s="1"/>
  <c r="C370" i="4" l="1"/>
  <c r="D370" i="4" s="1"/>
  <c r="E370" i="4" s="1"/>
  <c r="C371" i="4" l="1"/>
  <c r="D371" i="4" s="1"/>
  <c r="E371" i="4" s="1"/>
  <c r="C372" i="4" l="1"/>
  <c r="D372" i="4" s="1"/>
  <c r="E372" i="4" s="1"/>
  <c r="C373" i="4" l="1"/>
  <c r="D373" i="4" s="1"/>
  <c r="E373" i="4" s="1"/>
  <c r="C374" i="4" l="1"/>
  <c r="D374" i="4" s="1"/>
  <c r="E374" i="4" s="1"/>
</calcChain>
</file>

<file path=xl/sharedStrings.xml><?xml version="1.0" encoding="utf-8"?>
<sst xmlns="http://schemas.openxmlformats.org/spreadsheetml/2006/main" count="141" uniqueCount="125">
  <si>
    <t>Children of America</t>
  </si>
  <si>
    <t>Income Statement</t>
  </si>
  <si>
    <t>Tuition Revenue</t>
  </si>
  <si>
    <t>Summer Camp Revenue</t>
  </si>
  <si>
    <t>Registeration fee Revenue</t>
  </si>
  <si>
    <t>Late Pick-up fee Revenue</t>
  </si>
  <si>
    <t>In-House Camera system Revenue</t>
  </si>
  <si>
    <t>Late tuition payment fee Revenue</t>
  </si>
  <si>
    <t>Total Revenue</t>
  </si>
  <si>
    <t>Expenses:</t>
  </si>
  <si>
    <t>Gen &amp; Admin expenses</t>
  </si>
  <si>
    <t>Teachers salary</t>
  </si>
  <si>
    <t>part-time employees wages</t>
  </si>
  <si>
    <t>nutritionist  salary</t>
  </si>
  <si>
    <t>Janitorial worker salary</t>
  </si>
  <si>
    <t>Utilities</t>
  </si>
  <si>
    <t>Internet</t>
  </si>
  <si>
    <t>Security System</t>
  </si>
  <si>
    <t>Food expense</t>
  </si>
  <si>
    <t>supplies expense</t>
  </si>
  <si>
    <t>Advertising expense</t>
  </si>
  <si>
    <t>Accounting and legal fee</t>
  </si>
  <si>
    <t>Maintenance</t>
  </si>
  <si>
    <t>Insurance</t>
  </si>
  <si>
    <t>Depreciation expense</t>
  </si>
  <si>
    <t>Mortgage Interest Expense</t>
  </si>
  <si>
    <t>Bank Loan Interest Expense</t>
  </si>
  <si>
    <t>Taxable Income</t>
  </si>
  <si>
    <t>Taxes</t>
  </si>
  <si>
    <t>Net Income</t>
  </si>
  <si>
    <t>BALANCE SHEET</t>
  </si>
  <si>
    <t>Assets</t>
  </si>
  <si>
    <t>Minimum Cash Inventory</t>
  </si>
  <si>
    <t>Extra Cash</t>
  </si>
  <si>
    <t>Accounts Receivable</t>
  </si>
  <si>
    <t>Inventory</t>
  </si>
  <si>
    <t>Buildings &amp; euqipment</t>
  </si>
  <si>
    <t>Accumulated Depreciation</t>
  </si>
  <si>
    <t>Total Assets</t>
  </si>
  <si>
    <t>Liabilities and Equity</t>
  </si>
  <si>
    <t>Taxes Payable</t>
  </si>
  <si>
    <t>Accounts Payable</t>
  </si>
  <si>
    <t>Salaries Payable</t>
  </si>
  <si>
    <t>Extra Bank Loan</t>
  </si>
  <si>
    <t>Common Stock</t>
  </si>
  <si>
    <t>Retained Earnings</t>
  </si>
  <si>
    <t>Total Liabilities and Equity</t>
  </si>
  <si>
    <t>Loan Amount</t>
  </si>
  <si>
    <t>Original Scenario:</t>
  </si>
  <si>
    <t>APR</t>
  </si>
  <si>
    <t>Number of Years</t>
  </si>
  <si>
    <t>Payment</t>
  </si>
  <si>
    <t>Total Interest</t>
  </si>
  <si>
    <t>Original</t>
  </si>
  <si>
    <t>Month</t>
  </si>
  <si>
    <t>Interest</t>
  </si>
  <si>
    <t>Principal</t>
  </si>
  <si>
    <t>Balance</t>
  </si>
  <si>
    <t>Land</t>
  </si>
  <si>
    <t>Assumptions</t>
  </si>
  <si>
    <t>Building</t>
  </si>
  <si>
    <t>Salaries/Pay</t>
  </si>
  <si>
    <t>Price/Child</t>
  </si>
  <si>
    <t>Full 5 days/week</t>
  </si>
  <si>
    <t>Full 3 days/week</t>
  </si>
  <si>
    <t>Part 3 days/week</t>
  </si>
  <si>
    <t>Camera/month</t>
  </si>
  <si>
    <t>Summer camp/child</t>
  </si>
  <si>
    <t>Registration Fee</t>
  </si>
  <si>
    <t>In-House Camera System</t>
  </si>
  <si>
    <t>Per month</t>
  </si>
  <si>
    <t>Late Pick-up fee</t>
  </si>
  <si>
    <t>Late tuition fee</t>
  </si>
  <si>
    <t>Teacher's salary</t>
  </si>
  <si>
    <t>Part-time salary</t>
  </si>
  <si>
    <t>Janitor's salary</t>
  </si>
  <si>
    <t>Nutritionist's salary</t>
  </si>
  <si>
    <t>Tax Rate</t>
  </si>
  <si>
    <t>Mortgage Loan Payable</t>
  </si>
  <si>
    <t>CAPM</t>
  </si>
  <si>
    <t>Beta</t>
  </si>
  <si>
    <t>T-Bill rate</t>
  </si>
  <si>
    <t>S&amp;P 500</t>
  </si>
  <si>
    <t>cost of equity using CAPM</t>
  </si>
  <si>
    <t>Proportion</t>
  </si>
  <si>
    <t>Tax rate</t>
  </si>
  <si>
    <t>Equity percentage</t>
  </si>
  <si>
    <t>Debt percentage</t>
  </si>
  <si>
    <t>WACC</t>
  </si>
  <si>
    <t>interest rate of loan</t>
  </si>
  <si>
    <t>FCF</t>
  </si>
  <si>
    <t>From Operations</t>
  </si>
  <si>
    <t>Operating Profit</t>
  </si>
  <si>
    <t>Less Depreciation</t>
  </si>
  <si>
    <t>Taxable Profit</t>
  </si>
  <si>
    <t>Taxes on Operating Profit</t>
  </si>
  <si>
    <t>Add Depreiciation</t>
  </si>
  <si>
    <t>Cash from Operations</t>
  </si>
  <si>
    <t>Net operating income</t>
  </si>
  <si>
    <t>From Cap Exp.</t>
  </si>
  <si>
    <t>Buy building</t>
  </si>
  <si>
    <t>Sell building</t>
  </si>
  <si>
    <t>Taxes on building</t>
  </si>
  <si>
    <t>Book value</t>
  </si>
  <si>
    <t xml:space="preserve">sell for </t>
  </si>
  <si>
    <t>gain on sale</t>
  </si>
  <si>
    <t>Change in Working Capital</t>
  </si>
  <si>
    <t>Accounts receivable</t>
  </si>
  <si>
    <t>Accounts payable</t>
  </si>
  <si>
    <t>Income tax payable operations only</t>
  </si>
  <si>
    <t>Liquidating Working Capital</t>
  </si>
  <si>
    <t>Total Free Cash Flows</t>
  </si>
  <si>
    <t>IRR</t>
  </si>
  <si>
    <t>PV from Free Cash Flows</t>
  </si>
  <si>
    <t>NPV of Free Cash Flows</t>
  </si>
  <si>
    <t>Good Scenario TFCF</t>
  </si>
  <si>
    <t>Years</t>
  </si>
  <si>
    <t>PV of FCF</t>
  </si>
  <si>
    <t>Remodel/New Equipment</t>
  </si>
  <si>
    <t>Total FCF</t>
  </si>
  <si>
    <t>NPV of FCF</t>
  </si>
  <si>
    <t>Bad Scenario TFCF</t>
  </si>
  <si>
    <t>Expected NPV</t>
  </si>
  <si>
    <t>Percent Increase after Cap. Ex</t>
  </si>
  <si>
    <t>Percent Increase/Decrease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</si>
</sst>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</cellStyleXfs>
  <cellXfs count="45"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4" fontId="0" fillId="2" borderId="0" xfId="0" applyNumberFormat="1" applyFill="1" applyAlignment="1">
      <alignment wrapText="1"/>
    </xf>
    <xf numFmtId="0" fontId="0" fillId="0" borderId="0" xfId="0" applyAlignment="1">
      <alignment horizontal="center"/>
    </xf>
    <xf numFmtId="0" fontId="3" fillId="3" borderId="0" xfId="0" applyFont="1" applyFill="1"/>
    <xf numFmtId="0" fontId="0" fillId="3" borderId="0" xfId="0" applyFill="1"/>
    <xf numFmtId="0" fontId="0" fillId="0" borderId="0" xfId="0"/>
    <xf numFmtId="0" fontId="0" fillId="0" borderId="2" xfId="0" applyBorder="1" applyAlignment="1">
      <alignment horizontal="right"/>
    </xf>
    <xf numFmtId="43" fontId="4" fillId="0" borderId="3" xfId="1" applyFont="1" applyBorder="1" applyAlignment="1">
      <alignment horizontal="right"/>
    </xf>
    <xf numFmtId="0" fontId="0" fillId="0" borderId="4" xfId="0" applyBorder="1" applyAlignment="1">
      <alignment horizontal="right"/>
    </xf>
    <xf numFmtId="43" fontId="4" fillId="0" borderId="5" xfId="1" applyFont="1" applyBorder="1" applyAlignment="1">
      <alignment horizontal="right"/>
    </xf>
    <xf numFmtId="43" fontId="4" fillId="0" borderId="5" xfId="1" applyFont="1" applyFill="1" applyBorder="1" applyAlignment="1">
      <alignment horizontal="right"/>
    </xf>
    <xf numFmtId="10" fontId="4" fillId="0" borderId="5" xfId="2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6" fontId="4" fillId="0" borderId="5" xfId="1" applyNumberFormat="1" applyFont="1" applyBorder="1" applyAlignment="1">
      <alignment horizontal="right"/>
    </xf>
    <xf numFmtId="40" fontId="4" fillId="0" borderId="5" xfId="0" applyNumberFormat="1" applyFont="1" applyFill="1" applyBorder="1" applyAlignment="1">
      <alignment horizontal="right"/>
    </xf>
    <xf numFmtId="8" fontId="0" fillId="0" borderId="0" xfId="0" applyNumberFormat="1"/>
    <xf numFmtId="0" fontId="0" fillId="0" borderId="6" xfId="0" applyFill="1" applyBorder="1" applyAlignment="1">
      <alignment horizontal="right"/>
    </xf>
    <xf numFmtId="40" fontId="4" fillId="0" borderId="7" xfId="0" applyNumberFormat="1" applyFont="1" applyFill="1" applyBorder="1" applyAlignment="1">
      <alignment horizontal="right"/>
    </xf>
    <xf numFmtId="43" fontId="0" fillId="0" borderId="0" xfId="0" applyNumberFormat="1"/>
    <xf numFmtId="8" fontId="0" fillId="0" borderId="0" xfId="0" applyNumberFormat="1" applyBorder="1"/>
    <xf numFmtId="8" fontId="0" fillId="0" borderId="0" xfId="0" applyNumberForma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9" fontId="4" fillId="0" borderId="5" xfId="1" applyNumberFormat="1" applyFont="1" applyBorder="1" applyAlignment="1">
      <alignment horizontal="right"/>
    </xf>
    <xf numFmtId="9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0" fontId="0" fillId="0" borderId="0" xfId="2" applyNumberFormat="1" applyFont="1" applyAlignment="1">
      <alignment wrapText="1"/>
    </xf>
    <xf numFmtId="10" fontId="0" fillId="0" borderId="0" xfId="0" applyNumberFormat="1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 applyAlignment="1">
      <alignment wrapText="1"/>
    </xf>
    <xf numFmtId="0" fontId="1" fillId="0" borderId="1" xfId="0" applyFont="1" applyBorder="1" applyAlignment="1">
      <alignment wrapText="1"/>
    </xf>
    <xf numFmtId="167" fontId="0" fillId="0" borderId="0" xfId="3" applyNumberFormat="1" applyFont="1" applyAlignment="1">
      <alignment wrapText="1"/>
    </xf>
    <xf numFmtId="0" fontId="7" fillId="0" borderId="0" xfId="4"/>
    <xf numFmtId="0" fontId="8" fillId="0" borderId="0" xfId="4" applyFont="1" applyBorder="1"/>
    <xf numFmtId="6" fontId="0" fillId="0" borderId="0" xfId="0" applyNumberFormat="1" applyAlignment="1">
      <alignment wrapText="1"/>
    </xf>
    <xf numFmtId="164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9" fontId="1" fillId="0" borderId="0" xfId="0" applyNumberFormat="1" applyFont="1" applyAlignment="1">
      <alignment wrapText="1"/>
    </xf>
  </cellXfs>
  <cellStyles count="5">
    <cellStyle name="Comma" xfId="1" builtinId="3"/>
    <cellStyle name="Currency" xfId="3" builtinId="4"/>
    <cellStyle name="Excel Built-in Normal" xfId="4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tabSelected="1" topLeftCell="A142" workbookViewId="0">
      <selection activeCell="M152" sqref="M152"/>
    </sheetView>
  </sheetViews>
  <sheetFormatPr defaultColWidth="17.140625" defaultRowHeight="12.75" customHeight="1" x14ac:dyDescent="0.2"/>
  <cols>
    <col min="1" max="1" width="33.140625" bestFit="1" customWidth="1"/>
    <col min="2" max="2" width="15.5703125" bestFit="1" customWidth="1"/>
    <col min="3" max="3" width="17" bestFit="1" customWidth="1"/>
    <col min="4" max="11" width="11.140625" bestFit="1" customWidth="1"/>
    <col min="12" max="12" width="11.28515625" bestFit="1" customWidth="1"/>
  </cols>
  <sheetData>
    <row r="1" spans="1:12" ht="12.75" customHeight="1" x14ac:dyDescent="0.2">
      <c r="A1" s="3" t="s">
        <v>0</v>
      </c>
    </row>
    <row r="3" spans="1:12" ht="12.75" customHeight="1" x14ac:dyDescent="0.2">
      <c r="A3" s="3" t="s">
        <v>59</v>
      </c>
      <c r="C3" s="3">
        <v>2012</v>
      </c>
      <c r="D3" s="3">
        <v>2013</v>
      </c>
      <c r="E3" s="3">
        <v>2014</v>
      </c>
      <c r="F3" s="3">
        <v>2015</v>
      </c>
      <c r="G3" s="3">
        <v>2016</v>
      </c>
      <c r="H3" s="3">
        <v>2017</v>
      </c>
      <c r="I3" s="3">
        <v>2018</v>
      </c>
      <c r="J3" s="3">
        <v>2019</v>
      </c>
      <c r="K3" s="3">
        <v>2020</v>
      </c>
      <c r="L3" s="3">
        <v>2021</v>
      </c>
    </row>
    <row r="4" spans="1:12" ht="12.75" customHeight="1" x14ac:dyDescent="0.2">
      <c r="A4" t="s">
        <v>60</v>
      </c>
      <c r="C4" s="4">
        <v>5757000</v>
      </c>
      <c r="D4" s="4">
        <v>5757000</v>
      </c>
      <c r="E4" s="4">
        <v>5757000</v>
      </c>
      <c r="F4" s="4">
        <v>5757000</v>
      </c>
      <c r="G4" s="4">
        <v>5757000</v>
      </c>
      <c r="H4" s="4">
        <v>5757000</v>
      </c>
      <c r="I4" s="4">
        <v>5757000</v>
      </c>
      <c r="J4" s="4">
        <v>5757000</v>
      </c>
      <c r="K4" s="4">
        <v>5757000</v>
      </c>
      <c r="L4" s="4">
        <v>5757000</v>
      </c>
    </row>
    <row r="5" spans="1:12" ht="12.75" customHeight="1" x14ac:dyDescent="0.2">
      <c r="A5" t="s">
        <v>58</v>
      </c>
      <c r="C5" s="4">
        <v>350000</v>
      </c>
      <c r="D5" s="4">
        <v>350000</v>
      </c>
      <c r="E5" s="4">
        <v>350000</v>
      </c>
      <c r="F5" s="4">
        <v>350000</v>
      </c>
      <c r="G5" s="4">
        <v>350000</v>
      </c>
      <c r="H5" s="4">
        <v>350000</v>
      </c>
      <c r="I5" s="4">
        <v>350000</v>
      </c>
      <c r="J5" s="4">
        <v>350000</v>
      </c>
      <c r="K5" s="4">
        <v>350000</v>
      </c>
      <c r="L5" s="4">
        <v>350000</v>
      </c>
    </row>
    <row r="6" spans="1:12" ht="12.75" customHeight="1" x14ac:dyDescent="0.2">
      <c r="A6" t="s">
        <v>61</v>
      </c>
      <c r="C6">
        <v>14</v>
      </c>
      <c r="D6">
        <v>14</v>
      </c>
      <c r="E6">
        <v>14</v>
      </c>
      <c r="F6">
        <v>14</v>
      </c>
      <c r="G6">
        <v>14</v>
      </c>
      <c r="H6">
        <v>14</v>
      </c>
      <c r="I6">
        <v>14</v>
      </c>
      <c r="J6">
        <v>14</v>
      </c>
      <c r="K6">
        <v>14</v>
      </c>
      <c r="L6">
        <v>14</v>
      </c>
    </row>
    <row r="7" spans="1:12" ht="12.75" customHeight="1" x14ac:dyDescent="0.2">
      <c r="A7" t="s">
        <v>62</v>
      </c>
      <c r="B7" t="s">
        <v>63</v>
      </c>
      <c r="C7" s="36">
        <v>1787</v>
      </c>
      <c r="D7" s="36">
        <f>C7*1.05</f>
        <v>1876.3500000000001</v>
      </c>
      <c r="E7" s="36">
        <f t="shared" ref="E7:L7" si="0">D7*1.05</f>
        <v>1970.1675000000002</v>
      </c>
      <c r="F7" s="36">
        <f t="shared" si="0"/>
        <v>2068.6758750000004</v>
      </c>
      <c r="G7" s="36">
        <f t="shared" si="0"/>
        <v>2172.1096687500003</v>
      </c>
      <c r="H7" s="36">
        <f t="shared" si="0"/>
        <v>2280.7151521875003</v>
      </c>
      <c r="I7" s="36">
        <f t="shared" si="0"/>
        <v>2394.7509097968755</v>
      </c>
      <c r="J7" s="36">
        <f t="shared" si="0"/>
        <v>2514.4884552867193</v>
      </c>
      <c r="K7" s="36">
        <f t="shared" si="0"/>
        <v>2640.2128780510552</v>
      </c>
      <c r="L7" s="36">
        <f t="shared" si="0"/>
        <v>2772.2235219536083</v>
      </c>
    </row>
    <row r="8" spans="1:12" ht="12.75" customHeight="1" x14ac:dyDescent="0.2">
      <c r="B8" t="s">
        <v>64</v>
      </c>
      <c r="C8" s="36">
        <v>1440</v>
      </c>
      <c r="D8" s="36">
        <f>C8*1.05</f>
        <v>1512</v>
      </c>
      <c r="E8" s="36">
        <f t="shared" ref="E8:L8" si="1">D8*1.05</f>
        <v>1587.6000000000001</v>
      </c>
      <c r="F8" s="36">
        <f t="shared" si="1"/>
        <v>1666.9800000000002</v>
      </c>
      <c r="G8" s="36">
        <f t="shared" si="1"/>
        <v>1750.3290000000004</v>
      </c>
      <c r="H8" s="36">
        <f t="shared" si="1"/>
        <v>1837.8454500000005</v>
      </c>
      <c r="I8" s="36">
        <f t="shared" si="1"/>
        <v>1929.7377225000007</v>
      </c>
      <c r="J8" s="36">
        <f t="shared" si="1"/>
        <v>2026.2246086250009</v>
      </c>
      <c r="K8" s="36">
        <f t="shared" si="1"/>
        <v>2127.535839056251</v>
      </c>
      <c r="L8" s="36">
        <f t="shared" si="1"/>
        <v>2233.9126310090637</v>
      </c>
    </row>
    <row r="9" spans="1:12" ht="12.75" customHeight="1" x14ac:dyDescent="0.2">
      <c r="B9" t="s">
        <v>65</v>
      </c>
      <c r="C9" s="36">
        <v>1300</v>
      </c>
      <c r="D9" s="36">
        <f>C9*1.05</f>
        <v>1365</v>
      </c>
      <c r="E9" s="36">
        <f t="shared" ref="E9:L9" si="2">D9*1.05</f>
        <v>1433.25</v>
      </c>
      <c r="F9" s="36">
        <f t="shared" si="2"/>
        <v>1504.9125000000001</v>
      </c>
      <c r="G9" s="36">
        <f t="shared" si="2"/>
        <v>1580.1581250000002</v>
      </c>
      <c r="H9" s="36">
        <f t="shared" si="2"/>
        <v>1659.1660312500003</v>
      </c>
      <c r="I9" s="36">
        <f t="shared" si="2"/>
        <v>1742.1243328125004</v>
      </c>
      <c r="J9" s="36">
        <f t="shared" si="2"/>
        <v>1829.2305494531254</v>
      </c>
      <c r="K9" s="36">
        <f t="shared" si="2"/>
        <v>1920.6920769257817</v>
      </c>
      <c r="L9" s="36">
        <f t="shared" si="2"/>
        <v>2016.7266807720709</v>
      </c>
    </row>
    <row r="10" spans="1:12" ht="12.75" customHeight="1" x14ac:dyDescent="0.2">
      <c r="A10" t="s">
        <v>63</v>
      </c>
      <c r="C10">
        <v>220</v>
      </c>
      <c r="D10">
        <v>220</v>
      </c>
      <c r="E10">
        <v>220</v>
      </c>
      <c r="F10">
        <v>220</v>
      </c>
      <c r="G10">
        <v>220</v>
      </c>
      <c r="H10">
        <v>220</v>
      </c>
      <c r="I10">
        <v>220</v>
      </c>
      <c r="J10">
        <v>220</v>
      </c>
      <c r="K10">
        <v>220</v>
      </c>
      <c r="L10">
        <v>220</v>
      </c>
    </row>
    <row r="11" spans="1:12" ht="12.75" customHeight="1" x14ac:dyDescent="0.2">
      <c r="A11" t="s">
        <v>64</v>
      </c>
      <c r="C11">
        <v>90</v>
      </c>
      <c r="D11">
        <v>90</v>
      </c>
      <c r="E11">
        <v>90</v>
      </c>
      <c r="F11">
        <v>90</v>
      </c>
      <c r="G11">
        <v>90</v>
      </c>
      <c r="H11">
        <v>90</v>
      </c>
      <c r="I11">
        <v>90</v>
      </c>
      <c r="J11">
        <v>90</v>
      </c>
      <c r="K11">
        <v>90</v>
      </c>
      <c r="L11">
        <v>90</v>
      </c>
    </row>
    <row r="12" spans="1:12" ht="12.75" customHeight="1" x14ac:dyDescent="0.2">
      <c r="A12" t="s">
        <v>65</v>
      </c>
      <c r="C12">
        <v>40</v>
      </c>
      <c r="D12">
        <v>40</v>
      </c>
      <c r="E12">
        <v>40</v>
      </c>
      <c r="F12">
        <v>40</v>
      </c>
      <c r="G12">
        <v>40</v>
      </c>
      <c r="H12">
        <v>40</v>
      </c>
      <c r="I12">
        <v>40</v>
      </c>
      <c r="J12">
        <v>40</v>
      </c>
      <c r="K12">
        <v>40</v>
      </c>
      <c r="L12">
        <v>40</v>
      </c>
    </row>
    <row r="13" spans="1:12" ht="12.75" customHeight="1" x14ac:dyDescent="0.2">
      <c r="A13" t="s">
        <v>66</v>
      </c>
      <c r="C13">
        <v>20</v>
      </c>
      <c r="D13">
        <v>20</v>
      </c>
      <c r="E13">
        <v>20</v>
      </c>
      <c r="F13">
        <v>20</v>
      </c>
      <c r="G13">
        <v>20</v>
      </c>
      <c r="H13">
        <v>20</v>
      </c>
      <c r="I13">
        <v>20</v>
      </c>
      <c r="J13">
        <v>20</v>
      </c>
      <c r="K13">
        <v>20</v>
      </c>
      <c r="L13">
        <v>20</v>
      </c>
    </row>
    <row r="14" spans="1:12" ht="12.75" customHeight="1" x14ac:dyDescent="0.2">
      <c r="A14" t="s">
        <v>67</v>
      </c>
      <c r="C14">
        <v>2250</v>
      </c>
      <c r="D14">
        <v>2250</v>
      </c>
      <c r="E14">
        <v>2250</v>
      </c>
      <c r="F14">
        <v>2250</v>
      </c>
      <c r="G14">
        <v>2250</v>
      </c>
      <c r="H14">
        <v>2250</v>
      </c>
      <c r="I14">
        <v>2250</v>
      </c>
      <c r="J14">
        <v>2250</v>
      </c>
      <c r="K14">
        <v>2250</v>
      </c>
      <c r="L14">
        <v>2250</v>
      </c>
    </row>
    <row r="15" spans="1:12" ht="12.75" customHeight="1" x14ac:dyDescent="0.2">
      <c r="A15" t="s">
        <v>68</v>
      </c>
      <c r="C15">
        <v>2000</v>
      </c>
      <c r="D15">
        <v>2000</v>
      </c>
      <c r="E15">
        <v>2000</v>
      </c>
      <c r="F15">
        <v>2000</v>
      </c>
      <c r="G15">
        <v>2000</v>
      </c>
      <c r="H15">
        <v>2000</v>
      </c>
      <c r="I15">
        <v>2000</v>
      </c>
      <c r="J15">
        <v>2000</v>
      </c>
      <c r="K15">
        <v>2000</v>
      </c>
      <c r="L15">
        <v>2000</v>
      </c>
    </row>
    <row r="16" spans="1:12" ht="12.75" customHeight="1" x14ac:dyDescent="0.2">
      <c r="A16" t="s">
        <v>69</v>
      </c>
      <c r="B16" t="s">
        <v>70</v>
      </c>
      <c r="C16">
        <v>20</v>
      </c>
      <c r="D16">
        <v>20</v>
      </c>
      <c r="E16">
        <v>20</v>
      </c>
      <c r="F16">
        <v>20</v>
      </c>
      <c r="G16">
        <v>20</v>
      </c>
      <c r="H16">
        <v>20</v>
      </c>
      <c r="I16">
        <v>20</v>
      </c>
      <c r="J16">
        <v>20</v>
      </c>
      <c r="K16">
        <v>20</v>
      </c>
      <c r="L16">
        <v>20</v>
      </c>
    </row>
    <row r="17" spans="1:13" ht="12.75" customHeight="1" x14ac:dyDescent="0.2">
      <c r="A17" t="s">
        <v>71</v>
      </c>
      <c r="C17">
        <v>15</v>
      </c>
      <c r="D17">
        <v>15</v>
      </c>
      <c r="E17">
        <v>15</v>
      </c>
      <c r="F17">
        <v>15</v>
      </c>
      <c r="G17">
        <v>15</v>
      </c>
      <c r="H17">
        <v>15</v>
      </c>
      <c r="I17">
        <v>15</v>
      </c>
      <c r="J17">
        <v>15</v>
      </c>
      <c r="K17">
        <v>15</v>
      </c>
      <c r="L17">
        <v>15</v>
      </c>
    </row>
    <row r="18" spans="1:13" ht="12.75" customHeight="1" x14ac:dyDescent="0.2">
      <c r="A18" t="s">
        <v>72</v>
      </c>
      <c r="C18">
        <v>25</v>
      </c>
      <c r="D18">
        <v>25</v>
      </c>
      <c r="E18">
        <v>25</v>
      </c>
      <c r="F18">
        <v>25</v>
      </c>
      <c r="G18">
        <v>25</v>
      </c>
      <c r="H18">
        <v>25</v>
      </c>
      <c r="I18">
        <v>25</v>
      </c>
      <c r="J18">
        <v>25</v>
      </c>
      <c r="K18">
        <v>25</v>
      </c>
      <c r="L18">
        <v>25</v>
      </c>
    </row>
    <row r="19" spans="1:13" ht="12.75" customHeight="1" x14ac:dyDescent="0.2">
      <c r="A19" t="s">
        <v>73</v>
      </c>
      <c r="C19" s="36">
        <v>40000</v>
      </c>
      <c r="D19" s="36">
        <f>C19*1.01</f>
        <v>40400</v>
      </c>
      <c r="E19" s="36">
        <f t="shared" ref="E19:L19" si="3">D19*1.02</f>
        <v>41208</v>
      </c>
      <c r="F19" s="36">
        <f t="shared" si="3"/>
        <v>42032.160000000003</v>
      </c>
      <c r="G19" s="36">
        <f t="shared" si="3"/>
        <v>42872.803200000002</v>
      </c>
      <c r="H19" s="36">
        <f t="shared" si="3"/>
        <v>43730.259264</v>
      </c>
      <c r="I19" s="36">
        <f t="shared" si="3"/>
        <v>44604.864449280001</v>
      </c>
      <c r="J19" s="36">
        <f t="shared" si="3"/>
        <v>45496.9617382656</v>
      </c>
      <c r="K19" s="36">
        <f t="shared" si="3"/>
        <v>46406.900973030912</v>
      </c>
      <c r="L19" s="36">
        <f t="shared" si="3"/>
        <v>47335.038992491529</v>
      </c>
    </row>
    <row r="20" spans="1:13" ht="12.75" customHeight="1" x14ac:dyDescent="0.2">
      <c r="A20" t="s">
        <v>74</v>
      </c>
      <c r="C20" s="36">
        <v>18250</v>
      </c>
      <c r="D20" s="36">
        <f>C20*1.01</f>
        <v>18432.5</v>
      </c>
      <c r="E20" s="36">
        <f t="shared" ref="E20:L20" si="4">D20*1.01</f>
        <v>18616.825000000001</v>
      </c>
      <c r="F20" s="36">
        <f t="shared" si="4"/>
        <v>18802.99325</v>
      </c>
      <c r="G20" s="36">
        <f t="shared" si="4"/>
        <v>18991.023182500001</v>
      </c>
      <c r="H20" s="36">
        <f t="shared" si="4"/>
        <v>19180.933414325002</v>
      </c>
      <c r="I20" s="36">
        <f t="shared" si="4"/>
        <v>19372.742748468252</v>
      </c>
      <c r="J20" s="36">
        <f t="shared" si="4"/>
        <v>19566.470175952934</v>
      </c>
      <c r="K20" s="36">
        <f t="shared" si="4"/>
        <v>19762.134877712462</v>
      </c>
      <c r="L20" s="36">
        <f t="shared" si="4"/>
        <v>19959.756226489586</v>
      </c>
    </row>
    <row r="21" spans="1:13" ht="12.75" customHeight="1" x14ac:dyDescent="0.2">
      <c r="A21" t="s">
        <v>75</v>
      </c>
      <c r="C21" s="36">
        <v>24000</v>
      </c>
      <c r="D21" s="36">
        <f>C21*1.01</f>
        <v>24240</v>
      </c>
      <c r="E21" s="36">
        <f t="shared" ref="E21:L21" si="5">D21*1.01</f>
        <v>24482.400000000001</v>
      </c>
      <c r="F21" s="36">
        <f t="shared" si="5"/>
        <v>24727.224000000002</v>
      </c>
      <c r="G21" s="36">
        <f t="shared" si="5"/>
        <v>24974.496240000004</v>
      </c>
      <c r="H21" s="36">
        <f t="shared" si="5"/>
        <v>25224.241202400004</v>
      </c>
      <c r="I21" s="36">
        <f t="shared" si="5"/>
        <v>25476.483614424003</v>
      </c>
      <c r="J21" s="36">
        <f t="shared" si="5"/>
        <v>25731.248450568244</v>
      </c>
      <c r="K21" s="36">
        <f t="shared" si="5"/>
        <v>25988.560935073925</v>
      </c>
      <c r="L21" s="36">
        <f t="shared" si="5"/>
        <v>26248.446544424663</v>
      </c>
    </row>
    <row r="22" spans="1:13" ht="12.75" customHeight="1" x14ac:dyDescent="0.2">
      <c r="A22" t="s">
        <v>76</v>
      </c>
      <c r="C22" s="36">
        <v>45000</v>
      </c>
      <c r="D22" s="36">
        <f>C22*1.01</f>
        <v>45450</v>
      </c>
      <c r="E22" s="36">
        <f t="shared" ref="E22:L22" si="6">D22*1.01</f>
        <v>45904.5</v>
      </c>
      <c r="F22" s="36">
        <f t="shared" si="6"/>
        <v>46363.544999999998</v>
      </c>
      <c r="G22" s="36">
        <f t="shared" si="6"/>
        <v>46827.18045</v>
      </c>
      <c r="H22" s="36">
        <f t="shared" si="6"/>
        <v>47295.4522545</v>
      </c>
      <c r="I22" s="36">
        <f t="shared" si="6"/>
        <v>47768.406777044998</v>
      </c>
      <c r="J22" s="36">
        <f t="shared" si="6"/>
        <v>48246.090844815451</v>
      </c>
      <c r="K22" s="36">
        <f t="shared" si="6"/>
        <v>48728.551753263608</v>
      </c>
      <c r="L22" s="36">
        <f t="shared" si="6"/>
        <v>49215.837270796241</v>
      </c>
    </row>
    <row r="23" spans="1:13" ht="12.75" customHeight="1" x14ac:dyDescent="0.2">
      <c r="A23" t="s">
        <v>77</v>
      </c>
      <c r="C23" s="31">
        <v>0.39</v>
      </c>
      <c r="D23" s="31">
        <v>0.39</v>
      </c>
      <c r="E23" s="31">
        <v>0.39</v>
      </c>
      <c r="F23" s="31">
        <v>0.39</v>
      </c>
      <c r="G23" s="31">
        <v>0.39</v>
      </c>
      <c r="H23" s="31">
        <v>0.39</v>
      </c>
      <c r="I23" s="31">
        <v>0.39</v>
      </c>
      <c r="J23" s="31">
        <v>0.39</v>
      </c>
      <c r="K23" s="31">
        <v>0.39</v>
      </c>
      <c r="L23" s="31">
        <v>0.39</v>
      </c>
    </row>
    <row r="25" spans="1:13" ht="12.75" customHeight="1" x14ac:dyDescent="0.2">
      <c r="A25" s="3" t="s">
        <v>1</v>
      </c>
    </row>
    <row r="27" spans="1:13" ht="12.75" customHeight="1" x14ac:dyDescent="0.2">
      <c r="A27" t="s">
        <v>2</v>
      </c>
      <c r="C27" s="1">
        <f>(C7*C10)+(C8*C11)+(C9*C12)*12</f>
        <v>1146740</v>
      </c>
      <c r="D27" s="1">
        <f t="shared" ref="D27:L27" si="7">C27*1.02</f>
        <v>1169674.8</v>
      </c>
      <c r="E27" s="1">
        <f t="shared" si="7"/>
        <v>1193068.2960000001</v>
      </c>
      <c r="F27" s="1">
        <f t="shared" si="7"/>
        <v>1216929.6619200001</v>
      </c>
      <c r="G27" s="1">
        <f t="shared" si="7"/>
        <v>1241268.2551584002</v>
      </c>
      <c r="H27" s="1">
        <f t="shared" si="7"/>
        <v>1266093.6202615681</v>
      </c>
      <c r="I27" s="1">
        <f t="shared" si="7"/>
        <v>1291415.4926667996</v>
      </c>
      <c r="J27" s="1">
        <f t="shared" si="7"/>
        <v>1317243.8025201357</v>
      </c>
      <c r="K27" s="1">
        <f t="shared" si="7"/>
        <v>1343588.6785705383</v>
      </c>
      <c r="L27" s="1">
        <f t="shared" si="7"/>
        <v>1370460.452141949</v>
      </c>
    </row>
    <row r="28" spans="1:13" ht="12.75" customHeight="1" x14ac:dyDescent="0.2">
      <c r="A28" t="s">
        <v>3</v>
      </c>
      <c r="B28">
        <v>60</v>
      </c>
      <c r="C28" s="1">
        <f>C14*$B$28</f>
        <v>135000</v>
      </c>
      <c r="D28" s="1">
        <f t="shared" ref="D28:L28" si="8">D14*$B$28</f>
        <v>135000</v>
      </c>
      <c r="E28" s="1">
        <f t="shared" si="8"/>
        <v>135000</v>
      </c>
      <c r="F28" s="1">
        <f t="shared" si="8"/>
        <v>135000</v>
      </c>
      <c r="G28" s="1">
        <f t="shared" si="8"/>
        <v>135000</v>
      </c>
      <c r="H28" s="1">
        <f t="shared" si="8"/>
        <v>135000</v>
      </c>
      <c r="I28" s="1">
        <f t="shared" si="8"/>
        <v>135000</v>
      </c>
      <c r="J28" s="1">
        <f t="shared" si="8"/>
        <v>135000</v>
      </c>
      <c r="K28" s="1">
        <f t="shared" si="8"/>
        <v>135000</v>
      </c>
      <c r="L28" s="1">
        <f t="shared" si="8"/>
        <v>135000</v>
      </c>
    </row>
    <row r="29" spans="1:13" ht="12.75" customHeight="1" x14ac:dyDescent="0.2">
      <c r="A29" t="s">
        <v>4</v>
      </c>
      <c r="C29" s="1">
        <f>C15*(C10+C11+C12)*55%</f>
        <v>385000.00000000006</v>
      </c>
      <c r="D29" s="1">
        <f t="shared" ref="D29:L29" si="9">D15*(D10+D11+D12)*55%</f>
        <v>385000.00000000006</v>
      </c>
      <c r="E29" s="1">
        <f t="shared" si="9"/>
        <v>385000.00000000006</v>
      </c>
      <c r="F29" s="1">
        <f t="shared" si="9"/>
        <v>385000.00000000006</v>
      </c>
      <c r="G29" s="1">
        <f t="shared" si="9"/>
        <v>385000.00000000006</v>
      </c>
      <c r="H29" s="1">
        <f t="shared" si="9"/>
        <v>385000.00000000006</v>
      </c>
      <c r="I29" s="1">
        <f t="shared" si="9"/>
        <v>385000.00000000006</v>
      </c>
      <c r="J29" s="1">
        <f t="shared" si="9"/>
        <v>385000.00000000006</v>
      </c>
      <c r="K29" s="1">
        <f t="shared" si="9"/>
        <v>385000.00000000006</v>
      </c>
      <c r="L29" s="1">
        <f t="shared" si="9"/>
        <v>385000.00000000006</v>
      </c>
    </row>
    <row r="30" spans="1:13" ht="12.75" customHeight="1" x14ac:dyDescent="0.2">
      <c r="A30" t="s">
        <v>5</v>
      </c>
      <c r="B30">
        <v>100</v>
      </c>
      <c r="C30" s="1">
        <f>C17*$B$30</f>
        <v>1500</v>
      </c>
      <c r="D30" s="1">
        <f t="shared" ref="D30:L30" si="10">D17*$B$30</f>
        <v>1500</v>
      </c>
      <c r="E30" s="1">
        <f t="shared" si="10"/>
        <v>1500</v>
      </c>
      <c r="F30" s="1">
        <f t="shared" si="10"/>
        <v>1500</v>
      </c>
      <c r="G30" s="1">
        <f t="shared" si="10"/>
        <v>1500</v>
      </c>
      <c r="H30" s="1">
        <f t="shared" si="10"/>
        <v>1500</v>
      </c>
      <c r="I30" s="1">
        <f t="shared" si="10"/>
        <v>1500</v>
      </c>
      <c r="J30" s="1">
        <f t="shared" si="10"/>
        <v>1500</v>
      </c>
      <c r="K30" s="1">
        <f t="shared" si="10"/>
        <v>1500</v>
      </c>
      <c r="L30" s="1">
        <f t="shared" si="10"/>
        <v>1500</v>
      </c>
    </row>
    <row r="31" spans="1:13" ht="12.75" customHeight="1" x14ac:dyDescent="0.2">
      <c r="A31" t="s">
        <v>6</v>
      </c>
      <c r="C31" s="1">
        <f>C16*(C10+C11+C12)</f>
        <v>7000</v>
      </c>
      <c r="D31" s="1">
        <f t="shared" ref="D31:L31" si="11">D16*(D10+D11+D12)</f>
        <v>7000</v>
      </c>
      <c r="E31" s="1">
        <f t="shared" si="11"/>
        <v>7000</v>
      </c>
      <c r="F31" s="1">
        <f t="shared" si="11"/>
        <v>7000</v>
      </c>
      <c r="G31" s="1">
        <f t="shared" si="11"/>
        <v>7000</v>
      </c>
      <c r="H31" s="1">
        <f t="shared" si="11"/>
        <v>7000</v>
      </c>
      <c r="I31" s="1">
        <f t="shared" si="11"/>
        <v>7000</v>
      </c>
      <c r="J31" s="1">
        <f t="shared" si="11"/>
        <v>7000</v>
      </c>
      <c r="K31" s="1">
        <f t="shared" si="11"/>
        <v>7000</v>
      </c>
      <c r="L31" s="1">
        <f t="shared" si="11"/>
        <v>7000</v>
      </c>
      <c r="M31">
        <f>5/100</f>
        <v>0.05</v>
      </c>
    </row>
    <row r="32" spans="1:13" ht="12.75" customHeight="1" x14ac:dyDescent="0.2">
      <c r="A32" t="s">
        <v>7</v>
      </c>
      <c r="B32">
        <v>20</v>
      </c>
      <c r="C32" s="1">
        <f>C18*$B$32</f>
        <v>500</v>
      </c>
      <c r="D32" s="1">
        <f t="shared" ref="D32:L32" si="12">D18*$B$32</f>
        <v>500</v>
      </c>
      <c r="E32" s="1">
        <f t="shared" si="12"/>
        <v>500</v>
      </c>
      <c r="F32" s="1">
        <f t="shared" si="12"/>
        <v>500</v>
      </c>
      <c r="G32" s="1">
        <f t="shared" si="12"/>
        <v>500</v>
      </c>
      <c r="H32" s="1">
        <f t="shared" si="12"/>
        <v>500</v>
      </c>
      <c r="I32" s="1">
        <f t="shared" si="12"/>
        <v>500</v>
      </c>
      <c r="J32" s="1">
        <f t="shared" si="12"/>
        <v>500</v>
      </c>
      <c r="K32" s="1">
        <f t="shared" si="12"/>
        <v>500</v>
      </c>
      <c r="L32" s="1">
        <f t="shared" si="12"/>
        <v>500</v>
      </c>
      <c r="M32" s="1"/>
    </row>
    <row r="33" spans="1:12" ht="12.75" customHeight="1" x14ac:dyDescent="0.2">
      <c r="C33" s="1"/>
      <c r="D33" s="1"/>
      <c r="E33" s="1"/>
      <c r="F33" s="1"/>
      <c r="G33" s="1"/>
    </row>
    <row r="34" spans="1:12" ht="12.75" customHeight="1" x14ac:dyDescent="0.2">
      <c r="A34" t="s">
        <v>8</v>
      </c>
      <c r="C34" s="1">
        <f t="shared" ref="C34:L34" si="13">SUM(C27:C32)</f>
        <v>1675740</v>
      </c>
      <c r="D34" s="1">
        <f t="shared" si="13"/>
        <v>1698674.8</v>
      </c>
      <c r="E34" s="1">
        <f t="shared" si="13"/>
        <v>1722068.2960000001</v>
      </c>
      <c r="F34" s="1">
        <f t="shared" si="13"/>
        <v>1745929.6619200001</v>
      </c>
      <c r="G34" s="1">
        <f t="shared" si="13"/>
        <v>1770268.2551584002</v>
      </c>
      <c r="H34" s="1">
        <f t="shared" si="13"/>
        <v>1795093.6202615681</v>
      </c>
      <c r="I34" s="1">
        <f t="shared" si="13"/>
        <v>1820415.4926667996</v>
      </c>
      <c r="J34" s="1">
        <f t="shared" si="13"/>
        <v>1846243.8025201357</v>
      </c>
      <c r="K34" s="1">
        <f t="shared" si="13"/>
        <v>1872588.6785705383</v>
      </c>
      <c r="L34" s="1">
        <f t="shared" si="13"/>
        <v>1899460.452141949</v>
      </c>
    </row>
    <row r="35" spans="1:12" ht="12.75" customHeight="1" x14ac:dyDescent="0.2">
      <c r="C35" s="1"/>
      <c r="D35" s="1"/>
      <c r="E35" s="1"/>
      <c r="F35" s="1"/>
      <c r="G35" s="1"/>
    </row>
    <row r="36" spans="1:12" ht="12.75" customHeight="1" x14ac:dyDescent="0.2">
      <c r="A36" t="s">
        <v>9</v>
      </c>
      <c r="C36" s="1"/>
      <c r="D36" s="1"/>
      <c r="E36" s="1"/>
      <c r="F36" s="1"/>
      <c r="G36" s="1"/>
    </row>
    <row r="37" spans="1:12" ht="12.75" customHeight="1" x14ac:dyDescent="0.2">
      <c r="A37" t="s">
        <v>10</v>
      </c>
      <c r="C37" s="1">
        <v>100000</v>
      </c>
      <c r="D37" s="1">
        <f t="shared" ref="D37:L37" si="14">1.02*C37</f>
        <v>102000</v>
      </c>
      <c r="E37" s="1">
        <f t="shared" si="14"/>
        <v>104040</v>
      </c>
      <c r="F37" s="1">
        <f t="shared" si="14"/>
        <v>106120.8</v>
      </c>
      <c r="G37" s="1">
        <f t="shared" si="14"/>
        <v>108243.216</v>
      </c>
      <c r="H37" s="1">
        <f t="shared" si="14"/>
        <v>110408.08032000001</v>
      </c>
      <c r="I37" s="1">
        <f t="shared" si="14"/>
        <v>112616.24192640001</v>
      </c>
      <c r="J37" s="1">
        <f t="shared" si="14"/>
        <v>114868.56676492801</v>
      </c>
      <c r="K37" s="1">
        <f t="shared" si="14"/>
        <v>117165.93810022657</v>
      </c>
      <c r="L37" s="1">
        <f t="shared" si="14"/>
        <v>119509.25686223111</v>
      </c>
    </row>
    <row r="38" spans="1:12" ht="12.75" customHeight="1" x14ac:dyDescent="0.2">
      <c r="A38" t="s">
        <v>11</v>
      </c>
      <c r="B38">
        <v>9</v>
      </c>
      <c r="C38" s="1">
        <f>C19*$B$38</f>
        <v>360000</v>
      </c>
      <c r="D38" s="1">
        <f t="shared" ref="D38:L38" si="15">D19*$B$38</f>
        <v>363600</v>
      </c>
      <c r="E38" s="1">
        <f t="shared" si="15"/>
        <v>370872</v>
      </c>
      <c r="F38" s="1">
        <f t="shared" si="15"/>
        <v>378289.44000000006</v>
      </c>
      <c r="G38" s="1">
        <f t="shared" si="15"/>
        <v>385855.22880000004</v>
      </c>
      <c r="H38" s="1">
        <f t="shared" si="15"/>
        <v>393572.333376</v>
      </c>
      <c r="I38" s="1">
        <f t="shared" si="15"/>
        <v>401443.78004352003</v>
      </c>
      <c r="J38" s="1">
        <f t="shared" si="15"/>
        <v>409472.65564439038</v>
      </c>
      <c r="K38" s="1">
        <f t="shared" si="15"/>
        <v>417662.10875727818</v>
      </c>
      <c r="L38" s="1">
        <f t="shared" si="15"/>
        <v>426015.35093242378</v>
      </c>
    </row>
    <row r="39" spans="1:12" ht="12.75" customHeight="1" x14ac:dyDescent="0.2">
      <c r="A39" t="s">
        <v>12</v>
      </c>
      <c r="B39">
        <v>15</v>
      </c>
      <c r="C39" s="1">
        <f>C20*$B$39</f>
        <v>273750</v>
      </c>
      <c r="D39" s="1">
        <f t="shared" ref="D39:L39" si="16">D20*$B$39</f>
        <v>276487.5</v>
      </c>
      <c r="E39" s="1">
        <f t="shared" si="16"/>
        <v>279252.375</v>
      </c>
      <c r="F39" s="1">
        <f t="shared" si="16"/>
        <v>282044.89874999999</v>
      </c>
      <c r="G39" s="1">
        <f t="shared" si="16"/>
        <v>284865.34773750004</v>
      </c>
      <c r="H39" s="1">
        <f t="shared" si="16"/>
        <v>287714.00121487502</v>
      </c>
      <c r="I39" s="1">
        <f t="shared" si="16"/>
        <v>290591.14122702379</v>
      </c>
      <c r="J39" s="1">
        <f t="shared" si="16"/>
        <v>293497.05263929401</v>
      </c>
      <c r="K39" s="1">
        <f t="shared" si="16"/>
        <v>296432.02316568693</v>
      </c>
      <c r="L39" s="1">
        <f t="shared" si="16"/>
        <v>299396.34339734376</v>
      </c>
    </row>
    <row r="40" spans="1:12" ht="12.75" customHeight="1" x14ac:dyDescent="0.2">
      <c r="A40" t="s">
        <v>13</v>
      </c>
      <c r="C40" s="1">
        <f>C22</f>
        <v>45000</v>
      </c>
      <c r="D40" s="1">
        <f t="shared" ref="D40:L40" si="17">D22</f>
        <v>45450</v>
      </c>
      <c r="E40" s="1">
        <f t="shared" si="17"/>
        <v>45904.5</v>
      </c>
      <c r="F40" s="1">
        <f t="shared" si="17"/>
        <v>46363.544999999998</v>
      </c>
      <c r="G40" s="1">
        <f t="shared" si="17"/>
        <v>46827.18045</v>
      </c>
      <c r="H40" s="1">
        <f t="shared" si="17"/>
        <v>47295.4522545</v>
      </c>
      <c r="I40" s="1">
        <f t="shared" si="17"/>
        <v>47768.406777044998</v>
      </c>
      <c r="J40" s="1">
        <f t="shared" si="17"/>
        <v>48246.090844815451</v>
      </c>
      <c r="K40" s="1">
        <f t="shared" si="17"/>
        <v>48728.551753263608</v>
      </c>
      <c r="L40" s="1">
        <f t="shared" si="17"/>
        <v>49215.837270796241</v>
      </c>
    </row>
    <row r="41" spans="1:12" ht="12.75" customHeight="1" x14ac:dyDescent="0.2">
      <c r="A41" t="s">
        <v>14</v>
      </c>
      <c r="B41">
        <v>2</v>
      </c>
      <c r="C41" s="1">
        <f>C21*$B$41</f>
        <v>48000</v>
      </c>
      <c r="D41" s="1">
        <f t="shared" ref="D41:L41" si="18">D21*$B$41</f>
        <v>48480</v>
      </c>
      <c r="E41" s="1">
        <f t="shared" si="18"/>
        <v>48964.800000000003</v>
      </c>
      <c r="F41" s="1">
        <f t="shared" si="18"/>
        <v>49454.448000000004</v>
      </c>
      <c r="G41" s="1">
        <f t="shared" si="18"/>
        <v>49948.992480000008</v>
      </c>
      <c r="H41" s="1">
        <f t="shared" si="18"/>
        <v>50448.482404800008</v>
      </c>
      <c r="I41" s="1">
        <f t="shared" si="18"/>
        <v>50952.967228848007</v>
      </c>
      <c r="J41" s="1">
        <f t="shared" si="18"/>
        <v>51462.496901136488</v>
      </c>
      <c r="K41" s="1">
        <f t="shared" si="18"/>
        <v>51977.12187014785</v>
      </c>
      <c r="L41" s="1">
        <f t="shared" si="18"/>
        <v>52496.893088849327</v>
      </c>
    </row>
    <row r="42" spans="1:12" ht="12.75" customHeight="1" x14ac:dyDescent="0.2"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2.75" customHeight="1" x14ac:dyDescent="0.2">
      <c r="A43" t="s">
        <v>15</v>
      </c>
      <c r="C43" s="1">
        <f>5500*12</f>
        <v>66000</v>
      </c>
      <c r="D43" s="1">
        <f t="shared" ref="D43:L43" si="19">C43*1.01</f>
        <v>66660</v>
      </c>
      <c r="E43" s="1">
        <f t="shared" si="19"/>
        <v>67326.600000000006</v>
      </c>
      <c r="F43" s="1">
        <f t="shared" si="19"/>
        <v>67999.866000000009</v>
      </c>
      <c r="G43" s="1">
        <f t="shared" si="19"/>
        <v>68679.864660000007</v>
      </c>
      <c r="H43" s="1">
        <f t="shared" si="19"/>
        <v>69366.663306600007</v>
      </c>
      <c r="I43" s="1">
        <f t="shared" si="19"/>
        <v>70060.329939666</v>
      </c>
      <c r="J43" s="1">
        <f t="shared" si="19"/>
        <v>70760.933239062666</v>
      </c>
      <c r="K43" s="1">
        <f t="shared" si="19"/>
        <v>71468.54257145329</v>
      </c>
      <c r="L43" s="1">
        <f t="shared" si="19"/>
        <v>72183.227997167822</v>
      </c>
    </row>
    <row r="44" spans="1:12" ht="12.75" customHeight="1" x14ac:dyDescent="0.2">
      <c r="A44" t="s">
        <v>16</v>
      </c>
      <c r="C44" s="1">
        <f t="shared" ref="C44:L44" si="20">120*12</f>
        <v>1440</v>
      </c>
      <c r="D44" s="1">
        <f t="shared" si="20"/>
        <v>1440</v>
      </c>
      <c r="E44" s="1">
        <f t="shared" si="20"/>
        <v>1440</v>
      </c>
      <c r="F44" s="1">
        <f t="shared" si="20"/>
        <v>1440</v>
      </c>
      <c r="G44" s="1">
        <f t="shared" si="20"/>
        <v>1440</v>
      </c>
      <c r="H44" s="1">
        <f t="shared" si="20"/>
        <v>1440</v>
      </c>
      <c r="I44" s="1">
        <f t="shared" si="20"/>
        <v>1440</v>
      </c>
      <c r="J44" s="1">
        <f t="shared" si="20"/>
        <v>1440</v>
      </c>
      <c r="K44" s="1">
        <f t="shared" si="20"/>
        <v>1440</v>
      </c>
      <c r="L44" s="1">
        <f t="shared" si="20"/>
        <v>1440</v>
      </c>
    </row>
    <row r="45" spans="1:12" ht="12.75" customHeight="1" x14ac:dyDescent="0.2">
      <c r="A45" t="s">
        <v>17</v>
      </c>
      <c r="C45" s="1">
        <f t="shared" ref="C45:L45" si="21">700*12</f>
        <v>8400</v>
      </c>
      <c r="D45" s="1">
        <f t="shared" si="21"/>
        <v>8400</v>
      </c>
      <c r="E45" s="1">
        <f t="shared" si="21"/>
        <v>8400</v>
      </c>
      <c r="F45" s="1">
        <f t="shared" si="21"/>
        <v>8400</v>
      </c>
      <c r="G45" s="1">
        <f t="shared" si="21"/>
        <v>8400</v>
      </c>
      <c r="H45" s="1">
        <f t="shared" si="21"/>
        <v>8400</v>
      </c>
      <c r="I45" s="1">
        <f t="shared" si="21"/>
        <v>8400</v>
      </c>
      <c r="J45" s="1">
        <f t="shared" si="21"/>
        <v>8400</v>
      </c>
      <c r="K45" s="1">
        <f t="shared" si="21"/>
        <v>8400</v>
      </c>
      <c r="L45" s="1">
        <f t="shared" si="21"/>
        <v>8400</v>
      </c>
    </row>
    <row r="46" spans="1:12" ht="12.75" customHeight="1" x14ac:dyDescent="0.2">
      <c r="A46" t="s">
        <v>18</v>
      </c>
      <c r="C46" s="1">
        <f>4000*12</f>
        <v>48000</v>
      </c>
      <c r="D46" s="1">
        <f t="shared" ref="D46:L46" si="22">1.02*C46</f>
        <v>48960</v>
      </c>
      <c r="E46" s="1">
        <f t="shared" si="22"/>
        <v>49939.200000000004</v>
      </c>
      <c r="F46" s="1">
        <f t="shared" si="22"/>
        <v>50937.984000000004</v>
      </c>
      <c r="G46" s="1">
        <f t="shared" si="22"/>
        <v>51956.743680000007</v>
      </c>
      <c r="H46" s="1">
        <f t="shared" si="22"/>
        <v>52995.878553600007</v>
      </c>
      <c r="I46" s="1">
        <f t="shared" si="22"/>
        <v>54055.796124672008</v>
      </c>
      <c r="J46" s="1">
        <f t="shared" si="22"/>
        <v>55136.912047165446</v>
      </c>
      <c r="K46" s="1">
        <f t="shared" si="22"/>
        <v>56239.650288108758</v>
      </c>
      <c r="L46" s="1">
        <f t="shared" si="22"/>
        <v>57364.443293870936</v>
      </c>
    </row>
    <row r="47" spans="1:12" ht="12.75" customHeight="1" x14ac:dyDescent="0.2">
      <c r="A47" t="s">
        <v>19</v>
      </c>
      <c r="C47" s="1">
        <f>3000*12</f>
        <v>36000</v>
      </c>
      <c r="D47" s="1">
        <f t="shared" ref="D47:L47" si="23">C47*1.01</f>
        <v>36360</v>
      </c>
      <c r="E47" s="1">
        <f t="shared" si="23"/>
        <v>36723.599999999999</v>
      </c>
      <c r="F47" s="1">
        <f t="shared" si="23"/>
        <v>37090.835999999996</v>
      </c>
      <c r="G47" s="1">
        <f t="shared" si="23"/>
        <v>37461.744359999997</v>
      </c>
      <c r="H47" s="1">
        <f t="shared" si="23"/>
        <v>37836.361803599997</v>
      </c>
      <c r="I47" s="1">
        <f t="shared" si="23"/>
        <v>38214.725421635994</v>
      </c>
      <c r="J47" s="1">
        <f t="shared" si="23"/>
        <v>38596.872675852355</v>
      </c>
      <c r="K47" s="1">
        <f t="shared" si="23"/>
        <v>38982.84140261088</v>
      </c>
      <c r="L47" s="1">
        <f t="shared" si="23"/>
        <v>39372.66981663699</v>
      </c>
    </row>
    <row r="48" spans="1:12" ht="12.75" customHeight="1" x14ac:dyDescent="0.2">
      <c r="A48" t="s">
        <v>20</v>
      </c>
      <c r="C48" s="1">
        <f>12*1300</f>
        <v>15600</v>
      </c>
      <c r="D48" s="1">
        <f t="shared" ref="D48:L48" si="24">12*1300</f>
        <v>15600</v>
      </c>
      <c r="E48" s="1">
        <f t="shared" si="24"/>
        <v>15600</v>
      </c>
      <c r="F48" s="1">
        <f t="shared" si="24"/>
        <v>15600</v>
      </c>
      <c r="G48" s="1">
        <f t="shared" si="24"/>
        <v>15600</v>
      </c>
      <c r="H48" s="1">
        <f t="shared" si="24"/>
        <v>15600</v>
      </c>
      <c r="I48" s="1">
        <f t="shared" si="24"/>
        <v>15600</v>
      </c>
      <c r="J48" s="1">
        <f t="shared" si="24"/>
        <v>15600</v>
      </c>
      <c r="K48" s="1">
        <f t="shared" si="24"/>
        <v>15600</v>
      </c>
      <c r="L48" s="1">
        <f t="shared" si="24"/>
        <v>15600</v>
      </c>
    </row>
    <row r="49" spans="1:12" ht="12.75" customHeight="1" x14ac:dyDescent="0.2">
      <c r="A49" t="s">
        <v>21</v>
      </c>
      <c r="C49" s="1">
        <f>300*12</f>
        <v>3600</v>
      </c>
      <c r="D49" s="1">
        <f t="shared" ref="D49:L49" si="25">300*12</f>
        <v>3600</v>
      </c>
      <c r="E49" s="1">
        <f t="shared" si="25"/>
        <v>3600</v>
      </c>
      <c r="F49" s="1">
        <f t="shared" si="25"/>
        <v>3600</v>
      </c>
      <c r="G49" s="1">
        <f t="shared" si="25"/>
        <v>3600</v>
      </c>
      <c r="H49" s="1">
        <f t="shared" si="25"/>
        <v>3600</v>
      </c>
      <c r="I49" s="1">
        <f t="shared" si="25"/>
        <v>3600</v>
      </c>
      <c r="J49" s="1">
        <f t="shared" si="25"/>
        <v>3600</v>
      </c>
      <c r="K49" s="1">
        <f t="shared" si="25"/>
        <v>3600</v>
      </c>
      <c r="L49" s="1">
        <f t="shared" si="25"/>
        <v>3600</v>
      </c>
    </row>
    <row r="50" spans="1:12" ht="12.75" customHeight="1" x14ac:dyDescent="0.2">
      <c r="A50" t="s">
        <v>22</v>
      </c>
      <c r="C50" s="1">
        <v>5000</v>
      </c>
      <c r="D50" s="1">
        <v>5000</v>
      </c>
      <c r="E50" s="1">
        <v>5000</v>
      </c>
      <c r="F50" s="1">
        <v>5000</v>
      </c>
      <c r="G50" s="1">
        <v>5000</v>
      </c>
      <c r="H50" s="1">
        <v>5000</v>
      </c>
      <c r="I50" s="1">
        <v>5000</v>
      </c>
      <c r="J50" s="1">
        <v>5000</v>
      </c>
      <c r="K50" s="1">
        <v>5000</v>
      </c>
      <c r="L50" s="1">
        <v>5000</v>
      </c>
    </row>
    <row r="51" spans="1:12" ht="12.75" customHeight="1" x14ac:dyDescent="0.2">
      <c r="A51" t="s">
        <v>23</v>
      </c>
      <c r="C51" s="1">
        <f>8000*12</f>
        <v>96000</v>
      </c>
      <c r="D51" s="1">
        <f t="shared" ref="D51:L51" si="26">8000*12</f>
        <v>96000</v>
      </c>
      <c r="E51" s="1">
        <f t="shared" si="26"/>
        <v>96000</v>
      </c>
      <c r="F51" s="1">
        <f t="shared" si="26"/>
        <v>96000</v>
      </c>
      <c r="G51" s="1">
        <f t="shared" si="26"/>
        <v>96000</v>
      </c>
      <c r="H51" s="1">
        <f t="shared" si="26"/>
        <v>96000</v>
      </c>
      <c r="I51" s="1">
        <f t="shared" si="26"/>
        <v>96000</v>
      </c>
      <c r="J51" s="1">
        <f t="shared" si="26"/>
        <v>96000</v>
      </c>
      <c r="K51" s="1">
        <f t="shared" si="26"/>
        <v>96000</v>
      </c>
      <c r="L51" s="1">
        <f t="shared" si="26"/>
        <v>96000</v>
      </c>
    </row>
    <row r="52" spans="1:12" ht="12.7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 x14ac:dyDescent="0.2">
      <c r="C53" s="1"/>
      <c r="D53" s="1"/>
      <c r="E53" s="1"/>
      <c r="F53" s="1"/>
      <c r="G53" s="1"/>
    </row>
    <row r="54" spans="1:12" ht="12.75" customHeight="1" x14ac:dyDescent="0.2">
      <c r="A54" t="s">
        <v>24</v>
      </c>
      <c r="C54" s="1">
        <f t="shared" ref="C54:L54" si="27">C71/30</f>
        <v>191900</v>
      </c>
      <c r="D54" s="1">
        <f t="shared" si="27"/>
        <v>191900</v>
      </c>
      <c r="E54" s="1">
        <f t="shared" si="27"/>
        <v>191900</v>
      </c>
      <c r="F54" s="1">
        <f t="shared" si="27"/>
        <v>191900</v>
      </c>
      <c r="G54" s="1">
        <f t="shared" si="27"/>
        <v>191900</v>
      </c>
      <c r="H54" s="1">
        <f t="shared" si="27"/>
        <v>191900</v>
      </c>
      <c r="I54" s="1">
        <f t="shared" si="27"/>
        <v>191900</v>
      </c>
      <c r="J54" s="1">
        <f t="shared" si="27"/>
        <v>191900</v>
      </c>
      <c r="K54" s="1">
        <f t="shared" si="27"/>
        <v>191900</v>
      </c>
      <c r="L54" s="1">
        <f t="shared" si="27"/>
        <v>191900</v>
      </c>
    </row>
    <row r="55" spans="1:12" ht="12.7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2.75" customHeight="1" x14ac:dyDescent="0.2">
      <c r="C56" s="1"/>
      <c r="D56" s="1"/>
      <c r="E56" s="1"/>
      <c r="F56" s="1"/>
      <c r="G56" s="1"/>
    </row>
    <row r="57" spans="1:12" ht="12.75" customHeight="1" x14ac:dyDescent="0.2">
      <c r="A57" t="s">
        <v>25</v>
      </c>
      <c r="C57" s="1">
        <f>Amortization!C15+Amortization!C16+Amortization!C17+Amortization!C18+Amortization!C19+Amortization!C20+Amortization!C21+Amortization!C22+Amortization!C23+Amortization!C24+Amortization!C25+Amortization!C26</f>
        <v>291503.94526736304</v>
      </c>
      <c r="D57" s="1">
        <f>Amortization!C27+Amortization!C28+Amortization!C29+Amortization!C30+Amortization!C31+Amortization!C32+Amortization!C34+Amortization!C33+Amortization!C35+Amortization!C37+Amortization!C36+Amortization!C38</f>
        <v>287803.53928971139</v>
      </c>
      <c r="E57" s="1">
        <f>Amortization!C39+Amortization!C40+Amortization!C41+Amortization!C42+Amortization!C43+Amortization!C44+Amortization!C45+Amortization!C46+Amortization!C47+Amortization!C48+Amortization!C49+Amortization!C50</f>
        <v>283874.90036834788</v>
      </c>
      <c r="F57" s="1">
        <f>Amortization!C51+Amortization!C52+Amortization!C53+Amortization!C55+Amortization!C54+Amortization!C56+Amortization!C57+Amortization!C58+Amortization!C59+Amortization!C60+Amortization!C61+Amortization!C62</f>
        <v>279703.95159470901</v>
      </c>
      <c r="G57" s="1">
        <f>Amortization!C63+Amortization!C64+Amortization!C65+Amortization!C66+Amortization!C67+Amortization!C68+Amortization!C69+Amortization!C70+Amortization!C71+Amortization!C72+Amortization!C73+Amortization!C74</f>
        <v>275275.74782731303</v>
      </c>
      <c r="H57" s="1">
        <f>Amortization!C75+Amortization!C76+Amortization!C77+Amortization!C78+Amortization!C79+Amortization!C80+Amortization!C81+Amortization!C82+Amortization!C83+Amortization!C84+Amortization!C85+Amortization!C86</f>
        <v>270574.42214105395</v>
      </c>
      <c r="I57" s="1">
        <f>Amortization!C87+Amortization!C88+Amortization!C89+Amortization!C90+Amortization!C91+Amortization!C93+Amortization!C92+Amortization!C94+Amortization!C95+Amortization!C96+Amortization!C97+Amortization!C98</f>
        <v>265583.12897360412</v>
      </c>
      <c r="J57" s="1">
        <f>Amortization!C99+Amortization!C100+Amortization!C101+Amortization!C102+Amortization!C103+Amortization!C104+Amortization!C105+Amortization!C106+Amortization!C107+Amortization!C108+Amortization!C109+Amortization!C110</f>
        <v>260283.98376521174</v>
      </c>
      <c r="K57" s="1">
        <f>Amortization!C111+Amortization!C112+Amortization!C113+Amortization!C114+Amortization!C115+Amortization!C116+Amortization!C117+Amortization!C118+Amortization!C119+Amortization!C120+Amortization!C121+Amortization!C122</f>
        <v>254657.99887561353</v>
      </c>
      <c r="L57" s="1">
        <f>Amortization!C123+Amortization!C124+Amortization!C125+Amortization!C126+Amortization!C127+Amortization!C128+Amortization!C129+Amortization!C130+Amortization!C131+Amortization!C132+Amortization!C133+Amortization!C134</f>
        <v>248685.0155484422</v>
      </c>
    </row>
    <row r="58" spans="1:12" ht="12.75" customHeight="1" x14ac:dyDescent="0.2">
      <c r="A58" t="s">
        <v>26</v>
      </c>
      <c r="C58" s="1">
        <f t="shared" ref="C58:L58" si="28">C83*0.12</f>
        <v>85474.92</v>
      </c>
      <c r="D58" s="1">
        <f t="shared" si="28"/>
        <v>62001.36</v>
      </c>
      <c r="E58" s="1">
        <f t="shared" si="28"/>
        <v>38227.68</v>
      </c>
      <c r="F58" s="1">
        <f t="shared" si="28"/>
        <v>13999.92</v>
      </c>
      <c r="G58" s="1">
        <f t="shared" si="28"/>
        <v>0</v>
      </c>
      <c r="H58" s="1">
        <f t="shared" si="28"/>
        <v>0</v>
      </c>
      <c r="I58" s="1">
        <f t="shared" si="28"/>
        <v>0</v>
      </c>
      <c r="J58" s="1">
        <f t="shared" si="28"/>
        <v>0</v>
      </c>
      <c r="K58" s="1">
        <f t="shared" si="28"/>
        <v>0</v>
      </c>
      <c r="L58" s="1">
        <f t="shared" si="28"/>
        <v>0</v>
      </c>
    </row>
    <row r="59" spans="1:12" ht="12.75" customHeight="1" x14ac:dyDescent="0.2">
      <c r="B59" s="1"/>
      <c r="C59" s="1"/>
      <c r="D59" s="1"/>
      <c r="E59" s="1"/>
      <c r="F59" s="1"/>
      <c r="G59" s="1"/>
    </row>
    <row r="60" spans="1:12" ht="12.75" customHeight="1" x14ac:dyDescent="0.2">
      <c r="A60" t="s">
        <v>27</v>
      </c>
      <c r="C60" s="1">
        <f>C34-C37-C38-C40-C39-C41-C43-C44-C45-C46-C47-C48-C49-C50-C51-C54-C57</f>
        <v>85546.054732636956</v>
      </c>
      <c r="D60" s="1">
        <f t="shared" ref="D60:L60" si="29">D34-D37-D38-D40-D39-D41-D43-D44-D45-D46-D47-D48-D49-D50-D51-D54-D57</f>
        <v>100933.76071028865</v>
      </c>
      <c r="E60" s="1">
        <f t="shared" si="29"/>
        <v>113230.32063165226</v>
      </c>
      <c r="F60" s="1">
        <f t="shared" si="29"/>
        <v>125983.89257529116</v>
      </c>
      <c r="G60" s="1">
        <f t="shared" si="29"/>
        <v>139214.18916358694</v>
      </c>
      <c r="H60" s="1">
        <f t="shared" si="29"/>
        <v>152941.94488653925</v>
      </c>
      <c r="I60" s="1">
        <f t="shared" si="29"/>
        <v>167188.97500438459</v>
      </c>
      <c r="J60" s="1">
        <f t="shared" si="29"/>
        <v>181978.23799827919</v>
      </c>
      <c r="K60" s="1">
        <f t="shared" si="29"/>
        <v>197333.90178614846</v>
      </c>
      <c r="L60" s="1">
        <f t="shared" si="29"/>
        <v>213281.41393418686</v>
      </c>
    </row>
    <row r="61" spans="1:12" ht="12.75" customHeight="1" x14ac:dyDescent="0.2">
      <c r="A61" t="s">
        <v>28</v>
      </c>
      <c r="C61" s="5">
        <f>C60*C23</f>
        <v>33362.961345728414</v>
      </c>
      <c r="D61" s="5">
        <f t="shared" ref="D61:L61" si="30">D60*D23</f>
        <v>39364.166677012574</v>
      </c>
      <c r="E61" s="5">
        <f t="shared" si="30"/>
        <v>44159.825046344384</v>
      </c>
      <c r="F61" s="5">
        <f t="shared" si="30"/>
        <v>49133.718104363557</v>
      </c>
      <c r="G61" s="5">
        <f t="shared" si="30"/>
        <v>54293.53377379891</v>
      </c>
      <c r="H61" s="5">
        <f t="shared" si="30"/>
        <v>59647.358505750308</v>
      </c>
      <c r="I61" s="5">
        <f t="shared" si="30"/>
        <v>65203.70025170999</v>
      </c>
      <c r="J61" s="5">
        <f t="shared" si="30"/>
        <v>70971.512819328884</v>
      </c>
      <c r="K61" s="5">
        <f t="shared" si="30"/>
        <v>76960.221696597902</v>
      </c>
      <c r="L61" s="5">
        <f t="shared" si="30"/>
        <v>83179.75143433288</v>
      </c>
    </row>
    <row r="62" spans="1:12" ht="12.75" customHeight="1" x14ac:dyDescent="0.2">
      <c r="A62" t="s">
        <v>29</v>
      </c>
      <c r="C62" s="6">
        <f t="shared" ref="C62:L62" si="31">C60-C61</f>
        <v>52183.093386908542</v>
      </c>
      <c r="D62" s="6">
        <f t="shared" si="31"/>
        <v>61569.59403327608</v>
      </c>
      <c r="E62" s="6">
        <f t="shared" si="31"/>
        <v>69070.495585307872</v>
      </c>
      <c r="F62" s="6">
        <f t="shared" si="31"/>
        <v>76850.174470927595</v>
      </c>
      <c r="G62" s="6">
        <f t="shared" si="31"/>
        <v>84920.655389788037</v>
      </c>
      <c r="H62" s="6">
        <f t="shared" si="31"/>
        <v>93294.58638078894</v>
      </c>
      <c r="I62" s="6">
        <f t="shared" si="31"/>
        <v>101985.2747526746</v>
      </c>
      <c r="J62" s="6">
        <f t="shared" si="31"/>
        <v>111006.72517895031</v>
      </c>
      <c r="K62" s="6">
        <f t="shared" si="31"/>
        <v>120373.68008955056</v>
      </c>
      <c r="L62" s="6">
        <f t="shared" si="31"/>
        <v>130101.66249985398</v>
      </c>
    </row>
    <row r="63" spans="1:12" ht="12.75" customHeight="1" x14ac:dyDescent="0.2">
      <c r="C63" s="1"/>
      <c r="D63" s="1"/>
      <c r="E63" s="1"/>
      <c r="F63" s="1"/>
      <c r="G63" s="1"/>
    </row>
    <row r="64" spans="1:12" ht="12.75" customHeight="1" x14ac:dyDescent="0.2">
      <c r="A64" s="3" t="s">
        <v>30</v>
      </c>
      <c r="C64" s="1"/>
      <c r="D64" s="1"/>
      <c r="E64" s="1"/>
      <c r="F64" s="1"/>
      <c r="G64" s="1"/>
    </row>
    <row r="65" spans="1:12" ht="12.75" customHeight="1" x14ac:dyDescent="0.2">
      <c r="A65" t="s">
        <v>31</v>
      </c>
      <c r="C65" s="1"/>
      <c r="D65" s="1"/>
      <c r="E65" s="1"/>
      <c r="F65" s="1"/>
      <c r="G65" s="1"/>
    </row>
    <row r="66" spans="1:12" ht="12.75" customHeight="1" x14ac:dyDescent="0.2">
      <c r="A66" t="s">
        <v>32</v>
      </c>
      <c r="C66" s="1">
        <v>5000</v>
      </c>
      <c r="D66" s="1">
        <v>5000</v>
      </c>
      <c r="E66" s="1">
        <v>5000</v>
      </c>
      <c r="F66" s="1">
        <v>5000</v>
      </c>
      <c r="G66" s="1">
        <v>5000</v>
      </c>
      <c r="H66" s="1">
        <v>5000</v>
      </c>
      <c r="I66" s="1">
        <v>5000</v>
      </c>
      <c r="J66" s="1">
        <v>5000</v>
      </c>
      <c r="K66" s="1">
        <v>5000</v>
      </c>
      <c r="L66" s="1">
        <v>5000</v>
      </c>
    </row>
    <row r="67" spans="1:12" ht="12.75" customHeight="1" x14ac:dyDescent="0.2">
      <c r="A67" t="s">
        <v>33</v>
      </c>
      <c r="C67" s="1">
        <v>0</v>
      </c>
      <c r="D67" s="1">
        <v>0</v>
      </c>
      <c r="E67" s="1">
        <v>0</v>
      </c>
      <c r="F67" s="1">
        <v>0</v>
      </c>
      <c r="G67" s="1">
        <v>89059</v>
      </c>
      <c r="H67" s="1">
        <v>298647</v>
      </c>
      <c r="I67" s="1">
        <v>512135</v>
      </c>
      <c r="J67" s="1">
        <v>729555</v>
      </c>
      <c r="K67" s="1">
        <v>950934</v>
      </c>
      <c r="L67" s="1">
        <v>1176296</v>
      </c>
    </row>
    <row r="68" spans="1:12" ht="12.75" customHeight="1" x14ac:dyDescent="0.2">
      <c r="A68" t="s">
        <v>34</v>
      </c>
      <c r="C68" s="1">
        <f t="shared" ref="C68:L68" si="32">(C34/365)*7</f>
        <v>32137.479452054795</v>
      </c>
      <c r="D68" s="1">
        <f t="shared" si="32"/>
        <v>32577.324931506853</v>
      </c>
      <c r="E68" s="1">
        <f t="shared" si="32"/>
        <v>33025.967320547948</v>
      </c>
      <c r="F68" s="1">
        <f t="shared" si="32"/>
        <v>33483.58255736986</v>
      </c>
      <c r="G68" s="1">
        <f t="shared" si="32"/>
        <v>33950.350098928218</v>
      </c>
      <c r="H68" s="1">
        <f t="shared" si="32"/>
        <v>34426.452991317739</v>
      </c>
      <c r="I68" s="1">
        <f t="shared" si="32"/>
        <v>34912.077941555064</v>
      </c>
      <c r="J68" s="1">
        <f t="shared" si="32"/>
        <v>35407.415390797119</v>
      </c>
      <c r="K68" s="1">
        <f t="shared" si="32"/>
        <v>35912.659589024021</v>
      </c>
      <c r="L68" s="1">
        <f t="shared" si="32"/>
        <v>36428.008671215459</v>
      </c>
    </row>
    <row r="69" spans="1:12" ht="12.75" customHeight="1" x14ac:dyDescent="0.2">
      <c r="A69" t="s">
        <v>35</v>
      </c>
      <c r="C69" s="1">
        <f t="shared" ref="C69:L69" si="33">(SUM(C46:C47)/365)*7</f>
        <v>1610.958904109589</v>
      </c>
      <c r="D69" s="1">
        <f t="shared" si="33"/>
        <v>1636.2739726027398</v>
      </c>
      <c r="E69" s="1">
        <f t="shared" si="33"/>
        <v>1662.0263013698632</v>
      </c>
      <c r="F69" s="1">
        <f t="shared" si="33"/>
        <v>1688.2239452054796</v>
      </c>
      <c r="G69" s="1">
        <f t="shared" si="33"/>
        <v>1714.8751130958904</v>
      </c>
      <c r="H69" s="1">
        <f t="shared" si="33"/>
        <v>1741.9881712339727</v>
      </c>
      <c r="I69" s="1">
        <f t="shared" si="33"/>
        <v>1769.5716460935782</v>
      </c>
      <c r="J69" s="1">
        <f t="shared" si="33"/>
        <v>1797.6342275647248</v>
      </c>
      <c r="K69" s="1">
        <f t="shared" si="33"/>
        <v>1826.1847721507877</v>
      </c>
      <c r="L69" s="1">
        <f t="shared" si="33"/>
        <v>1855.232306228919</v>
      </c>
    </row>
    <row r="70" spans="1:12" ht="12.75" customHeight="1" x14ac:dyDescent="0.2">
      <c r="C70" s="1"/>
      <c r="D70" s="1"/>
      <c r="E70" s="1"/>
      <c r="F70" s="1"/>
      <c r="G70" s="1"/>
    </row>
    <row r="71" spans="1:12" ht="12.75" customHeight="1" x14ac:dyDescent="0.2">
      <c r="A71" t="s">
        <v>36</v>
      </c>
      <c r="C71" s="1">
        <f>C4</f>
        <v>5757000</v>
      </c>
      <c r="D71" s="1">
        <f t="shared" ref="D71:L71" si="34">D4</f>
        <v>5757000</v>
      </c>
      <c r="E71" s="1">
        <f t="shared" si="34"/>
        <v>5757000</v>
      </c>
      <c r="F71" s="1">
        <f t="shared" si="34"/>
        <v>5757000</v>
      </c>
      <c r="G71" s="1">
        <f t="shared" si="34"/>
        <v>5757000</v>
      </c>
      <c r="H71" s="1">
        <f t="shared" si="34"/>
        <v>5757000</v>
      </c>
      <c r="I71" s="1">
        <f t="shared" si="34"/>
        <v>5757000</v>
      </c>
      <c r="J71" s="1">
        <f t="shared" si="34"/>
        <v>5757000</v>
      </c>
      <c r="K71" s="1">
        <f t="shared" si="34"/>
        <v>5757000</v>
      </c>
      <c r="L71" s="1">
        <f t="shared" si="34"/>
        <v>5757000</v>
      </c>
    </row>
    <row r="72" spans="1:12" ht="12.75" customHeight="1" x14ac:dyDescent="0.2">
      <c r="A72" t="s">
        <v>58</v>
      </c>
      <c r="C72" s="1">
        <f>C5</f>
        <v>350000</v>
      </c>
      <c r="D72" s="1">
        <f t="shared" ref="D72:L72" si="35">D5</f>
        <v>350000</v>
      </c>
      <c r="E72" s="1">
        <f t="shared" si="35"/>
        <v>350000</v>
      </c>
      <c r="F72" s="1">
        <f t="shared" si="35"/>
        <v>350000</v>
      </c>
      <c r="G72" s="1">
        <f t="shared" si="35"/>
        <v>350000</v>
      </c>
      <c r="H72" s="1">
        <f t="shared" si="35"/>
        <v>350000</v>
      </c>
      <c r="I72" s="1">
        <f t="shared" si="35"/>
        <v>350000</v>
      </c>
      <c r="J72" s="1">
        <f t="shared" si="35"/>
        <v>350000</v>
      </c>
      <c r="K72" s="1">
        <f t="shared" si="35"/>
        <v>350000</v>
      </c>
      <c r="L72" s="1">
        <f t="shared" si="35"/>
        <v>350000</v>
      </c>
    </row>
    <row r="73" spans="1:12" ht="12.75" customHeight="1" x14ac:dyDescent="0.2">
      <c r="A73" t="s">
        <v>37</v>
      </c>
      <c r="C73" s="1">
        <f>C54</f>
        <v>191900</v>
      </c>
      <c r="D73" s="1">
        <f>C73+D54</f>
        <v>383800</v>
      </c>
      <c r="E73" s="1">
        <f t="shared" ref="E73:L73" si="36">D73+E54</f>
        <v>575700</v>
      </c>
      <c r="F73" s="1">
        <f t="shared" si="36"/>
        <v>767600</v>
      </c>
      <c r="G73" s="1">
        <f t="shared" si="36"/>
        <v>959500</v>
      </c>
      <c r="H73" s="1">
        <f t="shared" si="36"/>
        <v>1151400</v>
      </c>
      <c r="I73" s="1">
        <f t="shared" si="36"/>
        <v>1343300</v>
      </c>
      <c r="J73" s="1">
        <f t="shared" si="36"/>
        <v>1535200</v>
      </c>
      <c r="K73" s="1">
        <f t="shared" si="36"/>
        <v>1727100</v>
      </c>
      <c r="L73" s="1">
        <f t="shared" si="36"/>
        <v>1919000</v>
      </c>
    </row>
    <row r="74" spans="1:12" ht="12.75" customHeight="1" x14ac:dyDescent="0.2">
      <c r="C74" s="1"/>
      <c r="D74" s="1"/>
      <c r="E74" s="1"/>
      <c r="F74" s="1"/>
      <c r="G74" s="1"/>
    </row>
    <row r="75" spans="1:12" ht="12.75" customHeight="1" x14ac:dyDescent="0.2">
      <c r="C75" s="1"/>
      <c r="D75" s="1"/>
      <c r="E75" s="1"/>
      <c r="F75" s="1"/>
      <c r="G75" s="1"/>
    </row>
    <row r="76" spans="1:12" ht="12.75" customHeight="1" x14ac:dyDescent="0.2">
      <c r="A76" t="s">
        <v>38</v>
      </c>
      <c r="C76" s="6">
        <f>C66+C67+C68+C69+C71+C72-C73</f>
        <v>5953848.4383561648</v>
      </c>
      <c r="D76" s="6">
        <f t="shared" ref="D76:L76" si="37">D66+D67+D68+D69+D71+D72-D73</f>
        <v>5762413.5989041096</v>
      </c>
      <c r="E76" s="6">
        <f t="shared" si="37"/>
        <v>5570987.9936219174</v>
      </c>
      <c r="F76" s="6">
        <f t="shared" si="37"/>
        <v>5379571.8065025751</v>
      </c>
      <c r="G76" s="6">
        <f t="shared" si="37"/>
        <v>5277224.2252120245</v>
      </c>
      <c r="H76" s="6">
        <f t="shared" si="37"/>
        <v>5295415.4411625518</v>
      </c>
      <c r="I76" s="6">
        <f t="shared" si="37"/>
        <v>5317516.6495876489</v>
      </c>
      <c r="J76" s="6">
        <f t="shared" si="37"/>
        <v>5343560.0496183615</v>
      </c>
      <c r="K76" s="6">
        <f t="shared" si="37"/>
        <v>5373572.8443611749</v>
      </c>
      <c r="L76" s="6">
        <f t="shared" si="37"/>
        <v>5407579.2409774447</v>
      </c>
    </row>
    <row r="77" spans="1:12" ht="12.75" customHeight="1" x14ac:dyDescent="0.2">
      <c r="C77" s="1"/>
      <c r="D77" s="1"/>
      <c r="E77" s="1"/>
      <c r="F77" s="1"/>
      <c r="G77" s="1"/>
    </row>
    <row r="78" spans="1:12" ht="12.75" customHeight="1" x14ac:dyDescent="0.2">
      <c r="A78" t="s">
        <v>39</v>
      </c>
      <c r="C78" s="1"/>
      <c r="D78" s="1"/>
      <c r="E78" s="1"/>
      <c r="F78" s="1"/>
      <c r="G78" s="1"/>
    </row>
    <row r="79" spans="1:12" ht="12.75" customHeight="1" x14ac:dyDescent="0.2">
      <c r="A79" t="s">
        <v>40</v>
      </c>
      <c r="C79" s="1">
        <f t="shared" ref="C79:L79" si="38">C61</f>
        <v>33362.961345728414</v>
      </c>
      <c r="D79" s="1">
        <f t="shared" si="38"/>
        <v>39364.166677012574</v>
      </c>
      <c r="E79" s="1">
        <f t="shared" si="38"/>
        <v>44159.825046344384</v>
      </c>
      <c r="F79" s="1">
        <f t="shared" si="38"/>
        <v>49133.718104363557</v>
      </c>
      <c r="G79" s="1">
        <f t="shared" si="38"/>
        <v>54293.53377379891</v>
      </c>
      <c r="H79" s="1">
        <f t="shared" si="38"/>
        <v>59647.358505750308</v>
      </c>
      <c r="I79" s="1">
        <f t="shared" si="38"/>
        <v>65203.70025170999</v>
      </c>
      <c r="J79" s="1">
        <f t="shared" si="38"/>
        <v>70971.512819328884</v>
      </c>
      <c r="K79" s="1">
        <f t="shared" si="38"/>
        <v>76960.221696597902</v>
      </c>
      <c r="L79" s="1">
        <f t="shared" si="38"/>
        <v>83179.75143433288</v>
      </c>
    </row>
    <row r="80" spans="1:12" ht="12.75" customHeight="1" x14ac:dyDescent="0.2">
      <c r="A80" t="s">
        <v>41</v>
      </c>
      <c r="C80" s="1">
        <f>(C43/365)*14</f>
        <v>2531.5068493150684</v>
      </c>
      <c r="D80" s="1">
        <f t="shared" ref="D80:L80" si="39">(D43/365)*14</f>
        <v>2556.8219178082195</v>
      </c>
      <c r="E80" s="1">
        <f t="shared" si="39"/>
        <v>2582.3901369863015</v>
      </c>
      <c r="F80" s="1">
        <f t="shared" si="39"/>
        <v>2608.2140383561646</v>
      </c>
      <c r="G80" s="1">
        <f t="shared" si="39"/>
        <v>2634.2961787397262</v>
      </c>
      <c r="H80" s="1">
        <f t="shared" si="39"/>
        <v>2660.6391405271233</v>
      </c>
      <c r="I80" s="1">
        <f t="shared" si="39"/>
        <v>2687.2455319323944</v>
      </c>
      <c r="J80" s="1">
        <f t="shared" si="39"/>
        <v>2714.1179872517187</v>
      </c>
      <c r="K80" s="1">
        <f t="shared" si="39"/>
        <v>2741.2591671242358</v>
      </c>
      <c r="L80" s="1">
        <f t="shared" si="39"/>
        <v>2768.6717587954781</v>
      </c>
    </row>
    <row r="81" spans="1:12" ht="12.75" customHeight="1" x14ac:dyDescent="0.2">
      <c r="A81" t="s">
        <v>42</v>
      </c>
      <c r="C81" s="1">
        <f>((C38+C39+C40+C41)/365)*14</f>
        <v>27875.342465753423</v>
      </c>
      <c r="D81" s="1">
        <f t="shared" ref="D81:L81" si="40">((D38+D39+D40+D41)/365)*14</f>
        <v>28154.095890410958</v>
      </c>
      <c r="E81" s="1">
        <f t="shared" si="40"/>
        <v>28575.0998630137</v>
      </c>
      <c r="F81" s="1">
        <f t="shared" si="40"/>
        <v>29003.103135616446</v>
      </c>
      <c r="G81" s="1">
        <f t="shared" si="40"/>
        <v>29438.231486424662</v>
      </c>
      <c r="H81" s="1">
        <f t="shared" si="40"/>
        <v>29880.613067130005</v>
      </c>
      <c r="I81" s="1">
        <f t="shared" si="40"/>
        <v>30330.378448959222</v>
      </c>
      <c r="J81" s="1">
        <f t="shared" si="40"/>
        <v>30787.660669629888</v>
      </c>
      <c r="K81" s="1">
        <f t="shared" si="40"/>
        <v>31252.595281230882</v>
      </c>
      <c r="L81" s="1">
        <f t="shared" si="40"/>
        <v>31725.320399045981</v>
      </c>
    </row>
    <row r="82" spans="1:12" ht="12.75" customHeight="1" x14ac:dyDescent="0.2">
      <c r="A82" t="s">
        <v>78</v>
      </c>
      <c r="C82" s="1">
        <f>Amortization!E26</f>
        <v>4825604.2597850086</v>
      </c>
      <c r="D82" s="1">
        <f>Amortization!E38</f>
        <v>4761908.1135923648</v>
      </c>
      <c r="E82" s="1">
        <f>Amortization!E50</f>
        <v>4694283.3284783578</v>
      </c>
      <c r="F82" s="1">
        <f>Amortization!E62</f>
        <v>4622487.5945907123</v>
      </c>
      <c r="G82" s="1">
        <f>Amortization!E74</f>
        <v>4546263.6569356695</v>
      </c>
      <c r="H82" s="1">
        <f>Amortization!E86</f>
        <v>4465338.3935943684</v>
      </c>
      <c r="I82" s="1">
        <f>Amortization!E98</f>
        <v>4379421.8370856168</v>
      </c>
      <c r="J82" s="1">
        <f>Amortization!E110</f>
        <v>4288206.1353684748</v>
      </c>
      <c r="K82" s="1">
        <f>Amortization!E122</f>
        <v>4191364.4487617351</v>
      </c>
      <c r="L82" s="1">
        <f>Amortization!E134</f>
        <v>4088549.7788278232</v>
      </c>
    </row>
    <row r="83" spans="1:12" ht="12.75" customHeight="1" x14ac:dyDescent="0.2">
      <c r="A83" t="s">
        <v>43</v>
      </c>
      <c r="C83" s="1">
        <v>712291</v>
      </c>
      <c r="D83" s="1">
        <v>516678</v>
      </c>
      <c r="E83" s="42">
        <v>318564</v>
      </c>
      <c r="F83" s="1">
        <v>116666</v>
      </c>
      <c r="G83" s="1">
        <v>0</v>
      </c>
      <c r="H83">
        <v>0</v>
      </c>
      <c r="I83">
        <v>0</v>
      </c>
      <c r="J83">
        <v>0</v>
      </c>
      <c r="K83">
        <v>0</v>
      </c>
      <c r="L83">
        <v>0</v>
      </c>
    </row>
    <row r="84" spans="1:12" ht="12.75" customHeight="1" x14ac:dyDescent="0.2">
      <c r="C84" s="1"/>
      <c r="D84" s="1"/>
      <c r="E84" s="1"/>
      <c r="F84" s="1"/>
      <c r="G84" s="1"/>
    </row>
    <row r="85" spans="1:12" ht="12.75" customHeight="1" x14ac:dyDescent="0.2">
      <c r="A85" t="s">
        <v>44</v>
      </c>
      <c r="C85" s="1">
        <v>300000</v>
      </c>
      <c r="D85" s="1">
        <v>300000</v>
      </c>
      <c r="E85" s="1">
        <v>300000</v>
      </c>
      <c r="F85" s="1">
        <v>300000</v>
      </c>
      <c r="G85" s="1">
        <v>300000</v>
      </c>
      <c r="H85" s="1">
        <v>300000</v>
      </c>
      <c r="I85" s="1">
        <v>300000</v>
      </c>
      <c r="J85" s="1">
        <v>300000</v>
      </c>
      <c r="K85" s="1">
        <v>300000</v>
      </c>
      <c r="L85" s="1">
        <v>300000</v>
      </c>
    </row>
    <row r="86" spans="1:12" ht="12.75" customHeight="1" x14ac:dyDescent="0.2">
      <c r="A86" t="s">
        <v>45</v>
      </c>
      <c r="C86" s="1">
        <f>C62</f>
        <v>52183.093386908542</v>
      </c>
      <c r="D86" s="1">
        <f t="shared" ref="D86:L86" si="41">C86+D62</f>
        <v>113752.68742018462</v>
      </c>
      <c r="E86" s="1">
        <f t="shared" si="41"/>
        <v>182823.18300549249</v>
      </c>
      <c r="F86" s="1">
        <f t="shared" si="41"/>
        <v>259673.35747642009</v>
      </c>
      <c r="G86" s="1">
        <f t="shared" si="41"/>
        <v>344594.0128662081</v>
      </c>
      <c r="H86" s="1">
        <f t="shared" si="41"/>
        <v>437888.59924699704</v>
      </c>
      <c r="I86" s="1">
        <f t="shared" si="41"/>
        <v>539873.87399967166</v>
      </c>
      <c r="J86" s="1">
        <f t="shared" si="41"/>
        <v>650880.59917862201</v>
      </c>
      <c r="K86" s="1">
        <f t="shared" si="41"/>
        <v>771254.27926817257</v>
      </c>
      <c r="L86" s="1">
        <f t="shared" si="41"/>
        <v>901355.94176802656</v>
      </c>
    </row>
    <row r="87" spans="1:12" ht="12.75" customHeight="1" x14ac:dyDescent="0.2">
      <c r="C87" s="1"/>
      <c r="D87" s="1"/>
      <c r="E87" s="1"/>
      <c r="F87" s="1"/>
      <c r="G87" s="1"/>
    </row>
    <row r="88" spans="1:12" ht="12.75" customHeight="1" x14ac:dyDescent="0.2">
      <c r="A88" t="s">
        <v>46</v>
      </c>
      <c r="C88" s="6">
        <f>C79+C80+C81+C82+C83+C85+C86</f>
        <v>5953848.1638327148</v>
      </c>
      <c r="D88" s="6">
        <f t="shared" ref="D88:L88" si="42">D79+D80+D81+D82+D83+D85+D86</f>
        <v>5762413.8854977814</v>
      </c>
      <c r="E88" s="6">
        <f t="shared" si="42"/>
        <v>5570987.8265301939</v>
      </c>
      <c r="F88" s="6">
        <f t="shared" si="42"/>
        <v>5379571.9873454683</v>
      </c>
      <c r="G88" s="6">
        <f t="shared" si="42"/>
        <v>5277223.7312408416</v>
      </c>
      <c r="H88" s="6">
        <f t="shared" si="42"/>
        <v>5295415.6035547731</v>
      </c>
      <c r="I88" s="6">
        <f t="shared" si="42"/>
        <v>5317517.0353178903</v>
      </c>
      <c r="J88" s="6">
        <f t="shared" si="42"/>
        <v>5343560.0260233078</v>
      </c>
      <c r="K88" s="6">
        <f t="shared" si="42"/>
        <v>5373572.8041748609</v>
      </c>
      <c r="L88" s="6">
        <f t="shared" si="42"/>
        <v>5407579.4641880244</v>
      </c>
    </row>
    <row r="89" spans="1:12" ht="12.75" customHeight="1" x14ac:dyDescent="0.2">
      <c r="C89" s="2"/>
      <c r="D89" s="2"/>
      <c r="E89" s="2"/>
      <c r="F89" s="2"/>
      <c r="G89" s="2"/>
    </row>
    <row r="90" spans="1:12" ht="12.75" customHeight="1" x14ac:dyDescent="0.2">
      <c r="C90" s="4">
        <f t="shared" ref="C90:L90" si="43">C76-C88</f>
        <v>0.27452345006167889</v>
      </c>
      <c r="D90" s="4">
        <f t="shared" si="43"/>
        <v>-0.28659367188811302</v>
      </c>
      <c r="E90" s="4">
        <f t="shared" si="43"/>
        <v>0.1670917235314846</v>
      </c>
      <c r="F90" s="4">
        <f t="shared" si="43"/>
        <v>-0.18084289319813251</v>
      </c>
      <c r="G90" s="4">
        <f t="shared" si="43"/>
        <v>0.49397118296474218</v>
      </c>
      <c r="H90" s="4">
        <f t="shared" si="43"/>
        <v>-0.16239222139120102</v>
      </c>
      <c r="I90" s="4">
        <f t="shared" si="43"/>
        <v>-0.38573024142533541</v>
      </c>
      <c r="J90" s="4">
        <f t="shared" si="43"/>
        <v>2.359505370259285E-2</v>
      </c>
      <c r="K90" s="4">
        <f t="shared" si="43"/>
        <v>4.0186313912272453E-2</v>
      </c>
      <c r="L90" s="4">
        <f t="shared" si="43"/>
        <v>-0.22321057971566916</v>
      </c>
    </row>
    <row r="91" spans="1:12" ht="12.75" customHeight="1" x14ac:dyDescent="0.2">
      <c r="A91" s="32" t="s">
        <v>79</v>
      </c>
    </row>
    <row r="92" spans="1:12" ht="12.75" customHeight="1" x14ac:dyDescent="0.2">
      <c r="A92" s="32" t="s">
        <v>80</v>
      </c>
      <c r="B92" s="36">
        <v>0.76</v>
      </c>
    </row>
    <row r="93" spans="1:12" ht="12.75" customHeight="1" x14ac:dyDescent="0.2">
      <c r="A93" s="32" t="s">
        <v>81</v>
      </c>
      <c r="B93" s="33">
        <v>1.03E-2</v>
      </c>
    </row>
    <row r="94" spans="1:12" ht="12.75" customHeight="1" x14ac:dyDescent="0.2">
      <c r="A94" s="32" t="s">
        <v>82</v>
      </c>
      <c r="B94" s="33">
        <v>8.3599999999999994E-2</v>
      </c>
      <c r="D94" s="35" t="s">
        <v>84</v>
      </c>
    </row>
    <row r="95" spans="1:12" ht="12.75" customHeight="1" x14ac:dyDescent="0.2">
      <c r="D95" s="31">
        <v>1</v>
      </c>
    </row>
    <row r="96" spans="1:12" ht="12.75" customHeight="1" x14ac:dyDescent="0.2">
      <c r="A96" s="32" t="s">
        <v>83</v>
      </c>
      <c r="B96" s="34">
        <f>B93+B92*(B94-B93)</f>
        <v>6.6007999999999997E-2</v>
      </c>
      <c r="D96" s="31">
        <v>0</v>
      </c>
    </row>
    <row r="97" spans="1:12" ht="12.75" customHeight="1" x14ac:dyDescent="0.2">
      <c r="A97" s="32" t="s">
        <v>85</v>
      </c>
      <c r="B97" s="31">
        <v>0.2</v>
      </c>
    </row>
    <row r="98" spans="1:12" ht="12.75" customHeight="1" x14ac:dyDescent="0.2">
      <c r="C98" s="32" t="s">
        <v>89</v>
      </c>
      <c r="D98" s="31">
        <v>0.06</v>
      </c>
    </row>
    <row r="99" spans="1:12" ht="12.75" customHeight="1" x14ac:dyDescent="0.2">
      <c r="A99" s="32" t="s">
        <v>87</v>
      </c>
      <c r="B99" s="33">
        <f>(L82+L83)/SUM(L82:L86)</f>
        <v>0.77289653063368635</v>
      </c>
    </row>
    <row r="100" spans="1:12" ht="12.75" customHeight="1" x14ac:dyDescent="0.2">
      <c r="A100" s="32" t="s">
        <v>86</v>
      </c>
      <c r="B100" s="33">
        <f>(L85+L86)/SUM(L82:L86)</f>
        <v>0.22710346936631354</v>
      </c>
    </row>
    <row r="102" spans="1:12" ht="12.75" customHeight="1" x14ac:dyDescent="0.2">
      <c r="A102" s="32" t="s">
        <v>88</v>
      </c>
      <c r="B102" s="34">
        <f>(B99*D98)+(B100*B96)</f>
        <v>6.1364437643952802E-2</v>
      </c>
    </row>
    <row r="104" spans="1:12" ht="12.75" customHeight="1" x14ac:dyDescent="0.2">
      <c r="A104" s="32" t="s">
        <v>90</v>
      </c>
    </row>
    <row r="105" spans="1:12" ht="12.75" customHeight="1" x14ac:dyDescent="0.2">
      <c r="A105" s="37" t="s">
        <v>91</v>
      </c>
      <c r="B105">
        <v>0</v>
      </c>
      <c r="C105">
        <v>1</v>
      </c>
      <c r="D105">
        <v>2</v>
      </c>
      <c r="E105">
        <v>3</v>
      </c>
      <c r="F105">
        <v>4</v>
      </c>
      <c r="G105">
        <v>5</v>
      </c>
      <c r="H105">
        <v>6</v>
      </c>
      <c r="I105">
        <v>7</v>
      </c>
      <c r="J105">
        <v>8</v>
      </c>
      <c r="K105">
        <v>9</v>
      </c>
      <c r="L105">
        <v>10</v>
      </c>
    </row>
    <row r="106" spans="1:12" ht="12.75" customHeight="1" x14ac:dyDescent="0.2">
      <c r="A106" s="32" t="s">
        <v>92</v>
      </c>
      <c r="C106" s="1">
        <f>C34-SUM(C37:C51)</f>
        <v>568950</v>
      </c>
      <c r="D106" s="1">
        <f t="shared" ref="D106:L106" si="44">D34-SUM(D37:D51)</f>
        <v>580637.30000000005</v>
      </c>
      <c r="E106" s="1">
        <f t="shared" si="44"/>
        <v>589005.22100000014</v>
      </c>
      <c r="F106" s="1">
        <f t="shared" si="44"/>
        <v>597587.84416999994</v>
      </c>
      <c r="G106" s="1">
        <f t="shared" si="44"/>
        <v>606389.93699089997</v>
      </c>
      <c r="H106" s="1">
        <f t="shared" si="44"/>
        <v>615416.36702759285</v>
      </c>
      <c r="I106" s="1">
        <f t="shared" si="44"/>
        <v>624672.10397798871</v>
      </c>
      <c r="J106" s="1">
        <f t="shared" si="44"/>
        <v>634162.22176349093</v>
      </c>
      <c r="K106" s="1">
        <f t="shared" si="44"/>
        <v>643891.90066176234</v>
      </c>
      <c r="L106" s="1">
        <f t="shared" si="44"/>
        <v>653866.42948262906</v>
      </c>
    </row>
    <row r="107" spans="1:12" ht="12.75" customHeight="1" x14ac:dyDescent="0.2">
      <c r="A107" s="32" t="s">
        <v>93</v>
      </c>
      <c r="C107" s="1">
        <f>C54</f>
        <v>191900</v>
      </c>
      <c r="D107" s="1">
        <f t="shared" ref="D107:L107" si="45">D54</f>
        <v>191900</v>
      </c>
      <c r="E107" s="1">
        <f t="shared" si="45"/>
        <v>191900</v>
      </c>
      <c r="F107" s="1">
        <f t="shared" si="45"/>
        <v>191900</v>
      </c>
      <c r="G107" s="1">
        <f t="shared" si="45"/>
        <v>191900</v>
      </c>
      <c r="H107" s="1">
        <f t="shared" si="45"/>
        <v>191900</v>
      </c>
      <c r="I107" s="1">
        <f t="shared" si="45"/>
        <v>191900</v>
      </c>
      <c r="J107" s="1">
        <f t="shared" si="45"/>
        <v>191900</v>
      </c>
      <c r="K107" s="1">
        <f t="shared" si="45"/>
        <v>191900</v>
      </c>
      <c r="L107" s="1">
        <f t="shared" si="45"/>
        <v>191900</v>
      </c>
    </row>
    <row r="108" spans="1:12" ht="12.75" customHeight="1" x14ac:dyDescent="0.2">
      <c r="A108" s="32" t="s">
        <v>94</v>
      </c>
      <c r="C108" s="1">
        <f>C106-C107</f>
        <v>377050</v>
      </c>
      <c r="D108" s="1">
        <f t="shared" ref="D108:L108" si="46">D106-D107</f>
        <v>388737.30000000005</v>
      </c>
      <c r="E108" s="1">
        <f t="shared" si="46"/>
        <v>397105.22100000014</v>
      </c>
      <c r="F108" s="1">
        <f t="shared" si="46"/>
        <v>405687.84416999994</v>
      </c>
      <c r="G108" s="1">
        <f t="shared" si="46"/>
        <v>414489.93699089997</v>
      </c>
      <c r="H108" s="1">
        <f t="shared" si="46"/>
        <v>423516.36702759285</v>
      </c>
      <c r="I108" s="1">
        <f t="shared" si="46"/>
        <v>432772.10397798871</v>
      </c>
      <c r="J108" s="1">
        <f t="shared" si="46"/>
        <v>442262.22176349093</v>
      </c>
      <c r="K108" s="1">
        <f t="shared" si="46"/>
        <v>451991.90066176234</v>
      </c>
      <c r="L108" s="1">
        <f t="shared" si="46"/>
        <v>461966.42948262906</v>
      </c>
    </row>
    <row r="109" spans="1:12" ht="12.75" customHeight="1" x14ac:dyDescent="0.2">
      <c r="A109" s="32" t="s">
        <v>95</v>
      </c>
      <c r="C109" s="5">
        <f>C108*C23</f>
        <v>147049.5</v>
      </c>
      <c r="D109" s="5">
        <f t="shared" ref="D109:L109" si="47">D108*D23</f>
        <v>151607.54700000002</v>
      </c>
      <c r="E109" s="5">
        <f t="shared" si="47"/>
        <v>154871.03619000007</v>
      </c>
      <c r="F109" s="5">
        <f t="shared" si="47"/>
        <v>158218.25922629997</v>
      </c>
      <c r="G109" s="5">
        <f t="shared" si="47"/>
        <v>161651.07542645099</v>
      </c>
      <c r="H109" s="5">
        <f t="shared" si="47"/>
        <v>165171.3831407612</v>
      </c>
      <c r="I109" s="5">
        <f t="shared" si="47"/>
        <v>168781.1205514156</v>
      </c>
      <c r="J109" s="5">
        <f t="shared" si="47"/>
        <v>172482.26648776146</v>
      </c>
      <c r="K109" s="5">
        <f t="shared" si="47"/>
        <v>176276.84125808731</v>
      </c>
      <c r="L109" s="5">
        <f t="shared" si="47"/>
        <v>180166.90749822534</v>
      </c>
    </row>
    <row r="110" spans="1:12" ht="12.75" customHeight="1" x14ac:dyDescent="0.2">
      <c r="A110" s="32" t="s">
        <v>98</v>
      </c>
      <c r="C110" s="5">
        <f t="shared" ref="C110:L110" si="48">C108-C109</f>
        <v>230000.5</v>
      </c>
      <c r="D110" s="5">
        <f t="shared" si="48"/>
        <v>237129.75300000003</v>
      </c>
      <c r="E110" s="5">
        <f t="shared" si="48"/>
        <v>242234.18481000006</v>
      </c>
      <c r="F110" s="5">
        <f t="shared" si="48"/>
        <v>247469.58494369997</v>
      </c>
      <c r="G110" s="5">
        <f t="shared" si="48"/>
        <v>252838.86156444898</v>
      </c>
      <c r="H110" s="5">
        <f t="shared" si="48"/>
        <v>258344.98388683164</v>
      </c>
      <c r="I110" s="5">
        <f t="shared" si="48"/>
        <v>263990.9834265731</v>
      </c>
      <c r="J110" s="5">
        <f t="shared" si="48"/>
        <v>269779.95527572947</v>
      </c>
      <c r="K110" s="5">
        <f t="shared" si="48"/>
        <v>275715.05940367503</v>
      </c>
      <c r="L110" s="5">
        <f t="shared" si="48"/>
        <v>281799.52198440372</v>
      </c>
    </row>
    <row r="111" spans="1:12" ht="12.75" customHeight="1" x14ac:dyDescent="0.2">
      <c r="A111" s="32" t="s">
        <v>96</v>
      </c>
      <c r="C111" s="1">
        <f>C107</f>
        <v>191900</v>
      </c>
      <c r="D111" s="1">
        <f t="shared" ref="D111:L111" si="49">D107</f>
        <v>191900</v>
      </c>
      <c r="E111" s="1">
        <f t="shared" si="49"/>
        <v>191900</v>
      </c>
      <c r="F111" s="1">
        <f t="shared" si="49"/>
        <v>191900</v>
      </c>
      <c r="G111" s="1">
        <f t="shared" si="49"/>
        <v>191900</v>
      </c>
      <c r="H111" s="1">
        <f t="shared" si="49"/>
        <v>191900</v>
      </c>
      <c r="I111" s="1">
        <f t="shared" si="49"/>
        <v>191900</v>
      </c>
      <c r="J111" s="1">
        <f t="shared" si="49"/>
        <v>191900</v>
      </c>
      <c r="K111" s="1">
        <f t="shared" si="49"/>
        <v>191900</v>
      </c>
      <c r="L111" s="1">
        <f t="shared" si="49"/>
        <v>191900</v>
      </c>
    </row>
    <row r="112" spans="1:12" ht="12.75" customHeight="1" x14ac:dyDescent="0.2">
      <c r="A112" s="32" t="s">
        <v>97</v>
      </c>
      <c r="C112" s="5">
        <f>C110+C111</f>
        <v>421900.5</v>
      </c>
      <c r="D112" s="5">
        <f t="shared" ref="D112:L112" si="50">D110+D111</f>
        <v>429029.75300000003</v>
      </c>
      <c r="E112" s="5">
        <f t="shared" si="50"/>
        <v>434134.18481000006</v>
      </c>
      <c r="F112" s="5">
        <f t="shared" si="50"/>
        <v>439369.5849437</v>
      </c>
      <c r="G112" s="5">
        <f t="shared" si="50"/>
        <v>444738.86156444898</v>
      </c>
      <c r="H112" s="5">
        <f t="shared" si="50"/>
        <v>450244.98388683167</v>
      </c>
      <c r="I112" s="5">
        <f t="shared" si="50"/>
        <v>455890.9834265731</v>
      </c>
      <c r="J112" s="5">
        <f t="shared" si="50"/>
        <v>461679.95527572947</v>
      </c>
      <c r="K112" s="5">
        <f t="shared" si="50"/>
        <v>467615.05940367503</v>
      </c>
      <c r="L112" s="5">
        <f t="shared" si="50"/>
        <v>473699.52198440372</v>
      </c>
    </row>
    <row r="114" spans="1:14" ht="12.75" customHeight="1" x14ac:dyDescent="0.2">
      <c r="A114" s="37" t="s">
        <v>99</v>
      </c>
    </row>
    <row r="115" spans="1:14" ht="12.75" customHeight="1" x14ac:dyDescent="0.2">
      <c r="A115" s="32" t="s">
        <v>100</v>
      </c>
      <c r="B115" s="1">
        <f>-C71</f>
        <v>-5757000</v>
      </c>
      <c r="M115" s="32" t="s">
        <v>103</v>
      </c>
      <c r="N115" s="1">
        <f>L71-L73</f>
        <v>3838000</v>
      </c>
    </row>
    <row r="116" spans="1:14" ht="12.75" customHeight="1" x14ac:dyDescent="0.2">
      <c r="A116" s="32" t="s">
        <v>101</v>
      </c>
      <c r="L116" s="38">
        <f>N115*N116</f>
        <v>4605600</v>
      </c>
      <c r="M116" s="32" t="s">
        <v>104</v>
      </c>
      <c r="N116" s="31">
        <v>1.2</v>
      </c>
    </row>
    <row r="117" spans="1:14" ht="12.75" customHeight="1" x14ac:dyDescent="0.2">
      <c r="A117" s="32" t="s">
        <v>102</v>
      </c>
      <c r="L117" s="38">
        <f>-N117*0.2</f>
        <v>-153520</v>
      </c>
      <c r="M117" s="32" t="s">
        <v>105</v>
      </c>
      <c r="N117" s="1">
        <f>L116-N115</f>
        <v>767600</v>
      </c>
    </row>
    <row r="119" spans="1:14" ht="12.75" customHeight="1" x14ac:dyDescent="0.2">
      <c r="A119" s="37" t="s">
        <v>106</v>
      </c>
    </row>
    <row r="120" spans="1:14" ht="12.75" customHeight="1" x14ac:dyDescent="0.25">
      <c r="A120" s="39" t="s">
        <v>107</v>
      </c>
      <c r="C120" s="1">
        <f>-(C68-B68)</f>
        <v>-32137.479452054795</v>
      </c>
      <c r="D120" s="1">
        <f t="shared" ref="D120:L120" si="51">-(D68-C68)</f>
        <v>-439.8454794520585</v>
      </c>
      <c r="E120" s="1">
        <f t="shared" si="51"/>
        <v>-448.64238904109516</v>
      </c>
      <c r="F120" s="1">
        <f t="shared" si="51"/>
        <v>-457.61523682191182</v>
      </c>
      <c r="G120" s="1">
        <f t="shared" si="51"/>
        <v>-466.76754155835806</v>
      </c>
      <c r="H120" s="1">
        <f t="shared" si="51"/>
        <v>-476.102892389521</v>
      </c>
      <c r="I120" s="1">
        <f t="shared" si="51"/>
        <v>-485.62495023732481</v>
      </c>
      <c r="J120" s="1">
        <f t="shared" si="51"/>
        <v>-495.3374492420553</v>
      </c>
      <c r="K120" s="1">
        <f t="shared" si="51"/>
        <v>-505.24419822690106</v>
      </c>
      <c r="L120" s="1">
        <f t="shared" si="51"/>
        <v>-515.34908219143836</v>
      </c>
    </row>
    <row r="121" spans="1:14" ht="12.75" customHeight="1" x14ac:dyDescent="0.25">
      <c r="A121" s="39" t="s">
        <v>35</v>
      </c>
      <c r="C121" s="1">
        <f>-(C69-B69)</f>
        <v>-1610.958904109589</v>
      </c>
      <c r="D121" s="1">
        <f t="shared" ref="D121:L121" si="52">-(D69-C69)</f>
        <v>-25.315068493150875</v>
      </c>
      <c r="E121" s="1">
        <f t="shared" si="52"/>
        <v>-25.752328767123345</v>
      </c>
      <c r="F121" s="1">
        <f t="shared" si="52"/>
        <v>-26.197643835616418</v>
      </c>
      <c r="G121" s="1">
        <f t="shared" si="52"/>
        <v>-26.651167890410761</v>
      </c>
      <c r="H121" s="1">
        <f t="shared" si="52"/>
        <v>-27.113058138082351</v>
      </c>
      <c r="I121" s="1">
        <f t="shared" si="52"/>
        <v>-27.583474859605531</v>
      </c>
      <c r="J121" s="1">
        <f t="shared" si="52"/>
        <v>-28.062581471146586</v>
      </c>
      <c r="K121" s="1">
        <f t="shared" si="52"/>
        <v>-28.55054458606287</v>
      </c>
      <c r="L121" s="1">
        <f t="shared" si="52"/>
        <v>-29.047534078131321</v>
      </c>
    </row>
    <row r="122" spans="1:14" ht="12.75" customHeight="1" x14ac:dyDescent="0.25">
      <c r="A122" s="39" t="s">
        <v>108</v>
      </c>
      <c r="C122" s="1">
        <f>+(C80-B80)</f>
        <v>2531.5068493150684</v>
      </c>
      <c r="D122" s="1">
        <f t="shared" ref="D122:L122" si="53">+(D80-C80)</f>
        <v>25.315068493151102</v>
      </c>
      <c r="E122" s="1">
        <f t="shared" si="53"/>
        <v>25.568219178082018</v>
      </c>
      <c r="F122" s="1">
        <f t="shared" si="53"/>
        <v>25.823901369863052</v>
      </c>
      <c r="G122" s="1">
        <f t="shared" si="53"/>
        <v>26.082140383561637</v>
      </c>
      <c r="H122" s="1">
        <f t="shared" si="53"/>
        <v>26.342961787397144</v>
      </c>
      <c r="I122" s="1">
        <f t="shared" si="53"/>
        <v>26.606391405271097</v>
      </c>
      <c r="J122" s="1">
        <f t="shared" si="53"/>
        <v>26.872455319324217</v>
      </c>
      <c r="K122" s="1">
        <f t="shared" si="53"/>
        <v>27.141179872517114</v>
      </c>
      <c r="L122" s="1">
        <f t="shared" si="53"/>
        <v>27.412591671242353</v>
      </c>
    </row>
    <row r="123" spans="1:14" ht="12.75" customHeight="1" x14ac:dyDescent="0.25">
      <c r="A123" s="39" t="s">
        <v>109</v>
      </c>
      <c r="C123" s="1">
        <f>+(C109-B109)</f>
        <v>147049.5</v>
      </c>
      <c r="D123" s="1">
        <f t="shared" ref="D123:L123" si="54">+(D109-C109)</f>
        <v>4558.0470000000205</v>
      </c>
      <c r="E123" s="1">
        <f t="shared" si="54"/>
        <v>3263.4891900000512</v>
      </c>
      <c r="F123" s="1">
        <f t="shared" si="54"/>
        <v>3347.2230362998962</v>
      </c>
      <c r="G123" s="1">
        <f t="shared" si="54"/>
        <v>3432.8162001510209</v>
      </c>
      <c r="H123" s="1">
        <f t="shared" si="54"/>
        <v>3520.3077143102128</v>
      </c>
      <c r="I123" s="1">
        <f t="shared" si="54"/>
        <v>3609.7374106544012</v>
      </c>
      <c r="J123" s="1">
        <f t="shared" si="54"/>
        <v>3701.1459363458562</v>
      </c>
      <c r="K123" s="1">
        <f t="shared" si="54"/>
        <v>3794.574770325853</v>
      </c>
      <c r="L123" s="1">
        <f t="shared" si="54"/>
        <v>3890.066240138025</v>
      </c>
    </row>
    <row r="125" spans="1:14" ht="12.75" customHeight="1" x14ac:dyDescent="0.2">
      <c r="A125" s="37" t="s">
        <v>110</v>
      </c>
    </row>
    <row r="126" spans="1:14" ht="12.75" customHeight="1" x14ac:dyDescent="0.25">
      <c r="A126" s="39" t="s">
        <v>107</v>
      </c>
      <c r="L126" s="1">
        <f>L68</f>
        <v>36428.008671215459</v>
      </c>
    </row>
    <row r="127" spans="1:14" ht="12.75" customHeight="1" x14ac:dyDescent="0.25">
      <c r="A127" s="39" t="s">
        <v>35</v>
      </c>
      <c r="L127" s="1">
        <f>L69</f>
        <v>1855.232306228919</v>
      </c>
    </row>
    <row r="128" spans="1:14" ht="12.75" customHeight="1" x14ac:dyDescent="0.25">
      <c r="A128" s="39" t="s">
        <v>108</v>
      </c>
      <c r="L128" s="1">
        <f>-L80</f>
        <v>-2768.6717587954781</v>
      </c>
    </row>
    <row r="129" spans="1:12" ht="12.75" customHeight="1" x14ac:dyDescent="0.25">
      <c r="A129" s="39" t="s">
        <v>109</v>
      </c>
      <c r="L129" s="1">
        <f>-L109</f>
        <v>-180166.90749822534</v>
      </c>
    </row>
    <row r="131" spans="1:12" ht="12.75" customHeight="1" x14ac:dyDescent="0.25">
      <c r="A131" s="40" t="s">
        <v>111</v>
      </c>
      <c r="B131" s="1">
        <f>B115</f>
        <v>-5757000</v>
      </c>
      <c r="C131" s="5">
        <f>SUM(C112:C130)</f>
        <v>537733.06849315064</v>
      </c>
      <c r="D131" s="1">
        <f t="shared" ref="D131:L131" si="55">SUM(D112:D130)</f>
        <v>433147.954520548</v>
      </c>
      <c r="E131" s="1">
        <f t="shared" si="55"/>
        <v>436948.84750136995</v>
      </c>
      <c r="F131" s="1">
        <f t="shared" si="55"/>
        <v>442258.81900071225</v>
      </c>
      <c r="G131" s="1">
        <f t="shared" si="55"/>
        <v>447704.3411955348</v>
      </c>
      <c r="H131" s="1">
        <f t="shared" si="55"/>
        <v>453288.4186124017</v>
      </c>
      <c r="I131" s="1">
        <f t="shared" si="55"/>
        <v>459014.11880353582</v>
      </c>
      <c r="J131" s="1">
        <f t="shared" si="55"/>
        <v>464884.57363668142</v>
      </c>
      <c r="K131" s="1">
        <f t="shared" si="55"/>
        <v>470902.9806110604</v>
      </c>
      <c r="L131" s="1">
        <f t="shared" si="55"/>
        <v>4784500.265920368</v>
      </c>
    </row>
    <row r="133" spans="1:12" ht="12.75" customHeight="1" x14ac:dyDescent="0.2">
      <c r="A133" s="32"/>
    </row>
    <row r="134" spans="1:12" ht="12.75" customHeight="1" x14ac:dyDescent="0.2">
      <c r="A134" s="3" t="s">
        <v>112</v>
      </c>
      <c r="B134" s="34">
        <f>IRR(B131:L131)</f>
        <v>6.1412943262576958E-2</v>
      </c>
    </row>
    <row r="135" spans="1:12" ht="12.75" customHeight="1" x14ac:dyDescent="0.2">
      <c r="A135" s="32" t="s">
        <v>113</v>
      </c>
      <c r="B135" s="41">
        <f>PV($B$137,B105,,B131)</f>
        <v>5757000</v>
      </c>
      <c r="C135" s="41">
        <f t="shared" ref="C135:L135" si="56">PV($B$137,C105,,C131)</f>
        <v>-506643.19381835131</v>
      </c>
      <c r="D135" s="41">
        <f t="shared" si="56"/>
        <v>-384509.61478277273</v>
      </c>
      <c r="E135" s="41">
        <f t="shared" si="56"/>
        <v>-365457.60378364247</v>
      </c>
      <c r="F135" s="41">
        <f t="shared" si="56"/>
        <v>-348512.51172731962</v>
      </c>
      <c r="G135" s="41">
        <f t="shared" si="56"/>
        <v>-332405.84042930201</v>
      </c>
      <c r="H135" s="41">
        <f t="shared" si="56"/>
        <v>-317093.56698127586</v>
      </c>
      <c r="I135" s="41">
        <f t="shared" si="56"/>
        <v>-302534.09127134219</v>
      </c>
      <c r="J135" s="41">
        <f t="shared" si="56"/>
        <v>-288688.09820874687</v>
      </c>
      <c r="K135" s="41">
        <f t="shared" si="56"/>
        <v>-275518.42794410721</v>
      </c>
      <c r="L135" s="41">
        <f t="shared" si="56"/>
        <v>-2637492.6833618018</v>
      </c>
    </row>
    <row r="136" spans="1:12" ht="12.75" customHeight="1" x14ac:dyDescent="0.2">
      <c r="A136" s="3" t="s">
        <v>114</v>
      </c>
      <c r="B136" s="41">
        <f>SUM(B135:L135)</f>
        <v>-1855.6323086624034</v>
      </c>
    </row>
    <row r="137" spans="1:12" ht="12.75" customHeight="1" x14ac:dyDescent="0.2">
      <c r="A137" s="3" t="s">
        <v>88</v>
      </c>
      <c r="B137" s="34">
        <f>B102</f>
        <v>6.1364437643952802E-2</v>
      </c>
    </row>
    <row r="142" spans="1:12" ht="12.75" customHeight="1" x14ac:dyDescent="0.2">
      <c r="A142" s="32" t="s">
        <v>124</v>
      </c>
      <c r="B142" s="31">
        <v>7.0000000000000007E-2</v>
      </c>
    </row>
    <row r="143" spans="1:12" ht="12.75" customHeight="1" x14ac:dyDescent="0.2">
      <c r="A143" s="32" t="s">
        <v>123</v>
      </c>
      <c r="B143" s="31">
        <v>0.02</v>
      </c>
    </row>
    <row r="144" spans="1:12" ht="12.75" customHeight="1" x14ac:dyDescent="0.2">
      <c r="A144" t="s">
        <v>116</v>
      </c>
      <c r="B144">
        <v>0</v>
      </c>
      <c r="C144">
        <v>1</v>
      </c>
      <c r="D144">
        <v>2</v>
      </c>
      <c r="E144">
        <v>3</v>
      </c>
      <c r="F144">
        <v>4</v>
      </c>
      <c r="G144">
        <v>5</v>
      </c>
      <c r="H144">
        <v>6</v>
      </c>
      <c r="I144">
        <v>7</v>
      </c>
      <c r="J144">
        <v>8</v>
      </c>
      <c r="K144">
        <v>9</v>
      </c>
      <c r="L144">
        <v>10</v>
      </c>
    </row>
    <row r="146" spans="1:12" ht="12.75" customHeight="1" x14ac:dyDescent="0.2">
      <c r="A146" s="3" t="s">
        <v>115</v>
      </c>
      <c r="B146" s="1">
        <f>B115</f>
        <v>-5757000</v>
      </c>
      <c r="C146" s="1">
        <f t="shared" ref="C146:G146" si="57">C131*(1+$B$142)</f>
        <v>575374.38328767125</v>
      </c>
      <c r="D146" s="1">
        <f t="shared" si="57"/>
        <v>463468.31133698637</v>
      </c>
      <c r="E146" s="1">
        <f t="shared" si="57"/>
        <v>467535.2668264659</v>
      </c>
      <c r="F146" s="1">
        <f t="shared" si="57"/>
        <v>473216.93633076211</v>
      </c>
      <c r="G146" s="1">
        <f t="shared" si="57"/>
        <v>479043.64507922227</v>
      </c>
      <c r="H146" s="1">
        <f>(H131*(1+$B$142))*(1+$B$143)</f>
        <v>494718.98007357528</v>
      </c>
      <c r="I146" s="1">
        <f t="shared" ref="I146:K146" si="58">(I131*(1+$B$142))*(1+$B$143)</f>
        <v>500968.00926217902</v>
      </c>
      <c r="J146" s="1">
        <f t="shared" si="58"/>
        <v>507375.02366707416</v>
      </c>
      <c r="K146" s="1">
        <f t="shared" si="58"/>
        <v>513943.51303891133</v>
      </c>
      <c r="L146" s="1">
        <f>(L131*(1+$B$142))*(1+$B$143)+(-G147*(25/30)*120%)</f>
        <v>5721803.5902254898</v>
      </c>
    </row>
    <row r="147" spans="1:12" ht="12.75" customHeight="1" x14ac:dyDescent="0.2">
      <c r="A147" t="s">
        <v>118</v>
      </c>
      <c r="B147" s="1"/>
      <c r="C147" s="1"/>
      <c r="D147" s="1"/>
      <c r="E147" s="1"/>
      <c r="F147" s="1"/>
      <c r="G147" s="1">
        <v>-500000</v>
      </c>
      <c r="H147" s="1"/>
      <c r="I147" s="1"/>
      <c r="J147" s="1"/>
      <c r="K147" s="1"/>
      <c r="L147" s="1"/>
    </row>
    <row r="148" spans="1:12" ht="12.75" customHeight="1" x14ac:dyDescent="0.2">
      <c r="A148" t="s">
        <v>119</v>
      </c>
      <c r="B148" s="1">
        <f>SUM(B146:B147)</f>
        <v>-5757000</v>
      </c>
      <c r="C148" s="1">
        <f t="shared" ref="C148:L148" si="59">SUM(C146:C147)</f>
        <v>575374.38328767125</v>
      </c>
      <c r="D148" s="1">
        <f t="shared" si="59"/>
        <v>463468.31133698637</v>
      </c>
      <c r="E148" s="1">
        <f t="shared" si="59"/>
        <v>467535.2668264659</v>
      </c>
      <c r="F148" s="1">
        <f t="shared" si="59"/>
        <v>473216.93633076211</v>
      </c>
      <c r="G148" s="1">
        <f t="shared" si="59"/>
        <v>-20956.354920777725</v>
      </c>
      <c r="H148" s="1">
        <f t="shared" si="59"/>
        <v>494718.98007357528</v>
      </c>
      <c r="I148" s="1">
        <f t="shared" si="59"/>
        <v>500968.00926217902</v>
      </c>
      <c r="J148" s="1">
        <f t="shared" si="59"/>
        <v>507375.02366707416</v>
      </c>
      <c r="K148" s="1">
        <f t="shared" si="59"/>
        <v>513943.51303891133</v>
      </c>
      <c r="L148" s="1">
        <f t="shared" si="59"/>
        <v>5721803.5902254898</v>
      </c>
    </row>
    <row r="149" spans="1:12" ht="12.75" customHeight="1" x14ac:dyDescent="0.2">
      <c r="A149" t="s">
        <v>117</v>
      </c>
      <c r="B149" s="1">
        <f>B148</f>
        <v>-5757000</v>
      </c>
      <c r="C149" s="1">
        <f>-PV($B$137,C144,,C148)</f>
        <v>542108.21738563594</v>
      </c>
      <c r="D149" s="1">
        <f t="shared" ref="D149:L149" si="60">-PV($B$137,D144,,D148)</f>
        <v>411425.28781756683</v>
      </c>
      <c r="E149" s="1">
        <f t="shared" si="60"/>
        <v>391039.63604849746</v>
      </c>
      <c r="F149" s="1">
        <f t="shared" si="60"/>
        <v>372908.38754823199</v>
      </c>
      <c r="G149" s="1">
        <f t="shared" si="60"/>
        <v>-15559.408584634322</v>
      </c>
      <c r="H149" s="1">
        <f t="shared" si="60"/>
        <v>346075.91900336451</v>
      </c>
      <c r="I149" s="1">
        <f t="shared" si="60"/>
        <v>330185.70721354289</v>
      </c>
      <c r="J149" s="1">
        <f t="shared" si="60"/>
        <v>315074.19038502633</v>
      </c>
      <c r="K149" s="1">
        <f t="shared" si="60"/>
        <v>300700.81225819862</v>
      </c>
      <c r="L149" s="1">
        <f t="shared" si="60"/>
        <v>3154188.372053524</v>
      </c>
    </row>
    <row r="150" spans="1:12" ht="12.75" customHeight="1" x14ac:dyDescent="0.2">
      <c r="A150" s="3" t="s">
        <v>120</v>
      </c>
      <c r="B150" s="43">
        <f>SUM(B149:L149)</f>
        <v>391147.12112895446</v>
      </c>
      <c r="C150" s="44">
        <v>0.68</v>
      </c>
    </row>
    <row r="154" spans="1:12" ht="12.75" customHeight="1" x14ac:dyDescent="0.2">
      <c r="A154" s="32" t="s">
        <v>124</v>
      </c>
      <c r="B154" s="31">
        <f>B142</f>
        <v>7.0000000000000007E-2</v>
      </c>
    </row>
    <row r="155" spans="1:12" ht="12.75" customHeight="1" x14ac:dyDescent="0.2">
      <c r="A155" t="s">
        <v>116</v>
      </c>
      <c r="B155">
        <v>0</v>
      </c>
      <c r="C155">
        <v>1</v>
      </c>
      <c r="D155">
        <v>2</v>
      </c>
      <c r="E155">
        <v>3</v>
      </c>
      <c r="F155">
        <v>4</v>
      </c>
      <c r="G155">
        <v>5</v>
      </c>
      <c r="H155">
        <v>6</v>
      </c>
      <c r="I155">
        <v>7</v>
      </c>
      <c r="J155">
        <v>8</v>
      </c>
      <c r="K155">
        <v>9</v>
      </c>
      <c r="L155">
        <v>10</v>
      </c>
    </row>
    <row r="157" spans="1:12" ht="12.75" customHeight="1" x14ac:dyDescent="0.2">
      <c r="A157" s="3" t="s">
        <v>121</v>
      </c>
      <c r="B157" s="1">
        <f>B131</f>
        <v>-5757000</v>
      </c>
      <c r="C157" s="1">
        <f>(1-$B$154)*C131</f>
        <v>500091.75369863008</v>
      </c>
      <c r="D157" s="1">
        <f t="shared" ref="D157:L157" si="61">(1-$B$154)*D131</f>
        <v>402827.59770410962</v>
      </c>
      <c r="E157" s="1">
        <f t="shared" si="61"/>
        <v>406362.428176274</v>
      </c>
      <c r="F157" s="1">
        <f t="shared" si="61"/>
        <v>411300.70167066238</v>
      </c>
      <c r="G157" s="1">
        <f t="shared" si="61"/>
        <v>416365.03731184732</v>
      </c>
      <c r="H157" s="1">
        <f t="shared" si="61"/>
        <v>421558.22930953355</v>
      </c>
      <c r="I157" s="1">
        <f t="shared" si="61"/>
        <v>426883.13048728829</v>
      </c>
      <c r="J157" s="1">
        <f t="shared" si="61"/>
        <v>432342.65348211367</v>
      </c>
      <c r="K157" s="1">
        <f t="shared" si="61"/>
        <v>437939.77196828614</v>
      </c>
      <c r="L157" s="1">
        <f t="shared" si="61"/>
        <v>4449585.2473059418</v>
      </c>
    </row>
    <row r="158" spans="1:12" ht="12.75" customHeight="1" x14ac:dyDescent="0.2">
      <c r="A158" t="s">
        <v>118</v>
      </c>
      <c r="B158" s="1"/>
      <c r="C158" s="1"/>
      <c r="D158" s="1"/>
      <c r="E158" s="1"/>
      <c r="F158" s="1"/>
      <c r="G158" s="1">
        <v>0</v>
      </c>
      <c r="H158" s="1"/>
      <c r="I158" s="1"/>
      <c r="J158" s="1"/>
      <c r="K158" s="1"/>
      <c r="L158" s="1"/>
    </row>
    <row r="159" spans="1:12" ht="12.75" customHeight="1" x14ac:dyDescent="0.2">
      <c r="A159" t="s">
        <v>119</v>
      </c>
      <c r="B159" s="1">
        <f>SUM(B157:B158)</f>
        <v>-5757000</v>
      </c>
      <c r="C159" s="1">
        <f t="shared" ref="C159" si="62">SUM(C157:C158)</f>
        <v>500091.75369863008</v>
      </c>
      <c r="D159" s="1">
        <f t="shared" ref="D159" si="63">SUM(D157:D158)</f>
        <v>402827.59770410962</v>
      </c>
      <c r="E159" s="1">
        <f t="shared" ref="E159" si="64">SUM(E157:E158)</f>
        <v>406362.428176274</v>
      </c>
      <c r="F159" s="1">
        <f t="shared" ref="F159" si="65">SUM(F157:F158)</f>
        <v>411300.70167066238</v>
      </c>
      <c r="G159" s="1">
        <f t="shared" ref="G159" si="66">SUM(G157:G158)</f>
        <v>416365.03731184732</v>
      </c>
      <c r="H159" s="1">
        <f t="shared" ref="H159" si="67">SUM(H157:H158)</f>
        <v>421558.22930953355</v>
      </c>
      <c r="I159" s="1">
        <f t="shared" ref="I159" si="68">SUM(I157:I158)</f>
        <v>426883.13048728829</v>
      </c>
      <c r="J159" s="1">
        <f t="shared" ref="J159" si="69">SUM(J157:J158)</f>
        <v>432342.65348211367</v>
      </c>
      <c r="K159" s="1">
        <f t="shared" ref="K159" si="70">SUM(K157:K158)</f>
        <v>437939.77196828614</v>
      </c>
      <c r="L159" s="1">
        <f t="shared" ref="L159" si="71">SUM(L157:L158)</f>
        <v>4449585.2473059418</v>
      </c>
    </row>
    <row r="160" spans="1:12" ht="12.75" customHeight="1" x14ac:dyDescent="0.2">
      <c r="A160" t="s">
        <v>117</v>
      </c>
      <c r="B160" s="1">
        <f>B159</f>
        <v>-5757000</v>
      </c>
      <c r="C160" s="1">
        <f>-PV($B$137,C155,,C159)</f>
        <v>471178.17025106674</v>
      </c>
      <c r="D160" s="1">
        <f t="shared" ref="D160" si="72">-PV($B$137,D155,,D159)</f>
        <v>357593.94174797862</v>
      </c>
      <c r="E160" s="1">
        <f t="shared" ref="E160" si="73">-PV($B$137,E155,,E159)</f>
        <v>339875.57151878742</v>
      </c>
      <c r="F160" s="1">
        <f t="shared" ref="F160" si="74">-PV($B$137,F155,,F159)</f>
        <v>324116.63590640726</v>
      </c>
      <c r="G160" s="1">
        <f t="shared" ref="G160" si="75">-PV($B$137,G155,,G159)</f>
        <v>309137.43159925082</v>
      </c>
      <c r="H160" s="1">
        <f t="shared" ref="H160" si="76">-PV($B$137,H155,,H159)</f>
        <v>294897.01729258656</v>
      </c>
      <c r="I160" s="1">
        <f t="shared" ref="I160" si="77">-PV($B$137,I155,,I159)</f>
        <v>281356.70488234819</v>
      </c>
      <c r="J160" s="1">
        <f t="shared" ref="J160" si="78">-PV($B$137,J155,,J159)</f>
        <v>268479.93133413454</v>
      </c>
      <c r="K160" s="1">
        <f t="shared" ref="K160" si="79">-PV($B$137,K155,,K159)</f>
        <v>256232.13798801971</v>
      </c>
      <c r="L160" s="1">
        <f t="shared" ref="L160" si="80">-PV($B$137,L155,,L159)</f>
        <v>2452868.1955264756</v>
      </c>
    </row>
    <row r="161" spans="1:3" ht="12.75" customHeight="1" x14ac:dyDescent="0.2">
      <c r="A161" s="3" t="s">
        <v>120</v>
      </c>
      <c r="B161" s="43">
        <f>SUM(B160:L160)</f>
        <v>-401264.2619529441</v>
      </c>
      <c r="C161" s="44">
        <v>0.32</v>
      </c>
    </row>
    <row r="164" spans="1:3" ht="12.75" customHeight="1" x14ac:dyDescent="0.2">
      <c r="A164" s="3" t="s">
        <v>122</v>
      </c>
      <c r="B164" s="43">
        <f>(B150*C150)+(B161*C161)</f>
        <v>137575.47854274698</v>
      </c>
    </row>
  </sheetData>
  <pageMargins left="0.25" right="0.25" top="0.75" bottom="0.75" header="0.3" footer="0.3"/>
  <pageSetup scale="6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74"/>
  <sheetViews>
    <sheetView workbookViewId="0">
      <selection activeCell="D6" sqref="D6"/>
    </sheetView>
  </sheetViews>
  <sheetFormatPr defaultColWidth="11.42578125" defaultRowHeight="12.75" x14ac:dyDescent="0.2"/>
  <cols>
    <col min="1" max="2" width="10.85546875" customWidth="1"/>
    <col min="3" max="3" width="18.28515625" customWidth="1"/>
    <col min="4" max="4" width="15.7109375" customWidth="1"/>
    <col min="5" max="5" width="18.28515625" customWidth="1"/>
  </cols>
  <sheetData>
    <row r="2" spans="2:5" ht="13.5" thickBot="1" x14ac:dyDescent="0.25">
      <c r="B2" s="7"/>
      <c r="C2" s="8" t="s">
        <v>48</v>
      </c>
      <c r="D2" s="9"/>
      <c r="E2" s="10"/>
    </row>
    <row r="3" spans="2:5" x14ac:dyDescent="0.2">
      <c r="B3" s="7"/>
      <c r="C3" s="11"/>
      <c r="D3" s="12"/>
      <c r="E3" s="10"/>
    </row>
    <row r="4" spans="2:5" x14ac:dyDescent="0.2">
      <c r="B4" s="7"/>
      <c r="C4" s="13"/>
      <c r="D4" s="14"/>
      <c r="E4" s="10"/>
    </row>
    <row r="5" spans="2:5" x14ac:dyDescent="0.2">
      <c r="B5" s="7"/>
      <c r="C5" s="13"/>
      <c r="D5" s="30">
        <v>0.8</v>
      </c>
      <c r="E5" s="10"/>
    </row>
    <row r="6" spans="2:5" x14ac:dyDescent="0.2">
      <c r="B6" s="7"/>
      <c r="C6" s="13" t="s">
        <v>47</v>
      </c>
      <c r="D6" s="15">
        <f>D5*('Children of America'!C4+'Children of America'!C5)</f>
        <v>4885600</v>
      </c>
      <c r="E6" s="10"/>
    </row>
    <row r="7" spans="2:5" x14ac:dyDescent="0.2">
      <c r="B7" s="7"/>
      <c r="C7" s="13" t="s">
        <v>49</v>
      </c>
      <c r="D7" s="16">
        <v>0.06</v>
      </c>
      <c r="E7" s="10"/>
    </row>
    <row r="8" spans="2:5" x14ac:dyDescent="0.2">
      <c r="B8" s="7"/>
      <c r="C8" s="17" t="s">
        <v>50</v>
      </c>
      <c r="D8" s="18">
        <v>30</v>
      </c>
      <c r="E8" s="10"/>
    </row>
    <row r="9" spans="2:5" x14ac:dyDescent="0.2">
      <c r="B9" s="7"/>
      <c r="C9" s="13" t="s">
        <v>51</v>
      </c>
      <c r="D9" s="19">
        <f>-PMT(D7/12,D8*12,D6)</f>
        <v>29291.640456862868</v>
      </c>
      <c r="E9" s="20"/>
    </row>
    <row r="10" spans="2:5" ht="13.5" thickBot="1" x14ac:dyDescent="0.25">
      <c r="B10" s="7"/>
      <c r="C10" s="21" t="s">
        <v>52</v>
      </c>
      <c r="D10" s="22">
        <f>D9*D8*12-D6</f>
        <v>5659390.564470632</v>
      </c>
      <c r="E10" s="23"/>
    </row>
    <row r="11" spans="2:5" x14ac:dyDescent="0.2">
      <c r="B11" s="7"/>
      <c r="C11" s="24"/>
      <c r="D11" s="25"/>
      <c r="E11" s="10"/>
    </row>
    <row r="12" spans="2:5" ht="13.5" thickBot="1" x14ac:dyDescent="0.25">
      <c r="B12" s="7"/>
      <c r="C12" s="10"/>
      <c r="D12" s="10"/>
      <c r="E12" s="26" t="s">
        <v>53</v>
      </c>
    </row>
    <row r="13" spans="2:5" ht="13.5" thickBot="1" x14ac:dyDescent="0.25">
      <c r="B13" s="27" t="s">
        <v>54</v>
      </c>
      <c r="C13" s="28" t="s">
        <v>55</v>
      </c>
      <c r="D13" s="28" t="s">
        <v>56</v>
      </c>
      <c r="E13" s="29" t="s">
        <v>57</v>
      </c>
    </row>
    <row r="14" spans="2:5" x14ac:dyDescent="0.2">
      <c r="B14" s="10">
        <v>0</v>
      </c>
      <c r="C14" s="10"/>
      <c r="D14" s="10"/>
      <c r="E14" s="23">
        <f>D6</f>
        <v>4885600</v>
      </c>
    </row>
    <row r="15" spans="2:5" x14ac:dyDescent="0.2">
      <c r="B15" s="10">
        <f>B14+1</f>
        <v>1</v>
      </c>
      <c r="C15" s="23">
        <f>E14*$D$7/12</f>
        <v>24428</v>
      </c>
      <c r="D15" s="23">
        <f>$D$9-C15</f>
        <v>4863.6404568628677</v>
      </c>
      <c r="E15" s="23">
        <f>E14-D15</f>
        <v>4880736.3595431373</v>
      </c>
    </row>
    <row r="16" spans="2:5" x14ac:dyDescent="0.2">
      <c r="B16" s="10">
        <f t="shared" ref="B16:B79" si="0">B15+1</f>
        <v>2</v>
      </c>
      <c r="C16" s="23">
        <f>E15*$D$7/12</f>
        <v>24403.681797715686</v>
      </c>
      <c r="D16" s="23">
        <f t="shared" ref="D16:D79" si="1">$D$9-C16</f>
        <v>4887.9586591471816</v>
      </c>
      <c r="E16" s="23">
        <f>E15-D16</f>
        <v>4875848.4008839903</v>
      </c>
    </row>
    <row r="17" spans="2:5" x14ac:dyDescent="0.2">
      <c r="B17" s="10">
        <f t="shared" si="0"/>
        <v>3</v>
      </c>
      <c r="C17" s="23">
        <f>E16*$D$7/12</f>
        <v>24379.24200441995</v>
      </c>
      <c r="D17" s="23">
        <f t="shared" si="1"/>
        <v>4912.3984524429179</v>
      </c>
      <c r="E17" s="23">
        <f>E16-D17</f>
        <v>4870936.0024315473</v>
      </c>
    </row>
    <row r="18" spans="2:5" x14ac:dyDescent="0.2">
      <c r="B18" s="10">
        <f t="shared" si="0"/>
        <v>4</v>
      </c>
      <c r="C18" s="23">
        <f>E17*$D$7/12</f>
        <v>24354.680012157736</v>
      </c>
      <c r="D18" s="23">
        <f t="shared" si="1"/>
        <v>4936.9604447051315</v>
      </c>
      <c r="E18" s="23">
        <f>E17-D18</f>
        <v>4865999.0419868417</v>
      </c>
    </row>
    <row r="19" spans="2:5" x14ac:dyDescent="0.2">
      <c r="B19" s="10">
        <f t="shared" si="0"/>
        <v>5</v>
      </c>
      <c r="C19" s="23">
        <f t="shared" ref="C19:C82" si="2">E18*$D$7/12</f>
        <v>24329.995209934208</v>
      </c>
      <c r="D19" s="23">
        <f t="shared" si="1"/>
        <v>4961.6452469286596</v>
      </c>
      <c r="E19" s="23">
        <f t="shared" ref="E19:E82" si="3">E18-D19</f>
        <v>4861037.3967399132</v>
      </c>
    </row>
    <row r="20" spans="2:5" x14ac:dyDescent="0.2">
      <c r="B20" s="10">
        <f t="shared" si="0"/>
        <v>6</v>
      </c>
      <c r="C20" s="23">
        <f t="shared" si="2"/>
        <v>24305.186983699565</v>
      </c>
      <c r="D20" s="23">
        <f t="shared" si="1"/>
        <v>4986.453473163303</v>
      </c>
      <c r="E20" s="23">
        <f t="shared" si="3"/>
        <v>4856050.9432667494</v>
      </c>
    </row>
    <row r="21" spans="2:5" x14ac:dyDescent="0.2">
      <c r="B21" s="10">
        <f t="shared" si="0"/>
        <v>7</v>
      </c>
      <c r="C21" s="23">
        <f t="shared" si="2"/>
        <v>24280.254716333744</v>
      </c>
      <c r="D21" s="23">
        <f t="shared" si="1"/>
        <v>5011.3857405291237</v>
      </c>
      <c r="E21" s="23">
        <f t="shared" si="3"/>
        <v>4851039.5575262206</v>
      </c>
    </row>
    <row r="22" spans="2:5" x14ac:dyDescent="0.2">
      <c r="B22" s="10">
        <f t="shared" si="0"/>
        <v>8</v>
      </c>
      <c r="C22" s="23">
        <f t="shared" si="2"/>
        <v>24255.197787631103</v>
      </c>
      <c r="D22" s="23">
        <f t="shared" si="1"/>
        <v>5036.4426692317647</v>
      </c>
      <c r="E22" s="23">
        <f t="shared" si="3"/>
        <v>4846003.1148569891</v>
      </c>
    </row>
    <row r="23" spans="2:5" x14ac:dyDescent="0.2">
      <c r="B23" s="10">
        <f t="shared" si="0"/>
        <v>9</v>
      </c>
      <c r="C23" s="23">
        <f t="shared" si="2"/>
        <v>24230.015574284946</v>
      </c>
      <c r="D23" s="23">
        <f t="shared" si="1"/>
        <v>5061.6248825779221</v>
      </c>
      <c r="E23" s="23">
        <f t="shared" si="3"/>
        <v>4840941.4899744112</v>
      </c>
    </row>
    <row r="24" spans="2:5" x14ac:dyDescent="0.2">
      <c r="B24" s="10">
        <f t="shared" si="0"/>
        <v>10</v>
      </c>
      <c r="C24" s="23">
        <f t="shared" si="2"/>
        <v>24204.707449872058</v>
      </c>
      <c r="D24" s="23">
        <f t="shared" si="1"/>
        <v>5086.9330069908101</v>
      </c>
      <c r="E24" s="23">
        <f t="shared" si="3"/>
        <v>4835854.5569674205</v>
      </c>
    </row>
    <row r="25" spans="2:5" x14ac:dyDescent="0.2">
      <c r="B25" s="10">
        <f t="shared" si="0"/>
        <v>11</v>
      </c>
      <c r="C25" s="23">
        <f t="shared" si="2"/>
        <v>24179.2727848371</v>
      </c>
      <c r="D25" s="23">
        <f t="shared" si="1"/>
        <v>5112.3676720257681</v>
      </c>
      <c r="E25" s="23">
        <f t="shared" si="3"/>
        <v>4830742.1892953943</v>
      </c>
    </row>
    <row r="26" spans="2:5" x14ac:dyDescent="0.2">
      <c r="B26" s="10">
        <f t="shared" si="0"/>
        <v>12</v>
      </c>
      <c r="C26" s="23">
        <f t="shared" si="2"/>
        <v>24153.710946476971</v>
      </c>
      <c r="D26" s="23">
        <f t="shared" si="1"/>
        <v>5137.9295103858967</v>
      </c>
      <c r="E26" s="23">
        <f t="shared" si="3"/>
        <v>4825604.2597850086</v>
      </c>
    </row>
    <row r="27" spans="2:5" x14ac:dyDescent="0.2">
      <c r="B27" s="10">
        <f t="shared" si="0"/>
        <v>13</v>
      </c>
      <c r="C27" s="23">
        <f t="shared" si="2"/>
        <v>24128.021298925043</v>
      </c>
      <c r="D27" s="23">
        <f t="shared" si="1"/>
        <v>5163.6191579378246</v>
      </c>
      <c r="E27" s="23">
        <f t="shared" si="3"/>
        <v>4820440.6406270703</v>
      </c>
    </row>
    <row r="28" spans="2:5" x14ac:dyDescent="0.2">
      <c r="B28" s="10">
        <f t="shared" si="0"/>
        <v>14</v>
      </c>
      <c r="C28" s="23">
        <f t="shared" si="2"/>
        <v>24102.203203135348</v>
      </c>
      <c r="D28" s="23">
        <f t="shared" si="1"/>
        <v>5189.4372537275194</v>
      </c>
      <c r="E28" s="23">
        <f t="shared" si="3"/>
        <v>4815251.2033733428</v>
      </c>
    </row>
    <row r="29" spans="2:5" x14ac:dyDescent="0.2">
      <c r="B29" s="10">
        <f t="shared" si="0"/>
        <v>15</v>
      </c>
      <c r="C29" s="23">
        <f t="shared" si="2"/>
        <v>24076.256016866711</v>
      </c>
      <c r="D29" s="23">
        <f t="shared" si="1"/>
        <v>5215.3844399961563</v>
      </c>
      <c r="E29" s="23">
        <f t="shared" si="3"/>
        <v>4810035.8189333463</v>
      </c>
    </row>
    <row r="30" spans="2:5" x14ac:dyDescent="0.2">
      <c r="B30" s="10">
        <f t="shared" si="0"/>
        <v>16</v>
      </c>
      <c r="C30" s="23">
        <f t="shared" si="2"/>
        <v>24050.179094666732</v>
      </c>
      <c r="D30" s="23">
        <f t="shared" si="1"/>
        <v>5241.4613621961362</v>
      </c>
      <c r="E30" s="23">
        <f t="shared" si="3"/>
        <v>4804794.3575711502</v>
      </c>
    </row>
    <row r="31" spans="2:5" x14ac:dyDescent="0.2">
      <c r="B31" s="10">
        <f t="shared" si="0"/>
        <v>17</v>
      </c>
      <c r="C31" s="23">
        <f t="shared" si="2"/>
        <v>24023.971787855753</v>
      </c>
      <c r="D31" s="23">
        <f t="shared" si="1"/>
        <v>5267.6686690071147</v>
      </c>
      <c r="E31" s="23">
        <f t="shared" si="3"/>
        <v>4799526.6889021434</v>
      </c>
    </row>
    <row r="32" spans="2:5" x14ac:dyDescent="0.2">
      <c r="B32" s="10">
        <f t="shared" si="0"/>
        <v>18</v>
      </c>
      <c r="C32" s="23">
        <f t="shared" si="2"/>
        <v>23997.633444510717</v>
      </c>
      <c r="D32" s="23">
        <f t="shared" si="1"/>
        <v>5294.0070123521509</v>
      </c>
      <c r="E32" s="23">
        <f t="shared" si="3"/>
        <v>4794232.681889791</v>
      </c>
    </row>
    <row r="33" spans="2:5" x14ac:dyDescent="0.2">
      <c r="B33" s="10">
        <f t="shared" si="0"/>
        <v>19</v>
      </c>
      <c r="C33" s="23">
        <f t="shared" si="2"/>
        <v>23971.163409448956</v>
      </c>
      <c r="D33" s="23">
        <f t="shared" si="1"/>
        <v>5320.4770474139114</v>
      </c>
      <c r="E33" s="23">
        <f t="shared" si="3"/>
        <v>4788912.2048423775</v>
      </c>
    </row>
    <row r="34" spans="2:5" x14ac:dyDescent="0.2">
      <c r="B34" s="10">
        <f t="shared" si="0"/>
        <v>20</v>
      </c>
      <c r="C34" s="23">
        <f t="shared" si="2"/>
        <v>23944.561024211886</v>
      </c>
      <c r="D34" s="23">
        <f t="shared" si="1"/>
        <v>5347.0794326509822</v>
      </c>
      <c r="E34" s="23">
        <f t="shared" si="3"/>
        <v>4783565.1254097261</v>
      </c>
    </row>
    <row r="35" spans="2:5" x14ac:dyDescent="0.2">
      <c r="B35" s="10">
        <f t="shared" si="0"/>
        <v>21</v>
      </c>
      <c r="C35" s="23">
        <f t="shared" si="2"/>
        <v>23917.825627048631</v>
      </c>
      <c r="D35" s="23">
        <f t="shared" si="1"/>
        <v>5373.8148298142369</v>
      </c>
      <c r="E35" s="23">
        <f t="shared" si="3"/>
        <v>4778191.3105799118</v>
      </c>
    </row>
    <row r="36" spans="2:5" x14ac:dyDescent="0.2">
      <c r="B36" s="10">
        <f t="shared" si="0"/>
        <v>22</v>
      </c>
      <c r="C36" s="23">
        <f t="shared" si="2"/>
        <v>23890.956552899559</v>
      </c>
      <c r="D36" s="23">
        <f t="shared" si="1"/>
        <v>5400.6839039633087</v>
      </c>
      <c r="E36" s="23">
        <f t="shared" si="3"/>
        <v>4772790.6266759485</v>
      </c>
    </row>
    <row r="37" spans="2:5" x14ac:dyDescent="0.2">
      <c r="B37" s="10">
        <f t="shared" si="0"/>
        <v>23</v>
      </c>
      <c r="C37" s="23">
        <f t="shared" si="2"/>
        <v>23863.953133379739</v>
      </c>
      <c r="D37" s="23">
        <f t="shared" si="1"/>
        <v>5427.6873234831291</v>
      </c>
      <c r="E37" s="23">
        <f t="shared" si="3"/>
        <v>4767362.9393524658</v>
      </c>
    </row>
    <row r="38" spans="2:5" x14ac:dyDescent="0.2">
      <c r="B38" s="10">
        <f t="shared" si="0"/>
        <v>24</v>
      </c>
      <c r="C38" s="23">
        <f t="shared" si="2"/>
        <v>23836.814696762329</v>
      </c>
      <c r="D38" s="23">
        <f t="shared" si="1"/>
        <v>5454.8257601005389</v>
      </c>
      <c r="E38" s="23">
        <f t="shared" si="3"/>
        <v>4761908.1135923648</v>
      </c>
    </row>
    <row r="39" spans="2:5" x14ac:dyDescent="0.2">
      <c r="B39" s="10">
        <f t="shared" si="0"/>
        <v>25</v>
      </c>
      <c r="C39" s="23">
        <f t="shared" si="2"/>
        <v>23809.540567961823</v>
      </c>
      <c r="D39" s="23">
        <f t="shared" si="1"/>
        <v>5482.0998889010443</v>
      </c>
      <c r="E39" s="23">
        <f t="shared" si="3"/>
        <v>4756426.0137034636</v>
      </c>
    </row>
    <row r="40" spans="2:5" x14ac:dyDescent="0.2">
      <c r="B40" s="10">
        <f t="shared" si="0"/>
        <v>26</v>
      </c>
      <c r="C40" s="23">
        <f t="shared" si="2"/>
        <v>23782.130068517319</v>
      </c>
      <c r="D40" s="23">
        <f t="shared" si="1"/>
        <v>5509.5103883455486</v>
      </c>
      <c r="E40" s="23">
        <f t="shared" si="3"/>
        <v>4750916.5033151181</v>
      </c>
    </row>
    <row r="41" spans="2:5" x14ac:dyDescent="0.2">
      <c r="B41" s="10">
        <f t="shared" si="0"/>
        <v>27</v>
      </c>
      <c r="C41" s="23">
        <f t="shared" si="2"/>
        <v>23754.582516575592</v>
      </c>
      <c r="D41" s="23">
        <f t="shared" si="1"/>
        <v>5537.0579402872754</v>
      </c>
      <c r="E41" s="23">
        <f t="shared" si="3"/>
        <v>4745379.4453748306</v>
      </c>
    </row>
    <row r="42" spans="2:5" x14ac:dyDescent="0.2">
      <c r="B42" s="10">
        <f t="shared" si="0"/>
        <v>28</v>
      </c>
      <c r="C42" s="23">
        <f t="shared" si="2"/>
        <v>23726.897226874153</v>
      </c>
      <c r="D42" s="23">
        <f t="shared" si="1"/>
        <v>5564.743229988715</v>
      </c>
      <c r="E42" s="23">
        <f t="shared" si="3"/>
        <v>4739814.7021448417</v>
      </c>
    </row>
    <row r="43" spans="2:5" x14ac:dyDescent="0.2">
      <c r="B43" s="10">
        <f t="shared" si="0"/>
        <v>29</v>
      </c>
      <c r="C43" s="23">
        <f t="shared" si="2"/>
        <v>23699.073510724207</v>
      </c>
      <c r="D43" s="23">
        <f t="shared" si="1"/>
        <v>5592.5669461386606</v>
      </c>
      <c r="E43" s="23">
        <f t="shared" si="3"/>
        <v>4734222.135198703</v>
      </c>
    </row>
    <row r="44" spans="2:5" x14ac:dyDescent="0.2">
      <c r="B44" s="10">
        <f t="shared" si="0"/>
        <v>30</v>
      </c>
      <c r="C44" s="23">
        <f t="shared" si="2"/>
        <v>23671.110675993517</v>
      </c>
      <c r="D44" s="23">
        <f t="shared" si="1"/>
        <v>5620.5297808693504</v>
      </c>
      <c r="E44" s="23">
        <f t="shared" si="3"/>
        <v>4728601.6054178337</v>
      </c>
    </row>
    <row r="45" spans="2:5" x14ac:dyDescent="0.2">
      <c r="B45" s="10">
        <f t="shared" si="0"/>
        <v>31</v>
      </c>
      <c r="C45" s="23">
        <f t="shared" si="2"/>
        <v>23643.008027089167</v>
      </c>
      <c r="D45" s="23">
        <f t="shared" si="1"/>
        <v>5648.632429773701</v>
      </c>
      <c r="E45" s="23">
        <f t="shared" si="3"/>
        <v>4722952.9729880597</v>
      </c>
    </row>
    <row r="46" spans="2:5" x14ac:dyDescent="0.2">
      <c r="B46" s="10">
        <f t="shared" si="0"/>
        <v>32</v>
      </c>
      <c r="C46" s="23">
        <f t="shared" si="2"/>
        <v>23614.764864940298</v>
      </c>
      <c r="D46" s="23">
        <f t="shared" si="1"/>
        <v>5676.8755919225696</v>
      </c>
      <c r="E46" s="23">
        <f t="shared" si="3"/>
        <v>4717276.0973961372</v>
      </c>
    </row>
    <row r="47" spans="2:5" x14ac:dyDescent="0.2">
      <c r="B47" s="10">
        <f t="shared" si="0"/>
        <v>33</v>
      </c>
      <c r="C47" s="23">
        <f t="shared" si="2"/>
        <v>23586.380486980688</v>
      </c>
      <c r="D47" s="23">
        <f t="shared" si="1"/>
        <v>5705.2599698821796</v>
      </c>
      <c r="E47" s="23">
        <f t="shared" si="3"/>
        <v>4711570.8374262555</v>
      </c>
    </row>
    <row r="48" spans="2:5" x14ac:dyDescent="0.2">
      <c r="B48" s="10">
        <f t="shared" si="0"/>
        <v>34</v>
      </c>
      <c r="C48" s="23">
        <f t="shared" si="2"/>
        <v>23557.854187131277</v>
      </c>
      <c r="D48" s="23">
        <f t="shared" si="1"/>
        <v>5733.7862697315904</v>
      </c>
      <c r="E48" s="23">
        <f t="shared" si="3"/>
        <v>4705837.0511565236</v>
      </c>
    </row>
    <row r="49" spans="2:5" x14ac:dyDescent="0.2">
      <c r="B49" s="10">
        <f t="shared" si="0"/>
        <v>35</v>
      </c>
      <c r="C49" s="23">
        <f t="shared" si="2"/>
        <v>23529.185255782617</v>
      </c>
      <c r="D49" s="23">
        <f t="shared" si="1"/>
        <v>5762.4552010802508</v>
      </c>
      <c r="E49" s="23">
        <f t="shared" si="3"/>
        <v>4700074.5959554436</v>
      </c>
    </row>
    <row r="50" spans="2:5" x14ac:dyDescent="0.2">
      <c r="B50" s="10">
        <f t="shared" si="0"/>
        <v>36</v>
      </c>
      <c r="C50" s="23">
        <f t="shared" si="2"/>
        <v>23500.372979777214</v>
      </c>
      <c r="D50" s="23">
        <f t="shared" si="1"/>
        <v>5791.2674770856538</v>
      </c>
      <c r="E50" s="23">
        <f t="shared" si="3"/>
        <v>4694283.3284783578</v>
      </c>
    </row>
    <row r="51" spans="2:5" x14ac:dyDescent="0.2">
      <c r="B51" s="10">
        <f t="shared" si="0"/>
        <v>37</v>
      </c>
      <c r="C51" s="23">
        <f t="shared" si="2"/>
        <v>23471.416642391789</v>
      </c>
      <c r="D51" s="23">
        <f t="shared" si="1"/>
        <v>5820.2238144710791</v>
      </c>
      <c r="E51" s="23">
        <f t="shared" si="3"/>
        <v>4688463.1046638871</v>
      </c>
    </row>
    <row r="52" spans="2:5" x14ac:dyDescent="0.2">
      <c r="B52" s="10">
        <f t="shared" si="0"/>
        <v>38</v>
      </c>
      <c r="C52" s="23">
        <f t="shared" si="2"/>
        <v>23442.315523319437</v>
      </c>
      <c r="D52" s="23">
        <f t="shared" si="1"/>
        <v>5849.3249335434302</v>
      </c>
      <c r="E52" s="23">
        <f t="shared" si="3"/>
        <v>4682613.7797303433</v>
      </c>
    </row>
    <row r="53" spans="2:5" x14ac:dyDescent="0.2">
      <c r="B53" s="10">
        <f t="shared" si="0"/>
        <v>39</v>
      </c>
      <c r="C53" s="23">
        <f t="shared" si="2"/>
        <v>23413.068898651716</v>
      </c>
      <c r="D53" s="23">
        <f t="shared" si="1"/>
        <v>5878.5715582111516</v>
      </c>
      <c r="E53" s="23">
        <f t="shared" si="3"/>
        <v>4676735.2081721323</v>
      </c>
    </row>
    <row r="54" spans="2:5" x14ac:dyDescent="0.2">
      <c r="B54" s="10">
        <f t="shared" si="0"/>
        <v>40</v>
      </c>
      <c r="C54" s="23">
        <f t="shared" si="2"/>
        <v>23383.676040860661</v>
      </c>
      <c r="D54" s="23">
        <f t="shared" si="1"/>
        <v>5907.9644160022071</v>
      </c>
      <c r="E54" s="23">
        <f t="shared" si="3"/>
        <v>4670827.2437561303</v>
      </c>
    </row>
    <row r="55" spans="2:5" x14ac:dyDescent="0.2">
      <c r="B55" s="10">
        <f t="shared" si="0"/>
        <v>41</v>
      </c>
      <c r="C55" s="23">
        <f t="shared" si="2"/>
        <v>23354.136218780652</v>
      </c>
      <c r="D55" s="23">
        <f t="shared" si="1"/>
        <v>5937.504238082216</v>
      </c>
      <c r="E55" s="23">
        <f t="shared" si="3"/>
        <v>4664889.7395180482</v>
      </c>
    </row>
    <row r="56" spans="2:5" x14ac:dyDescent="0.2">
      <c r="B56" s="10">
        <f t="shared" si="0"/>
        <v>42</v>
      </c>
      <c r="C56" s="23">
        <f t="shared" si="2"/>
        <v>23324.44869759024</v>
      </c>
      <c r="D56" s="23">
        <f t="shared" si="1"/>
        <v>5967.1917592726277</v>
      </c>
      <c r="E56" s="23">
        <f t="shared" si="3"/>
        <v>4658922.5477587758</v>
      </c>
    </row>
    <row r="57" spans="2:5" x14ac:dyDescent="0.2">
      <c r="B57" s="10">
        <f t="shared" si="0"/>
        <v>43</v>
      </c>
      <c r="C57" s="23">
        <f t="shared" si="2"/>
        <v>23294.612738793876</v>
      </c>
      <c r="D57" s="23">
        <f t="shared" si="1"/>
        <v>5997.0277180689918</v>
      </c>
      <c r="E57" s="23">
        <f t="shared" si="3"/>
        <v>4652925.5200407067</v>
      </c>
    </row>
    <row r="58" spans="2:5" x14ac:dyDescent="0.2">
      <c r="B58" s="10">
        <f t="shared" si="0"/>
        <v>44</v>
      </c>
      <c r="C58" s="23">
        <f t="shared" si="2"/>
        <v>23264.627600203534</v>
      </c>
      <c r="D58" s="23">
        <f t="shared" si="1"/>
        <v>6027.0128566593339</v>
      </c>
      <c r="E58" s="23">
        <f t="shared" si="3"/>
        <v>4646898.5071840473</v>
      </c>
    </row>
    <row r="59" spans="2:5" x14ac:dyDescent="0.2">
      <c r="B59" s="10">
        <f t="shared" si="0"/>
        <v>45</v>
      </c>
      <c r="C59" s="23">
        <f t="shared" si="2"/>
        <v>23234.492535920235</v>
      </c>
      <c r="D59" s="23">
        <f t="shared" si="1"/>
        <v>6057.1479209426325</v>
      </c>
      <c r="E59" s="23">
        <f t="shared" si="3"/>
        <v>4640841.3592631044</v>
      </c>
    </row>
    <row r="60" spans="2:5" x14ac:dyDescent="0.2">
      <c r="B60" s="10">
        <f t="shared" si="0"/>
        <v>46</v>
      </c>
      <c r="C60" s="23">
        <f t="shared" si="2"/>
        <v>23204.206796315524</v>
      </c>
      <c r="D60" s="23">
        <f t="shared" si="1"/>
        <v>6087.4336605473436</v>
      </c>
      <c r="E60" s="23">
        <f t="shared" si="3"/>
        <v>4634753.9256025571</v>
      </c>
    </row>
    <row r="61" spans="2:5" x14ac:dyDescent="0.2">
      <c r="B61" s="10">
        <f t="shared" si="0"/>
        <v>47</v>
      </c>
      <c r="C61" s="23">
        <f t="shared" si="2"/>
        <v>23173.769628012786</v>
      </c>
      <c r="D61" s="23">
        <f t="shared" si="1"/>
        <v>6117.870828850082</v>
      </c>
      <c r="E61" s="23">
        <f t="shared" si="3"/>
        <v>4628636.0547737069</v>
      </c>
    </row>
    <row r="62" spans="2:5" x14ac:dyDescent="0.2">
      <c r="B62" s="10">
        <f t="shared" si="0"/>
        <v>48</v>
      </c>
      <c r="C62" s="23">
        <f t="shared" si="2"/>
        <v>23143.180273868533</v>
      </c>
      <c r="D62" s="23">
        <f t="shared" si="1"/>
        <v>6148.4601829943349</v>
      </c>
      <c r="E62" s="23">
        <f t="shared" si="3"/>
        <v>4622487.5945907123</v>
      </c>
    </row>
    <row r="63" spans="2:5" x14ac:dyDescent="0.2">
      <c r="B63" s="10">
        <f t="shared" si="0"/>
        <v>49</v>
      </c>
      <c r="C63" s="23">
        <f t="shared" si="2"/>
        <v>23112.437972953561</v>
      </c>
      <c r="D63" s="23">
        <f t="shared" si="1"/>
        <v>6179.2024839093065</v>
      </c>
      <c r="E63" s="23">
        <f t="shared" si="3"/>
        <v>4616308.3921068031</v>
      </c>
    </row>
    <row r="64" spans="2:5" x14ac:dyDescent="0.2">
      <c r="B64" s="10">
        <f t="shared" si="0"/>
        <v>50</v>
      </c>
      <c r="C64" s="23">
        <f t="shared" si="2"/>
        <v>23081.541960534014</v>
      </c>
      <c r="D64" s="23">
        <f t="shared" si="1"/>
        <v>6210.0984963288538</v>
      </c>
      <c r="E64" s="23">
        <f t="shared" si="3"/>
        <v>4610098.2936104741</v>
      </c>
    </row>
    <row r="65" spans="2:5" x14ac:dyDescent="0.2">
      <c r="B65" s="10">
        <f t="shared" si="0"/>
        <v>51</v>
      </c>
      <c r="C65" s="23">
        <f t="shared" si="2"/>
        <v>23050.491468052369</v>
      </c>
      <c r="D65" s="23">
        <f t="shared" si="1"/>
        <v>6241.1489888104988</v>
      </c>
      <c r="E65" s="23">
        <f t="shared" si="3"/>
        <v>4603857.1446216637</v>
      </c>
    </row>
    <row r="66" spans="2:5" x14ac:dyDescent="0.2">
      <c r="B66" s="10">
        <f t="shared" si="0"/>
        <v>52</v>
      </c>
      <c r="C66" s="23">
        <f t="shared" si="2"/>
        <v>23019.285723108318</v>
      </c>
      <c r="D66" s="23">
        <f t="shared" si="1"/>
        <v>6272.3547337545497</v>
      </c>
      <c r="E66" s="23">
        <f t="shared" si="3"/>
        <v>4597584.7898879088</v>
      </c>
    </row>
    <row r="67" spans="2:5" x14ac:dyDescent="0.2">
      <c r="B67" s="10">
        <f t="shared" si="0"/>
        <v>53</v>
      </c>
      <c r="C67" s="23">
        <f t="shared" si="2"/>
        <v>22987.923949439544</v>
      </c>
      <c r="D67" s="23">
        <f t="shared" si="1"/>
        <v>6303.7165074233235</v>
      </c>
      <c r="E67" s="23">
        <f t="shared" si="3"/>
        <v>4591281.0733804852</v>
      </c>
    </row>
    <row r="68" spans="2:5" x14ac:dyDescent="0.2">
      <c r="B68" s="10">
        <f t="shared" si="0"/>
        <v>54</v>
      </c>
      <c r="C68" s="23">
        <f t="shared" si="2"/>
        <v>22956.405366902425</v>
      </c>
      <c r="D68" s="23">
        <f t="shared" si="1"/>
        <v>6335.2350899604426</v>
      </c>
      <c r="E68" s="23">
        <f t="shared" si="3"/>
        <v>4584945.8382905247</v>
      </c>
    </row>
    <row r="69" spans="2:5" x14ac:dyDescent="0.2">
      <c r="B69" s="10">
        <f t="shared" si="0"/>
        <v>55</v>
      </c>
      <c r="C69" s="23">
        <f t="shared" si="2"/>
        <v>22924.729191452625</v>
      </c>
      <c r="D69" s="23">
        <f t="shared" si="1"/>
        <v>6366.9112654102428</v>
      </c>
      <c r="E69" s="23">
        <f t="shared" si="3"/>
        <v>4578578.9270251142</v>
      </c>
    </row>
    <row r="70" spans="2:5" x14ac:dyDescent="0.2">
      <c r="B70" s="10">
        <f t="shared" si="0"/>
        <v>56</v>
      </c>
      <c r="C70" s="23">
        <f t="shared" si="2"/>
        <v>22892.894635125569</v>
      </c>
      <c r="D70" s="23">
        <f t="shared" si="1"/>
        <v>6398.7458217372987</v>
      </c>
      <c r="E70" s="23">
        <f t="shared" si="3"/>
        <v>4572180.1812033765</v>
      </c>
    </row>
    <row r="71" spans="2:5" x14ac:dyDescent="0.2">
      <c r="B71" s="10">
        <f t="shared" si="0"/>
        <v>57</v>
      </c>
      <c r="C71" s="23">
        <f t="shared" si="2"/>
        <v>22860.900906016879</v>
      </c>
      <c r="D71" s="23">
        <f t="shared" si="1"/>
        <v>6430.7395508459886</v>
      </c>
      <c r="E71" s="23">
        <f t="shared" si="3"/>
        <v>4565749.4416525308</v>
      </c>
    </row>
    <row r="72" spans="2:5" x14ac:dyDescent="0.2">
      <c r="B72" s="10">
        <f t="shared" si="0"/>
        <v>58</v>
      </c>
      <c r="C72" s="23">
        <f t="shared" si="2"/>
        <v>22828.747208262652</v>
      </c>
      <c r="D72" s="23">
        <f t="shared" si="1"/>
        <v>6462.8932486002159</v>
      </c>
      <c r="E72" s="23">
        <f t="shared" si="3"/>
        <v>4559286.5484039309</v>
      </c>
    </row>
    <row r="73" spans="2:5" x14ac:dyDescent="0.2">
      <c r="B73" s="10">
        <f t="shared" si="0"/>
        <v>59</v>
      </c>
      <c r="C73" s="23">
        <f t="shared" si="2"/>
        <v>22796.432742019653</v>
      </c>
      <c r="D73" s="23">
        <f t="shared" si="1"/>
        <v>6495.2077148432145</v>
      </c>
      <c r="E73" s="23">
        <f t="shared" si="3"/>
        <v>4552791.3406890873</v>
      </c>
    </row>
    <row r="74" spans="2:5" x14ac:dyDescent="0.2">
      <c r="B74" s="10">
        <f t="shared" si="0"/>
        <v>60</v>
      </c>
      <c r="C74" s="23">
        <f t="shared" si="2"/>
        <v>22763.956703445438</v>
      </c>
      <c r="D74" s="23">
        <f t="shared" si="1"/>
        <v>6527.6837534174301</v>
      </c>
      <c r="E74" s="23">
        <f t="shared" si="3"/>
        <v>4546263.6569356695</v>
      </c>
    </row>
    <row r="75" spans="2:5" x14ac:dyDescent="0.2">
      <c r="B75" s="10">
        <f t="shared" si="0"/>
        <v>61</v>
      </c>
      <c r="C75" s="23">
        <f t="shared" si="2"/>
        <v>22731.318284678346</v>
      </c>
      <c r="D75" s="23">
        <f t="shared" si="1"/>
        <v>6560.3221721845221</v>
      </c>
      <c r="E75" s="23">
        <f t="shared" si="3"/>
        <v>4539703.334763485</v>
      </c>
    </row>
    <row r="76" spans="2:5" x14ac:dyDescent="0.2">
      <c r="B76" s="10">
        <f t="shared" si="0"/>
        <v>62</v>
      </c>
      <c r="C76" s="23">
        <f t="shared" si="2"/>
        <v>22698.516673817427</v>
      </c>
      <c r="D76" s="23">
        <f t="shared" si="1"/>
        <v>6593.1237830454411</v>
      </c>
      <c r="E76" s="23">
        <f t="shared" si="3"/>
        <v>4533110.2109804396</v>
      </c>
    </row>
    <row r="77" spans="2:5" x14ac:dyDescent="0.2">
      <c r="B77" s="10">
        <f t="shared" si="0"/>
        <v>63</v>
      </c>
      <c r="C77" s="23">
        <f t="shared" si="2"/>
        <v>22665.551054902196</v>
      </c>
      <c r="D77" s="23">
        <f t="shared" si="1"/>
        <v>6626.0894019606712</v>
      </c>
      <c r="E77" s="23">
        <f t="shared" si="3"/>
        <v>4526484.1215784792</v>
      </c>
    </row>
    <row r="78" spans="2:5" x14ac:dyDescent="0.2">
      <c r="B78" s="10">
        <f t="shared" si="0"/>
        <v>64</v>
      </c>
      <c r="C78" s="23">
        <f t="shared" si="2"/>
        <v>22632.420607892393</v>
      </c>
      <c r="D78" s="23">
        <f t="shared" si="1"/>
        <v>6659.2198489704751</v>
      </c>
      <c r="E78" s="23">
        <f t="shared" si="3"/>
        <v>4519824.9017295083</v>
      </c>
    </row>
    <row r="79" spans="2:5" x14ac:dyDescent="0.2">
      <c r="B79" s="10">
        <f t="shared" si="0"/>
        <v>65</v>
      </c>
      <c r="C79" s="23">
        <f t="shared" si="2"/>
        <v>22599.124508647539</v>
      </c>
      <c r="D79" s="23">
        <f t="shared" si="1"/>
        <v>6692.5159482153285</v>
      </c>
      <c r="E79" s="23">
        <f t="shared" si="3"/>
        <v>4513132.3857812928</v>
      </c>
    </row>
    <row r="80" spans="2:5" x14ac:dyDescent="0.2">
      <c r="B80" s="10">
        <f t="shared" ref="B80:B143" si="4">B79+1</f>
        <v>66</v>
      </c>
      <c r="C80" s="23">
        <f t="shared" si="2"/>
        <v>22565.661928906466</v>
      </c>
      <c r="D80" s="23">
        <f t="shared" ref="D80:D143" si="5">$D$9-C80</f>
        <v>6725.9785279564021</v>
      </c>
      <c r="E80" s="23">
        <f t="shared" si="3"/>
        <v>4506406.4072533362</v>
      </c>
    </row>
    <row r="81" spans="2:5" x14ac:dyDescent="0.2">
      <c r="B81" s="10">
        <f t="shared" si="4"/>
        <v>67</v>
      </c>
      <c r="C81" s="23">
        <f t="shared" si="2"/>
        <v>22532.032036266679</v>
      </c>
      <c r="D81" s="23">
        <f t="shared" si="5"/>
        <v>6759.6084205961888</v>
      </c>
      <c r="E81" s="23">
        <f t="shared" si="3"/>
        <v>4499646.7988327397</v>
      </c>
    </row>
    <row r="82" spans="2:5" x14ac:dyDescent="0.2">
      <c r="B82" s="10">
        <f t="shared" si="4"/>
        <v>68</v>
      </c>
      <c r="C82" s="23">
        <f t="shared" si="2"/>
        <v>22498.2339941637</v>
      </c>
      <c r="D82" s="23">
        <f t="shared" si="5"/>
        <v>6793.4064626991676</v>
      </c>
      <c r="E82" s="23">
        <f t="shared" si="3"/>
        <v>4492853.3923700405</v>
      </c>
    </row>
    <row r="83" spans="2:5" x14ac:dyDescent="0.2">
      <c r="B83" s="10">
        <f t="shared" si="4"/>
        <v>69</v>
      </c>
      <c r="C83" s="23">
        <f t="shared" ref="C83:C146" si="6">E82*$D$7/12</f>
        <v>22464.2669618502</v>
      </c>
      <c r="D83" s="23">
        <f t="shared" si="5"/>
        <v>6827.3734950126673</v>
      </c>
      <c r="E83" s="23">
        <f t="shared" ref="E83:E146" si="7">E82-D83</f>
        <v>4486026.018875028</v>
      </c>
    </row>
    <row r="84" spans="2:5" x14ac:dyDescent="0.2">
      <c r="B84" s="10">
        <f t="shared" si="4"/>
        <v>70</v>
      </c>
      <c r="C84" s="23">
        <f t="shared" si="6"/>
        <v>22430.130094375141</v>
      </c>
      <c r="D84" s="23">
        <f t="shared" si="5"/>
        <v>6861.5103624877265</v>
      </c>
      <c r="E84" s="23">
        <f t="shared" si="7"/>
        <v>4479164.5085125407</v>
      </c>
    </row>
    <row r="85" spans="2:5" x14ac:dyDescent="0.2">
      <c r="B85" s="10">
        <f t="shared" si="4"/>
        <v>71</v>
      </c>
      <c r="C85" s="23">
        <f t="shared" si="6"/>
        <v>22395.822542562702</v>
      </c>
      <c r="D85" s="23">
        <f t="shared" si="5"/>
        <v>6895.8179143001653</v>
      </c>
      <c r="E85" s="23">
        <f t="shared" si="7"/>
        <v>4472268.6905982401</v>
      </c>
    </row>
    <row r="86" spans="2:5" x14ac:dyDescent="0.2">
      <c r="B86" s="10">
        <f t="shared" si="4"/>
        <v>72</v>
      </c>
      <c r="C86" s="23">
        <f t="shared" si="6"/>
        <v>22361.343452991201</v>
      </c>
      <c r="D86" s="23">
        <f t="shared" si="5"/>
        <v>6930.2970038716667</v>
      </c>
      <c r="E86" s="23">
        <f t="shared" si="7"/>
        <v>4465338.3935943684</v>
      </c>
    </row>
    <row r="87" spans="2:5" x14ac:dyDescent="0.2">
      <c r="B87" s="10">
        <f t="shared" si="4"/>
        <v>73</v>
      </c>
      <c r="C87" s="23">
        <f t="shared" si="6"/>
        <v>22326.691967971841</v>
      </c>
      <c r="D87" s="23">
        <f t="shared" si="5"/>
        <v>6964.9484888910265</v>
      </c>
      <c r="E87" s="23">
        <f t="shared" si="7"/>
        <v>4458373.4451054772</v>
      </c>
    </row>
    <row r="88" spans="2:5" x14ac:dyDescent="0.2">
      <c r="B88" s="10">
        <f t="shared" si="4"/>
        <v>74</v>
      </c>
      <c r="C88" s="23">
        <f t="shared" si="6"/>
        <v>22291.867225527385</v>
      </c>
      <c r="D88" s="23">
        <f t="shared" si="5"/>
        <v>6999.7732313354827</v>
      </c>
      <c r="E88" s="23">
        <f t="shared" si="7"/>
        <v>4451373.6718741413</v>
      </c>
    </row>
    <row r="89" spans="2:5" x14ac:dyDescent="0.2">
      <c r="B89" s="10">
        <f t="shared" si="4"/>
        <v>75</v>
      </c>
      <c r="C89" s="23">
        <f t="shared" si="6"/>
        <v>22256.868359370706</v>
      </c>
      <c r="D89" s="23">
        <f t="shared" si="5"/>
        <v>7034.7720974921613</v>
      </c>
      <c r="E89" s="23">
        <f t="shared" si="7"/>
        <v>4444338.8997766487</v>
      </c>
    </row>
    <row r="90" spans="2:5" x14ac:dyDescent="0.2">
      <c r="B90" s="10">
        <f t="shared" si="4"/>
        <v>76</v>
      </c>
      <c r="C90" s="23">
        <f t="shared" si="6"/>
        <v>22221.694498883244</v>
      </c>
      <c r="D90" s="23">
        <f t="shared" si="5"/>
        <v>7069.9459579796239</v>
      </c>
      <c r="E90" s="23">
        <f t="shared" si="7"/>
        <v>4437268.9538186695</v>
      </c>
    </row>
    <row r="91" spans="2:5" x14ac:dyDescent="0.2">
      <c r="B91" s="10">
        <f t="shared" si="4"/>
        <v>77</v>
      </c>
      <c r="C91" s="23">
        <f t="shared" si="6"/>
        <v>22186.34476909335</v>
      </c>
      <c r="D91" s="23">
        <f t="shared" si="5"/>
        <v>7105.2956877695178</v>
      </c>
      <c r="E91" s="23">
        <f t="shared" si="7"/>
        <v>4430163.6581309</v>
      </c>
    </row>
    <row r="92" spans="2:5" x14ac:dyDescent="0.2">
      <c r="B92" s="10">
        <f t="shared" si="4"/>
        <v>78</v>
      </c>
      <c r="C92" s="23">
        <f t="shared" si="6"/>
        <v>22150.818290654497</v>
      </c>
      <c r="D92" s="23">
        <f t="shared" si="5"/>
        <v>7140.8221662083706</v>
      </c>
      <c r="E92" s="23">
        <f t="shared" si="7"/>
        <v>4423022.8359646918</v>
      </c>
    </row>
    <row r="93" spans="2:5" x14ac:dyDescent="0.2">
      <c r="B93" s="10">
        <f t="shared" si="4"/>
        <v>79</v>
      </c>
      <c r="C93" s="23">
        <f t="shared" si="6"/>
        <v>22115.11417982346</v>
      </c>
      <c r="D93" s="23">
        <f t="shared" si="5"/>
        <v>7176.5262770394074</v>
      </c>
      <c r="E93" s="23">
        <f t="shared" si="7"/>
        <v>4415846.3096876526</v>
      </c>
    </row>
    <row r="94" spans="2:5" x14ac:dyDescent="0.2">
      <c r="B94" s="10">
        <f t="shared" si="4"/>
        <v>80</v>
      </c>
      <c r="C94" s="23">
        <f t="shared" si="6"/>
        <v>22079.23154843826</v>
      </c>
      <c r="D94" s="23">
        <f t="shared" si="5"/>
        <v>7212.4089084246079</v>
      </c>
      <c r="E94" s="23">
        <f t="shared" si="7"/>
        <v>4408633.9007792277</v>
      </c>
    </row>
    <row r="95" spans="2:5" x14ac:dyDescent="0.2">
      <c r="B95" s="10">
        <f t="shared" si="4"/>
        <v>81</v>
      </c>
      <c r="C95" s="23">
        <f t="shared" si="6"/>
        <v>22043.169503896137</v>
      </c>
      <c r="D95" s="23">
        <f t="shared" si="5"/>
        <v>7248.4709529667307</v>
      </c>
      <c r="E95" s="23">
        <f t="shared" si="7"/>
        <v>4401385.4298262605</v>
      </c>
    </row>
    <row r="96" spans="2:5" x14ac:dyDescent="0.2">
      <c r="B96" s="10">
        <f t="shared" si="4"/>
        <v>82</v>
      </c>
      <c r="C96" s="23">
        <f t="shared" si="6"/>
        <v>22006.927149131301</v>
      </c>
      <c r="D96" s="23">
        <f t="shared" si="5"/>
        <v>7284.7133077315666</v>
      </c>
      <c r="E96" s="23">
        <f t="shared" si="7"/>
        <v>4394100.7165185288</v>
      </c>
    </row>
    <row r="97" spans="2:5" x14ac:dyDescent="0.2">
      <c r="B97" s="10">
        <f t="shared" si="4"/>
        <v>83</v>
      </c>
      <c r="C97" s="23">
        <f t="shared" si="6"/>
        <v>21970.503582592642</v>
      </c>
      <c r="D97" s="23">
        <f t="shared" si="5"/>
        <v>7321.1368742702252</v>
      </c>
      <c r="E97" s="23">
        <f t="shared" si="7"/>
        <v>4386779.5796442581</v>
      </c>
    </row>
    <row r="98" spans="2:5" x14ac:dyDescent="0.2">
      <c r="B98" s="10">
        <f t="shared" si="4"/>
        <v>84</v>
      </c>
      <c r="C98" s="23">
        <f t="shared" si="6"/>
        <v>21933.89789822129</v>
      </c>
      <c r="D98" s="23">
        <f t="shared" si="5"/>
        <v>7357.7425586415775</v>
      </c>
      <c r="E98" s="23">
        <f t="shared" si="7"/>
        <v>4379421.8370856168</v>
      </c>
    </row>
    <row r="99" spans="2:5" x14ac:dyDescent="0.2">
      <c r="B99" s="10">
        <f t="shared" si="4"/>
        <v>85</v>
      </c>
      <c r="C99" s="23">
        <f t="shared" si="6"/>
        <v>21897.109185428082</v>
      </c>
      <c r="D99" s="23">
        <f t="shared" si="5"/>
        <v>7394.5312714347856</v>
      </c>
      <c r="E99" s="23">
        <f t="shared" si="7"/>
        <v>4372027.3058141824</v>
      </c>
    </row>
    <row r="100" spans="2:5" x14ac:dyDescent="0.2">
      <c r="B100" s="10">
        <f t="shared" si="4"/>
        <v>86</v>
      </c>
      <c r="C100" s="23">
        <f t="shared" si="6"/>
        <v>21860.136529070911</v>
      </c>
      <c r="D100" s="23">
        <f t="shared" si="5"/>
        <v>7431.5039277919568</v>
      </c>
      <c r="E100" s="23">
        <f t="shared" si="7"/>
        <v>4364595.8018863909</v>
      </c>
    </row>
    <row r="101" spans="2:5" x14ac:dyDescent="0.2">
      <c r="B101" s="10">
        <f t="shared" si="4"/>
        <v>87</v>
      </c>
      <c r="C101" s="23">
        <f t="shared" si="6"/>
        <v>21822.979009431954</v>
      </c>
      <c r="D101" s="23">
        <f t="shared" si="5"/>
        <v>7468.6614474309135</v>
      </c>
      <c r="E101" s="23">
        <f t="shared" si="7"/>
        <v>4357127.1404389599</v>
      </c>
    </row>
    <row r="102" spans="2:5" x14ac:dyDescent="0.2">
      <c r="B102" s="10">
        <f t="shared" si="4"/>
        <v>88</v>
      </c>
      <c r="C102" s="23">
        <f t="shared" si="6"/>
        <v>21785.635702194799</v>
      </c>
      <c r="D102" s="23">
        <f t="shared" si="5"/>
        <v>7506.0047546680689</v>
      </c>
      <c r="E102" s="23">
        <f t="shared" si="7"/>
        <v>4349621.1356842918</v>
      </c>
    </row>
    <row r="103" spans="2:5" x14ac:dyDescent="0.2">
      <c r="B103" s="10">
        <f t="shared" si="4"/>
        <v>89</v>
      </c>
      <c r="C103" s="23">
        <f t="shared" si="6"/>
        <v>21748.105678421456</v>
      </c>
      <c r="D103" s="23">
        <f t="shared" si="5"/>
        <v>7543.5347784414116</v>
      </c>
      <c r="E103" s="23">
        <f t="shared" si="7"/>
        <v>4342077.6009058505</v>
      </c>
    </row>
    <row r="104" spans="2:5" x14ac:dyDescent="0.2">
      <c r="B104" s="10">
        <f t="shared" si="4"/>
        <v>90</v>
      </c>
      <c r="C104" s="23">
        <f t="shared" si="6"/>
        <v>21710.38800452925</v>
      </c>
      <c r="D104" s="23">
        <f t="shared" si="5"/>
        <v>7581.2524523336178</v>
      </c>
      <c r="E104" s="23">
        <f t="shared" si="7"/>
        <v>4334496.3484535171</v>
      </c>
    </row>
    <row r="105" spans="2:5" x14ac:dyDescent="0.2">
      <c r="B105" s="10">
        <f t="shared" si="4"/>
        <v>91</v>
      </c>
      <c r="C105" s="23">
        <f t="shared" si="6"/>
        <v>21672.481742267584</v>
      </c>
      <c r="D105" s="23">
        <f t="shared" si="5"/>
        <v>7619.1587145952835</v>
      </c>
      <c r="E105" s="23">
        <f t="shared" si="7"/>
        <v>4326877.1897389218</v>
      </c>
    </row>
    <row r="106" spans="2:5" x14ac:dyDescent="0.2">
      <c r="B106" s="10">
        <f t="shared" si="4"/>
        <v>92</v>
      </c>
      <c r="C106" s="23">
        <f t="shared" si="6"/>
        <v>21634.385948694609</v>
      </c>
      <c r="D106" s="23">
        <f t="shared" si="5"/>
        <v>7657.2545081682583</v>
      </c>
      <c r="E106" s="23">
        <f t="shared" si="7"/>
        <v>4319219.9352307534</v>
      </c>
    </row>
    <row r="107" spans="2:5" x14ac:dyDescent="0.2">
      <c r="B107" s="10">
        <f t="shared" si="4"/>
        <v>93</v>
      </c>
      <c r="C107" s="23">
        <f t="shared" si="6"/>
        <v>21596.099676153764</v>
      </c>
      <c r="D107" s="23">
        <f t="shared" si="5"/>
        <v>7695.5407807091033</v>
      </c>
      <c r="E107" s="23">
        <f t="shared" si="7"/>
        <v>4311524.3944500443</v>
      </c>
    </row>
    <row r="108" spans="2:5" x14ac:dyDescent="0.2">
      <c r="B108" s="10">
        <f t="shared" si="4"/>
        <v>94</v>
      </c>
      <c r="C108" s="23">
        <f t="shared" si="6"/>
        <v>21557.621972250221</v>
      </c>
      <c r="D108" s="23">
        <f t="shared" si="5"/>
        <v>7734.0184846126467</v>
      </c>
      <c r="E108" s="23">
        <f t="shared" si="7"/>
        <v>4303790.3759654313</v>
      </c>
    </row>
    <row r="109" spans="2:5" x14ac:dyDescent="0.2">
      <c r="B109" s="10">
        <f t="shared" si="4"/>
        <v>95</v>
      </c>
      <c r="C109" s="23">
        <f t="shared" si="6"/>
        <v>21518.951879827157</v>
      </c>
      <c r="D109" s="23">
        <f t="shared" si="5"/>
        <v>7772.6885770357112</v>
      </c>
      <c r="E109" s="23">
        <f t="shared" si="7"/>
        <v>4296017.6873883959</v>
      </c>
    </row>
    <row r="110" spans="2:5" x14ac:dyDescent="0.2">
      <c r="B110" s="10">
        <f t="shared" si="4"/>
        <v>96</v>
      </c>
      <c r="C110" s="23">
        <f t="shared" si="6"/>
        <v>21480.088436941976</v>
      </c>
      <c r="D110" s="23">
        <f t="shared" si="5"/>
        <v>7811.5520199208913</v>
      </c>
      <c r="E110" s="23">
        <f t="shared" si="7"/>
        <v>4288206.1353684748</v>
      </c>
    </row>
    <row r="111" spans="2:5" x14ac:dyDescent="0.2">
      <c r="B111" s="10">
        <f t="shared" si="4"/>
        <v>97</v>
      </c>
      <c r="C111" s="23">
        <f t="shared" si="6"/>
        <v>21441.030676842372</v>
      </c>
      <c r="D111" s="23">
        <f t="shared" si="5"/>
        <v>7850.6097800204952</v>
      </c>
      <c r="E111" s="23">
        <f t="shared" si="7"/>
        <v>4280355.5255884547</v>
      </c>
    </row>
    <row r="112" spans="2:5" x14ac:dyDescent="0.2">
      <c r="B112" s="10">
        <f t="shared" si="4"/>
        <v>98</v>
      </c>
      <c r="C112" s="23">
        <f t="shared" si="6"/>
        <v>21401.777627942272</v>
      </c>
      <c r="D112" s="23">
        <f t="shared" si="5"/>
        <v>7889.8628289205953</v>
      </c>
      <c r="E112" s="23">
        <f t="shared" si="7"/>
        <v>4272465.6627595341</v>
      </c>
    </row>
    <row r="113" spans="2:5" x14ac:dyDescent="0.2">
      <c r="B113" s="10">
        <f t="shared" si="4"/>
        <v>99</v>
      </c>
      <c r="C113" s="23">
        <f t="shared" si="6"/>
        <v>21362.328313797669</v>
      </c>
      <c r="D113" s="23">
        <f t="shared" si="5"/>
        <v>7929.3121430651991</v>
      </c>
      <c r="E113" s="23">
        <f t="shared" si="7"/>
        <v>4264536.350616469</v>
      </c>
    </row>
    <row r="114" spans="2:5" x14ac:dyDescent="0.2">
      <c r="B114" s="10">
        <f t="shared" si="4"/>
        <v>100</v>
      </c>
      <c r="C114" s="23">
        <f t="shared" si="6"/>
        <v>21322.681753082343</v>
      </c>
      <c r="D114" s="23">
        <f t="shared" si="5"/>
        <v>7968.958703780525</v>
      </c>
      <c r="E114" s="23">
        <f t="shared" si="7"/>
        <v>4256567.3919126885</v>
      </c>
    </row>
    <row r="115" spans="2:5" x14ac:dyDescent="0.2">
      <c r="B115" s="10">
        <f t="shared" si="4"/>
        <v>101</v>
      </c>
      <c r="C115" s="23">
        <f t="shared" si="6"/>
        <v>21282.836959563439</v>
      </c>
      <c r="D115" s="23">
        <f t="shared" si="5"/>
        <v>8008.8034972994283</v>
      </c>
      <c r="E115" s="23">
        <f t="shared" si="7"/>
        <v>4248558.5884153889</v>
      </c>
    </row>
    <row r="116" spans="2:5" x14ac:dyDescent="0.2">
      <c r="B116" s="10">
        <f t="shared" si="4"/>
        <v>102</v>
      </c>
      <c r="C116" s="23">
        <f t="shared" si="6"/>
        <v>21242.792942076943</v>
      </c>
      <c r="D116" s="23">
        <f t="shared" si="5"/>
        <v>8048.8475147859244</v>
      </c>
      <c r="E116" s="23">
        <f t="shared" si="7"/>
        <v>4240509.7409006031</v>
      </c>
    </row>
    <row r="117" spans="2:5" x14ac:dyDescent="0.2">
      <c r="B117" s="10">
        <f t="shared" si="4"/>
        <v>103</v>
      </c>
      <c r="C117" s="23">
        <f t="shared" si="6"/>
        <v>21202.548704503013</v>
      </c>
      <c r="D117" s="23">
        <f t="shared" si="5"/>
        <v>8089.0917523598546</v>
      </c>
      <c r="E117" s="23">
        <f t="shared" si="7"/>
        <v>4232420.6491482435</v>
      </c>
    </row>
    <row r="118" spans="2:5" x14ac:dyDescent="0.2">
      <c r="B118" s="10">
        <f t="shared" si="4"/>
        <v>104</v>
      </c>
      <c r="C118" s="23">
        <f t="shared" si="6"/>
        <v>21162.103245741218</v>
      </c>
      <c r="D118" s="23">
        <f t="shared" si="5"/>
        <v>8129.5372111216493</v>
      </c>
      <c r="E118" s="23">
        <f t="shared" si="7"/>
        <v>4224291.1119371215</v>
      </c>
    </row>
    <row r="119" spans="2:5" x14ac:dyDescent="0.2">
      <c r="B119" s="10">
        <f t="shared" si="4"/>
        <v>105</v>
      </c>
      <c r="C119" s="23">
        <f t="shared" si="6"/>
        <v>21121.455559685604</v>
      </c>
      <c r="D119" s="23">
        <f t="shared" si="5"/>
        <v>8170.1848971772633</v>
      </c>
      <c r="E119" s="23">
        <f t="shared" si="7"/>
        <v>4216120.9270399446</v>
      </c>
    </row>
    <row r="120" spans="2:5" x14ac:dyDescent="0.2">
      <c r="B120" s="10">
        <f t="shared" si="4"/>
        <v>106</v>
      </c>
      <c r="C120" s="23">
        <f t="shared" si="6"/>
        <v>21080.604635199721</v>
      </c>
      <c r="D120" s="23">
        <f t="shared" si="5"/>
        <v>8211.0358216631466</v>
      </c>
      <c r="E120" s="23">
        <f t="shared" si="7"/>
        <v>4207909.8912182814</v>
      </c>
    </row>
    <row r="121" spans="2:5" x14ac:dyDescent="0.2">
      <c r="B121" s="10">
        <f t="shared" si="4"/>
        <v>107</v>
      </c>
      <c r="C121" s="23">
        <f t="shared" si="6"/>
        <v>21039.549456091405</v>
      </c>
      <c r="D121" s="23">
        <f t="shared" si="5"/>
        <v>8252.0910007714629</v>
      </c>
      <c r="E121" s="23">
        <f t="shared" si="7"/>
        <v>4199657.8002175102</v>
      </c>
    </row>
    <row r="122" spans="2:5" x14ac:dyDescent="0.2">
      <c r="B122" s="10">
        <f t="shared" si="4"/>
        <v>108</v>
      </c>
      <c r="C122" s="23">
        <f t="shared" si="6"/>
        <v>20998.289001087553</v>
      </c>
      <c r="D122" s="23">
        <f t="shared" si="5"/>
        <v>8293.3514557753151</v>
      </c>
      <c r="E122" s="23">
        <f t="shared" si="7"/>
        <v>4191364.4487617351</v>
      </c>
    </row>
    <row r="123" spans="2:5" x14ac:dyDescent="0.2">
      <c r="B123" s="10">
        <f t="shared" si="4"/>
        <v>109</v>
      </c>
      <c r="C123" s="23">
        <f t="shared" si="6"/>
        <v>20956.822243808674</v>
      </c>
      <c r="D123" s="23">
        <f t="shared" si="5"/>
        <v>8334.8182130541936</v>
      </c>
      <c r="E123" s="23">
        <f t="shared" si="7"/>
        <v>4183029.6305486811</v>
      </c>
    </row>
    <row r="124" spans="2:5" x14ac:dyDescent="0.2">
      <c r="B124" s="10">
        <f t="shared" si="4"/>
        <v>110</v>
      </c>
      <c r="C124" s="23">
        <f t="shared" si="6"/>
        <v>20915.148152743404</v>
      </c>
      <c r="D124" s="23">
        <f t="shared" si="5"/>
        <v>8376.4923041194634</v>
      </c>
      <c r="E124" s="23">
        <f t="shared" si="7"/>
        <v>4174653.1382445619</v>
      </c>
    </row>
    <row r="125" spans="2:5" x14ac:dyDescent="0.2">
      <c r="B125" s="10">
        <f t="shared" si="4"/>
        <v>111</v>
      </c>
      <c r="C125" s="23">
        <f t="shared" si="6"/>
        <v>20873.265691222809</v>
      </c>
      <c r="D125" s="23">
        <f t="shared" si="5"/>
        <v>8418.3747656400592</v>
      </c>
      <c r="E125" s="23">
        <f t="shared" si="7"/>
        <v>4166234.7634789217</v>
      </c>
    </row>
    <row r="126" spans="2:5" x14ac:dyDescent="0.2">
      <c r="B126" s="10">
        <f t="shared" si="4"/>
        <v>112</v>
      </c>
      <c r="C126" s="23">
        <f t="shared" si="6"/>
        <v>20831.173817394607</v>
      </c>
      <c r="D126" s="23">
        <f t="shared" si="5"/>
        <v>8460.4666394682608</v>
      </c>
      <c r="E126" s="23">
        <f t="shared" si="7"/>
        <v>4157774.2968394533</v>
      </c>
    </row>
    <row r="127" spans="2:5" x14ac:dyDescent="0.2">
      <c r="B127" s="10">
        <f t="shared" si="4"/>
        <v>113</v>
      </c>
      <c r="C127" s="23">
        <f t="shared" si="6"/>
        <v>20788.871484197265</v>
      </c>
      <c r="D127" s="23">
        <f t="shared" si="5"/>
        <v>8502.7689726656026</v>
      </c>
      <c r="E127" s="23">
        <f t="shared" si="7"/>
        <v>4149271.5278667877</v>
      </c>
    </row>
    <row r="128" spans="2:5" x14ac:dyDescent="0.2">
      <c r="B128" s="10">
        <f t="shared" si="4"/>
        <v>114</v>
      </c>
      <c r="C128" s="23">
        <f t="shared" si="6"/>
        <v>20746.357639333939</v>
      </c>
      <c r="D128" s="23">
        <f t="shared" si="5"/>
        <v>8545.2828175289287</v>
      </c>
      <c r="E128" s="23">
        <f t="shared" si="7"/>
        <v>4140726.2450492587</v>
      </c>
    </row>
    <row r="129" spans="2:5" x14ac:dyDescent="0.2">
      <c r="B129" s="10">
        <f t="shared" si="4"/>
        <v>115</v>
      </c>
      <c r="C129" s="23">
        <f t="shared" si="6"/>
        <v>20703.631225246292</v>
      </c>
      <c r="D129" s="23">
        <f t="shared" si="5"/>
        <v>8588.0092316165756</v>
      </c>
      <c r="E129" s="23">
        <f t="shared" si="7"/>
        <v>4132138.235817642</v>
      </c>
    </row>
    <row r="130" spans="2:5" x14ac:dyDescent="0.2">
      <c r="B130" s="10">
        <f t="shared" si="4"/>
        <v>116</v>
      </c>
      <c r="C130" s="23">
        <f t="shared" si="6"/>
        <v>20660.691179088211</v>
      </c>
      <c r="D130" s="23">
        <f t="shared" si="5"/>
        <v>8630.9492777746564</v>
      </c>
      <c r="E130" s="23">
        <f t="shared" si="7"/>
        <v>4123507.2865398675</v>
      </c>
    </row>
    <row r="131" spans="2:5" x14ac:dyDescent="0.2">
      <c r="B131" s="10">
        <f t="shared" si="4"/>
        <v>117</v>
      </c>
      <c r="C131" s="23">
        <f t="shared" si="6"/>
        <v>20617.536432699337</v>
      </c>
      <c r="D131" s="23">
        <f t="shared" si="5"/>
        <v>8674.104024163531</v>
      </c>
      <c r="E131" s="23">
        <f t="shared" si="7"/>
        <v>4114833.1825157041</v>
      </c>
    </row>
    <row r="132" spans="2:5" x14ac:dyDescent="0.2">
      <c r="B132" s="10">
        <f t="shared" si="4"/>
        <v>118</v>
      </c>
      <c r="C132" s="23">
        <f t="shared" si="6"/>
        <v>20574.165912578519</v>
      </c>
      <c r="D132" s="23">
        <f t="shared" si="5"/>
        <v>8717.4745442843487</v>
      </c>
      <c r="E132" s="23">
        <f t="shared" si="7"/>
        <v>4106115.7079714197</v>
      </c>
    </row>
    <row r="133" spans="2:5" x14ac:dyDescent="0.2">
      <c r="B133" s="10">
        <f t="shared" si="4"/>
        <v>119</v>
      </c>
      <c r="C133" s="23">
        <f t="shared" si="6"/>
        <v>20530.578539857099</v>
      </c>
      <c r="D133" s="23">
        <f t="shared" si="5"/>
        <v>8761.0619170057689</v>
      </c>
      <c r="E133" s="23">
        <f t="shared" si="7"/>
        <v>4097354.6460544141</v>
      </c>
    </row>
    <row r="134" spans="2:5" x14ac:dyDescent="0.2">
      <c r="B134" s="10">
        <f t="shared" si="4"/>
        <v>120</v>
      </c>
      <c r="C134" s="23">
        <f t="shared" si="6"/>
        <v>20486.773230272069</v>
      </c>
      <c r="D134" s="23">
        <f t="shared" si="5"/>
        <v>8804.867226590799</v>
      </c>
      <c r="E134" s="23">
        <f t="shared" si="7"/>
        <v>4088549.7788278232</v>
      </c>
    </row>
    <row r="135" spans="2:5" x14ac:dyDescent="0.2">
      <c r="B135" s="10">
        <f t="shared" si="4"/>
        <v>121</v>
      </c>
      <c r="C135" s="23">
        <f t="shared" si="6"/>
        <v>20442.748894139117</v>
      </c>
      <c r="D135" s="23">
        <f t="shared" si="5"/>
        <v>8848.8915627237511</v>
      </c>
      <c r="E135" s="23">
        <f t="shared" si="7"/>
        <v>4079700.8872650997</v>
      </c>
    </row>
    <row r="136" spans="2:5" x14ac:dyDescent="0.2">
      <c r="B136" s="10">
        <f t="shared" si="4"/>
        <v>122</v>
      </c>
      <c r="C136" s="23">
        <f t="shared" si="6"/>
        <v>20398.504436325496</v>
      </c>
      <c r="D136" s="23">
        <f t="shared" si="5"/>
        <v>8893.1360205373712</v>
      </c>
      <c r="E136" s="23">
        <f t="shared" si="7"/>
        <v>4070807.7512445622</v>
      </c>
    </row>
    <row r="137" spans="2:5" x14ac:dyDescent="0.2">
      <c r="B137" s="10">
        <f t="shared" si="4"/>
        <v>123</v>
      </c>
      <c r="C137" s="23">
        <f t="shared" si="6"/>
        <v>20354.03875622281</v>
      </c>
      <c r="D137" s="23">
        <f t="shared" si="5"/>
        <v>8937.601700640058</v>
      </c>
      <c r="E137" s="23">
        <f t="shared" si="7"/>
        <v>4061870.1495439219</v>
      </c>
    </row>
    <row r="138" spans="2:5" x14ac:dyDescent="0.2">
      <c r="B138" s="10">
        <f t="shared" si="4"/>
        <v>124</v>
      </c>
      <c r="C138" s="23">
        <f t="shared" si="6"/>
        <v>20309.350747719607</v>
      </c>
      <c r="D138" s="23">
        <f t="shared" si="5"/>
        <v>8982.2897091432606</v>
      </c>
      <c r="E138" s="23">
        <f t="shared" si="7"/>
        <v>4052887.8598347786</v>
      </c>
    </row>
    <row r="139" spans="2:5" x14ac:dyDescent="0.2">
      <c r="B139" s="10">
        <f t="shared" si="4"/>
        <v>125</v>
      </c>
      <c r="C139" s="23">
        <f t="shared" si="6"/>
        <v>20264.439299173893</v>
      </c>
      <c r="D139" s="23">
        <f t="shared" si="5"/>
        <v>9027.2011576889745</v>
      </c>
      <c r="E139" s="23">
        <f t="shared" si="7"/>
        <v>4043860.6586770895</v>
      </c>
    </row>
    <row r="140" spans="2:5" x14ac:dyDescent="0.2">
      <c r="B140" s="10">
        <f t="shared" si="4"/>
        <v>126</v>
      </c>
      <c r="C140" s="23">
        <f t="shared" si="6"/>
        <v>20219.303293385445</v>
      </c>
      <c r="D140" s="23">
        <f t="shared" si="5"/>
        <v>9072.337163477423</v>
      </c>
      <c r="E140" s="23">
        <f t="shared" si="7"/>
        <v>4034788.3215136123</v>
      </c>
    </row>
    <row r="141" spans="2:5" x14ac:dyDescent="0.2">
      <c r="B141" s="10">
        <f t="shared" si="4"/>
        <v>127</v>
      </c>
      <c r="C141" s="23">
        <f t="shared" si="6"/>
        <v>20173.94160756806</v>
      </c>
      <c r="D141" s="23">
        <f t="shared" si="5"/>
        <v>9117.6988492948076</v>
      </c>
      <c r="E141" s="23">
        <f t="shared" si="7"/>
        <v>4025670.6226643175</v>
      </c>
    </row>
    <row r="142" spans="2:5" x14ac:dyDescent="0.2">
      <c r="B142" s="10">
        <f t="shared" si="4"/>
        <v>128</v>
      </c>
      <c r="C142" s="23">
        <f t="shared" si="6"/>
        <v>20128.353113321587</v>
      </c>
      <c r="D142" s="23">
        <f t="shared" si="5"/>
        <v>9163.2873435412803</v>
      </c>
      <c r="E142" s="23">
        <f t="shared" si="7"/>
        <v>4016507.3353207763</v>
      </c>
    </row>
    <row r="143" spans="2:5" x14ac:dyDescent="0.2">
      <c r="B143" s="10">
        <f t="shared" si="4"/>
        <v>129</v>
      </c>
      <c r="C143" s="23">
        <f t="shared" si="6"/>
        <v>20082.536676603882</v>
      </c>
      <c r="D143" s="23">
        <f t="shared" si="5"/>
        <v>9209.1037802589854</v>
      </c>
      <c r="E143" s="23">
        <f t="shared" si="7"/>
        <v>4007298.2315405174</v>
      </c>
    </row>
    <row r="144" spans="2:5" x14ac:dyDescent="0.2">
      <c r="B144" s="10">
        <f t="shared" ref="B144:B207" si="8">B143+1</f>
        <v>130</v>
      </c>
      <c r="C144" s="23">
        <f t="shared" si="6"/>
        <v>20036.491157702589</v>
      </c>
      <c r="D144" s="23">
        <f t="shared" ref="D144:D207" si="9">$D$9-C144</f>
        <v>9255.149299160279</v>
      </c>
      <c r="E144" s="23">
        <f t="shared" si="7"/>
        <v>3998043.0822413573</v>
      </c>
    </row>
    <row r="145" spans="2:5" x14ac:dyDescent="0.2">
      <c r="B145" s="10">
        <f t="shared" si="8"/>
        <v>131</v>
      </c>
      <c r="C145" s="23">
        <f t="shared" si="6"/>
        <v>19990.215411206784</v>
      </c>
      <c r="D145" s="23">
        <f t="shared" si="9"/>
        <v>9301.425045656084</v>
      </c>
      <c r="E145" s="23">
        <f t="shared" si="7"/>
        <v>3988741.6571957013</v>
      </c>
    </row>
    <row r="146" spans="2:5" x14ac:dyDescent="0.2">
      <c r="B146" s="10">
        <f t="shared" si="8"/>
        <v>132</v>
      </c>
      <c r="C146" s="23">
        <f t="shared" si="6"/>
        <v>19943.708285978504</v>
      </c>
      <c r="D146" s="23">
        <f t="shared" si="9"/>
        <v>9347.9321708843636</v>
      </c>
      <c r="E146" s="23">
        <f t="shared" si="7"/>
        <v>3979393.725024817</v>
      </c>
    </row>
    <row r="147" spans="2:5" x14ac:dyDescent="0.2">
      <c r="B147" s="10">
        <f t="shared" si="8"/>
        <v>133</v>
      </c>
      <c r="C147" s="23">
        <f t="shared" ref="C147:C210" si="10">E146*$D$7/12</f>
        <v>19896.968625124086</v>
      </c>
      <c r="D147" s="23">
        <f t="shared" si="9"/>
        <v>9394.6718317387822</v>
      </c>
      <c r="E147" s="23">
        <f t="shared" ref="E147:E210" si="11">E146-D147</f>
        <v>3969999.0531930784</v>
      </c>
    </row>
    <row r="148" spans="2:5" x14ac:dyDescent="0.2">
      <c r="B148" s="10">
        <f t="shared" si="8"/>
        <v>134</v>
      </c>
      <c r="C148" s="23">
        <f t="shared" si="10"/>
        <v>19849.99526596539</v>
      </c>
      <c r="D148" s="23">
        <f t="shared" si="9"/>
        <v>9441.6451908974777</v>
      </c>
      <c r="E148" s="23">
        <f t="shared" si="11"/>
        <v>3960557.408002181</v>
      </c>
    </row>
    <row r="149" spans="2:5" x14ac:dyDescent="0.2">
      <c r="B149" s="10">
        <f t="shared" si="8"/>
        <v>135</v>
      </c>
      <c r="C149" s="23">
        <f t="shared" si="10"/>
        <v>19802.787040010906</v>
      </c>
      <c r="D149" s="23">
        <f t="shared" si="9"/>
        <v>9488.8534168519618</v>
      </c>
      <c r="E149" s="23">
        <f t="shared" si="11"/>
        <v>3951068.5545853288</v>
      </c>
    </row>
    <row r="150" spans="2:5" x14ac:dyDescent="0.2">
      <c r="B150" s="10">
        <f t="shared" si="8"/>
        <v>136</v>
      </c>
      <c r="C150" s="23">
        <f t="shared" si="10"/>
        <v>19755.342772926644</v>
      </c>
      <c r="D150" s="23">
        <f t="shared" si="9"/>
        <v>9536.2976839362236</v>
      </c>
      <c r="E150" s="23">
        <f t="shared" si="11"/>
        <v>3941532.2569013927</v>
      </c>
    </row>
    <row r="151" spans="2:5" x14ac:dyDescent="0.2">
      <c r="B151" s="10">
        <f t="shared" si="8"/>
        <v>137</v>
      </c>
      <c r="C151" s="23">
        <f t="shared" si="10"/>
        <v>19707.661284506965</v>
      </c>
      <c r="D151" s="23">
        <f t="shared" si="9"/>
        <v>9583.9791723559028</v>
      </c>
      <c r="E151" s="23">
        <f t="shared" si="11"/>
        <v>3931948.2777290368</v>
      </c>
    </row>
    <row r="152" spans="2:5" x14ac:dyDescent="0.2">
      <c r="B152" s="10">
        <f t="shared" si="8"/>
        <v>138</v>
      </c>
      <c r="C152" s="23">
        <f t="shared" si="10"/>
        <v>19659.741388645183</v>
      </c>
      <c r="D152" s="23">
        <f t="shared" si="9"/>
        <v>9631.8990682176845</v>
      </c>
      <c r="E152" s="23">
        <f t="shared" si="11"/>
        <v>3922316.378660819</v>
      </c>
    </row>
    <row r="153" spans="2:5" x14ac:dyDescent="0.2">
      <c r="B153" s="10">
        <f t="shared" si="8"/>
        <v>139</v>
      </c>
      <c r="C153" s="23">
        <f t="shared" si="10"/>
        <v>19611.581893304094</v>
      </c>
      <c r="D153" s="23">
        <f t="shared" si="9"/>
        <v>9680.058563558774</v>
      </c>
      <c r="E153" s="23">
        <f t="shared" si="11"/>
        <v>3912636.3200972602</v>
      </c>
    </row>
    <row r="154" spans="2:5" x14ac:dyDescent="0.2">
      <c r="B154" s="10">
        <f t="shared" si="8"/>
        <v>140</v>
      </c>
      <c r="C154" s="23">
        <f t="shared" si="10"/>
        <v>19563.181600486299</v>
      </c>
      <c r="D154" s="23">
        <f t="shared" si="9"/>
        <v>9728.4588563765683</v>
      </c>
      <c r="E154" s="23">
        <f t="shared" si="11"/>
        <v>3902907.8612408838</v>
      </c>
    </row>
    <row r="155" spans="2:5" x14ac:dyDescent="0.2">
      <c r="B155" s="10">
        <f t="shared" si="8"/>
        <v>141</v>
      </c>
      <c r="C155" s="23">
        <f t="shared" si="10"/>
        <v>19514.53930620442</v>
      </c>
      <c r="D155" s="23">
        <f t="shared" si="9"/>
        <v>9777.1011506584473</v>
      </c>
      <c r="E155" s="23">
        <f t="shared" si="11"/>
        <v>3893130.7600902254</v>
      </c>
    </row>
    <row r="156" spans="2:5" x14ac:dyDescent="0.2">
      <c r="B156" s="10">
        <f t="shared" si="8"/>
        <v>142</v>
      </c>
      <c r="C156" s="23">
        <f t="shared" si="10"/>
        <v>19465.653800451128</v>
      </c>
      <c r="D156" s="23">
        <f t="shared" si="9"/>
        <v>9825.9866564117401</v>
      </c>
      <c r="E156" s="23">
        <f t="shared" si="11"/>
        <v>3883304.7734338138</v>
      </c>
    </row>
    <row r="157" spans="2:5" x14ac:dyDescent="0.2">
      <c r="B157" s="10">
        <f t="shared" si="8"/>
        <v>143</v>
      </c>
      <c r="C157" s="23">
        <f t="shared" si="10"/>
        <v>19416.523867169068</v>
      </c>
      <c r="D157" s="23">
        <f t="shared" si="9"/>
        <v>9875.1165896938001</v>
      </c>
      <c r="E157" s="23">
        <f t="shared" si="11"/>
        <v>3873429.65684412</v>
      </c>
    </row>
    <row r="158" spans="2:5" x14ac:dyDescent="0.2">
      <c r="B158" s="10">
        <f t="shared" si="8"/>
        <v>144</v>
      </c>
      <c r="C158" s="23">
        <f t="shared" si="10"/>
        <v>19367.148284220599</v>
      </c>
      <c r="D158" s="23">
        <f t="shared" si="9"/>
        <v>9924.492172642269</v>
      </c>
      <c r="E158" s="23">
        <f t="shared" si="11"/>
        <v>3863505.1646714779</v>
      </c>
    </row>
    <row r="159" spans="2:5" x14ac:dyDescent="0.2">
      <c r="B159" s="10">
        <f t="shared" si="8"/>
        <v>145</v>
      </c>
      <c r="C159" s="23">
        <f t="shared" si="10"/>
        <v>19317.525823357388</v>
      </c>
      <c r="D159" s="23">
        <f t="shared" si="9"/>
        <v>9974.11463350548</v>
      </c>
      <c r="E159" s="23">
        <f t="shared" si="11"/>
        <v>3853531.0500379722</v>
      </c>
    </row>
    <row r="160" spans="2:5" x14ac:dyDescent="0.2">
      <c r="B160" s="10">
        <f t="shared" si="8"/>
        <v>146</v>
      </c>
      <c r="C160" s="23">
        <f t="shared" si="10"/>
        <v>19267.655250189859</v>
      </c>
      <c r="D160" s="23">
        <f t="shared" si="9"/>
        <v>10023.985206673009</v>
      </c>
      <c r="E160" s="23">
        <f t="shared" si="11"/>
        <v>3843507.0648312992</v>
      </c>
    </row>
    <row r="161" spans="2:5" x14ac:dyDescent="0.2">
      <c r="B161" s="10">
        <f t="shared" si="8"/>
        <v>147</v>
      </c>
      <c r="C161" s="23">
        <f t="shared" si="10"/>
        <v>19217.535324156495</v>
      </c>
      <c r="D161" s="23">
        <f t="shared" si="9"/>
        <v>10074.105132706372</v>
      </c>
      <c r="E161" s="23">
        <f t="shared" si="11"/>
        <v>3833432.9596985928</v>
      </c>
    </row>
    <row r="162" spans="2:5" x14ac:dyDescent="0.2">
      <c r="B162" s="10">
        <f t="shared" si="8"/>
        <v>148</v>
      </c>
      <c r="C162" s="23">
        <f t="shared" si="10"/>
        <v>19167.164798492962</v>
      </c>
      <c r="D162" s="23">
        <f t="shared" si="9"/>
        <v>10124.475658369905</v>
      </c>
      <c r="E162" s="23">
        <f t="shared" si="11"/>
        <v>3823308.4840402231</v>
      </c>
    </row>
    <row r="163" spans="2:5" x14ac:dyDescent="0.2">
      <c r="B163" s="10">
        <f t="shared" si="8"/>
        <v>149</v>
      </c>
      <c r="C163" s="23">
        <f t="shared" si="10"/>
        <v>19116.542420201116</v>
      </c>
      <c r="D163" s="23">
        <f t="shared" si="9"/>
        <v>10175.098036661751</v>
      </c>
      <c r="E163" s="23">
        <f t="shared" si="11"/>
        <v>3813133.3860035613</v>
      </c>
    </row>
    <row r="164" spans="2:5" x14ac:dyDescent="0.2">
      <c r="B164" s="10">
        <f t="shared" si="8"/>
        <v>150</v>
      </c>
      <c r="C164" s="23">
        <f t="shared" si="10"/>
        <v>19065.666930017807</v>
      </c>
      <c r="D164" s="23">
        <f t="shared" si="9"/>
        <v>10225.97352684506</v>
      </c>
      <c r="E164" s="23">
        <f t="shared" si="11"/>
        <v>3802907.4124767161</v>
      </c>
    </row>
    <row r="165" spans="2:5" x14ac:dyDescent="0.2">
      <c r="B165" s="10">
        <f t="shared" si="8"/>
        <v>151</v>
      </c>
      <c r="C165" s="23">
        <f t="shared" si="10"/>
        <v>19014.537062383581</v>
      </c>
      <c r="D165" s="23">
        <f t="shared" si="9"/>
        <v>10277.103394479287</v>
      </c>
      <c r="E165" s="23">
        <f t="shared" si="11"/>
        <v>3792630.3090822366</v>
      </c>
    </row>
    <row r="166" spans="2:5" x14ac:dyDescent="0.2">
      <c r="B166" s="10">
        <f t="shared" si="8"/>
        <v>152</v>
      </c>
      <c r="C166" s="23">
        <f t="shared" si="10"/>
        <v>18963.151545411183</v>
      </c>
      <c r="D166" s="23">
        <f t="shared" si="9"/>
        <v>10328.488911451685</v>
      </c>
      <c r="E166" s="23">
        <f t="shared" si="11"/>
        <v>3782301.8201707848</v>
      </c>
    </row>
    <row r="167" spans="2:5" x14ac:dyDescent="0.2">
      <c r="B167" s="10">
        <f t="shared" si="8"/>
        <v>153</v>
      </c>
      <c r="C167" s="23">
        <f t="shared" si="10"/>
        <v>18911.509100853924</v>
      </c>
      <c r="D167" s="23">
        <f t="shared" si="9"/>
        <v>10380.131356008944</v>
      </c>
      <c r="E167" s="23">
        <f t="shared" si="11"/>
        <v>3771921.688814776</v>
      </c>
    </row>
    <row r="168" spans="2:5" x14ac:dyDescent="0.2">
      <c r="B168" s="10">
        <f t="shared" si="8"/>
        <v>154</v>
      </c>
      <c r="C168" s="23">
        <f t="shared" si="10"/>
        <v>18859.608444073881</v>
      </c>
      <c r="D168" s="23">
        <f t="shared" si="9"/>
        <v>10432.032012788986</v>
      </c>
      <c r="E168" s="23">
        <f t="shared" si="11"/>
        <v>3761489.656801987</v>
      </c>
    </row>
    <row r="169" spans="2:5" x14ac:dyDescent="0.2">
      <c r="B169" s="10">
        <f t="shared" si="8"/>
        <v>155</v>
      </c>
      <c r="C169" s="23">
        <f t="shared" si="10"/>
        <v>18807.448284009934</v>
      </c>
      <c r="D169" s="23">
        <f t="shared" si="9"/>
        <v>10484.192172852934</v>
      </c>
      <c r="E169" s="23">
        <f t="shared" si="11"/>
        <v>3751005.4646291342</v>
      </c>
    </row>
    <row r="170" spans="2:5" x14ac:dyDescent="0.2">
      <c r="B170" s="10">
        <f t="shared" si="8"/>
        <v>156</v>
      </c>
      <c r="C170" s="23">
        <f t="shared" si="10"/>
        <v>18755.02732314567</v>
      </c>
      <c r="D170" s="23">
        <f t="shared" si="9"/>
        <v>10536.613133717197</v>
      </c>
      <c r="E170" s="23">
        <f t="shared" si="11"/>
        <v>3740468.8514954168</v>
      </c>
    </row>
    <row r="171" spans="2:5" x14ac:dyDescent="0.2">
      <c r="B171" s="10">
        <f t="shared" si="8"/>
        <v>157</v>
      </c>
      <c r="C171" s="23">
        <f t="shared" si="10"/>
        <v>18702.344257477085</v>
      </c>
      <c r="D171" s="23">
        <f t="shared" si="9"/>
        <v>10589.296199385783</v>
      </c>
      <c r="E171" s="23">
        <f t="shared" si="11"/>
        <v>3729879.5552960308</v>
      </c>
    </row>
    <row r="172" spans="2:5" x14ac:dyDescent="0.2">
      <c r="B172" s="10">
        <f t="shared" si="8"/>
        <v>158</v>
      </c>
      <c r="C172" s="23">
        <f t="shared" si="10"/>
        <v>18649.397776480153</v>
      </c>
      <c r="D172" s="23">
        <f t="shared" si="9"/>
        <v>10642.242680382715</v>
      </c>
      <c r="E172" s="23">
        <f t="shared" si="11"/>
        <v>3719237.3126156479</v>
      </c>
    </row>
    <row r="173" spans="2:5" x14ac:dyDescent="0.2">
      <c r="B173" s="10">
        <f t="shared" si="8"/>
        <v>159</v>
      </c>
      <c r="C173" s="23">
        <f t="shared" si="10"/>
        <v>18596.186563078238</v>
      </c>
      <c r="D173" s="23">
        <f t="shared" si="9"/>
        <v>10695.45389378463</v>
      </c>
      <c r="E173" s="23">
        <f t="shared" si="11"/>
        <v>3708541.8587218635</v>
      </c>
    </row>
    <row r="174" spans="2:5" x14ac:dyDescent="0.2">
      <c r="B174" s="10">
        <f t="shared" si="8"/>
        <v>160</v>
      </c>
      <c r="C174" s="23">
        <f t="shared" si="10"/>
        <v>18542.709293609318</v>
      </c>
      <c r="D174" s="23">
        <f t="shared" si="9"/>
        <v>10748.93116325355</v>
      </c>
      <c r="E174" s="23">
        <f t="shared" si="11"/>
        <v>3697792.9275586098</v>
      </c>
    </row>
    <row r="175" spans="2:5" x14ac:dyDescent="0.2">
      <c r="B175" s="10">
        <f t="shared" si="8"/>
        <v>161</v>
      </c>
      <c r="C175" s="23">
        <f t="shared" si="10"/>
        <v>18488.964637793048</v>
      </c>
      <c r="D175" s="23">
        <f t="shared" si="9"/>
        <v>10802.67581906982</v>
      </c>
      <c r="E175" s="23">
        <f t="shared" si="11"/>
        <v>3686990.2517395401</v>
      </c>
    </row>
    <row r="176" spans="2:5" x14ac:dyDescent="0.2">
      <c r="B176" s="10">
        <f t="shared" si="8"/>
        <v>162</v>
      </c>
      <c r="C176" s="23">
        <f t="shared" si="10"/>
        <v>18434.9512586977</v>
      </c>
      <c r="D176" s="23">
        <f t="shared" si="9"/>
        <v>10856.689198165168</v>
      </c>
      <c r="E176" s="23">
        <f t="shared" si="11"/>
        <v>3676133.5625413749</v>
      </c>
    </row>
    <row r="177" spans="2:5" x14ac:dyDescent="0.2">
      <c r="B177" s="10">
        <f t="shared" si="8"/>
        <v>163</v>
      </c>
      <c r="C177" s="23">
        <f t="shared" si="10"/>
        <v>18380.667812706874</v>
      </c>
      <c r="D177" s="23">
        <f t="shared" si="9"/>
        <v>10910.972644155994</v>
      </c>
      <c r="E177" s="23">
        <f t="shared" si="11"/>
        <v>3665222.5898972191</v>
      </c>
    </row>
    <row r="178" spans="2:5" x14ac:dyDescent="0.2">
      <c r="B178" s="10">
        <f t="shared" si="8"/>
        <v>164</v>
      </c>
      <c r="C178" s="23">
        <f t="shared" si="10"/>
        <v>18326.112949486094</v>
      </c>
      <c r="D178" s="23">
        <f t="shared" si="9"/>
        <v>10965.527507376773</v>
      </c>
      <c r="E178" s="23">
        <f t="shared" si="11"/>
        <v>3654257.0623898422</v>
      </c>
    </row>
    <row r="179" spans="2:5" x14ac:dyDescent="0.2">
      <c r="B179" s="10">
        <f t="shared" si="8"/>
        <v>165</v>
      </c>
      <c r="C179" s="23">
        <f t="shared" si="10"/>
        <v>18271.28531194921</v>
      </c>
      <c r="D179" s="23">
        <f t="shared" si="9"/>
        <v>11020.355144913658</v>
      </c>
      <c r="E179" s="23">
        <f t="shared" si="11"/>
        <v>3643236.7072449285</v>
      </c>
    </row>
    <row r="180" spans="2:5" x14ac:dyDescent="0.2">
      <c r="B180" s="10">
        <f t="shared" si="8"/>
        <v>166</v>
      </c>
      <c r="C180" s="23">
        <f t="shared" si="10"/>
        <v>18216.183536224642</v>
      </c>
      <c r="D180" s="23">
        <f t="shared" si="9"/>
        <v>11075.456920638226</v>
      </c>
      <c r="E180" s="23">
        <f t="shared" si="11"/>
        <v>3632161.2503242902</v>
      </c>
    </row>
    <row r="181" spans="2:5" x14ac:dyDescent="0.2">
      <c r="B181" s="10">
        <f t="shared" si="8"/>
        <v>167</v>
      </c>
      <c r="C181" s="23">
        <f t="shared" si="10"/>
        <v>18160.806251621452</v>
      </c>
      <c r="D181" s="23">
        <f t="shared" si="9"/>
        <v>11130.834205241415</v>
      </c>
      <c r="E181" s="23">
        <f t="shared" si="11"/>
        <v>3621030.4161190488</v>
      </c>
    </row>
    <row r="182" spans="2:5" x14ac:dyDescent="0.2">
      <c r="B182" s="10">
        <f t="shared" si="8"/>
        <v>168</v>
      </c>
      <c r="C182" s="23">
        <f t="shared" si="10"/>
        <v>18105.152080595242</v>
      </c>
      <c r="D182" s="23">
        <f t="shared" si="9"/>
        <v>11186.488376267625</v>
      </c>
      <c r="E182" s="23">
        <f t="shared" si="11"/>
        <v>3609843.9277427811</v>
      </c>
    </row>
    <row r="183" spans="2:5" x14ac:dyDescent="0.2">
      <c r="B183" s="10">
        <f t="shared" si="8"/>
        <v>169</v>
      </c>
      <c r="C183" s="23">
        <f t="shared" si="10"/>
        <v>18049.219638713905</v>
      </c>
      <c r="D183" s="23">
        <f t="shared" si="9"/>
        <v>11242.420818148963</v>
      </c>
      <c r="E183" s="23">
        <f t="shared" si="11"/>
        <v>3598601.506924632</v>
      </c>
    </row>
    <row r="184" spans="2:5" x14ac:dyDescent="0.2">
      <c r="B184" s="10">
        <f t="shared" si="8"/>
        <v>170</v>
      </c>
      <c r="C184" s="23">
        <f t="shared" si="10"/>
        <v>17993.007534623157</v>
      </c>
      <c r="D184" s="23">
        <f t="shared" si="9"/>
        <v>11298.632922239711</v>
      </c>
      <c r="E184" s="23">
        <f t="shared" si="11"/>
        <v>3587302.8740023924</v>
      </c>
    </row>
    <row r="185" spans="2:5" x14ac:dyDescent="0.2">
      <c r="B185" s="10">
        <f t="shared" si="8"/>
        <v>171</v>
      </c>
      <c r="C185" s="23">
        <f t="shared" si="10"/>
        <v>17936.514370011962</v>
      </c>
      <c r="D185" s="23">
        <f t="shared" si="9"/>
        <v>11355.126086850905</v>
      </c>
      <c r="E185" s="23">
        <f t="shared" si="11"/>
        <v>3575947.7479155413</v>
      </c>
    </row>
    <row r="186" spans="2:5" x14ac:dyDescent="0.2">
      <c r="B186" s="10">
        <f t="shared" si="8"/>
        <v>172</v>
      </c>
      <c r="C186" s="23">
        <f t="shared" si="10"/>
        <v>17879.738739577708</v>
      </c>
      <c r="D186" s="23">
        <f t="shared" si="9"/>
        <v>11411.90171728516</v>
      </c>
      <c r="E186" s="23">
        <f t="shared" si="11"/>
        <v>3564535.8461982561</v>
      </c>
    </row>
    <row r="187" spans="2:5" x14ac:dyDescent="0.2">
      <c r="B187" s="10">
        <f t="shared" si="8"/>
        <v>173</v>
      </c>
      <c r="C187" s="23">
        <f t="shared" si="10"/>
        <v>17822.679230991282</v>
      </c>
      <c r="D187" s="23">
        <f t="shared" si="9"/>
        <v>11468.961225871586</v>
      </c>
      <c r="E187" s="23">
        <f t="shared" si="11"/>
        <v>3553066.8849723847</v>
      </c>
    </row>
    <row r="188" spans="2:5" x14ac:dyDescent="0.2">
      <c r="B188" s="10">
        <f t="shared" si="8"/>
        <v>174</v>
      </c>
      <c r="C188" s="23">
        <f t="shared" si="10"/>
        <v>17765.334424861921</v>
      </c>
      <c r="D188" s="23">
        <f t="shared" si="9"/>
        <v>11526.306032000946</v>
      </c>
      <c r="E188" s="23">
        <f t="shared" si="11"/>
        <v>3541540.5789403836</v>
      </c>
    </row>
    <row r="189" spans="2:5" x14ac:dyDescent="0.2">
      <c r="B189" s="10">
        <f t="shared" si="8"/>
        <v>175</v>
      </c>
      <c r="C189" s="23">
        <f t="shared" si="10"/>
        <v>17707.702894701917</v>
      </c>
      <c r="D189" s="23">
        <f t="shared" si="9"/>
        <v>11583.937562160951</v>
      </c>
      <c r="E189" s="23">
        <f t="shared" si="11"/>
        <v>3529956.6413782225</v>
      </c>
    </row>
    <row r="190" spans="2:5" x14ac:dyDescent="0.2">
      <c r="B190" s="10">
        <f t="shared" si="8"/>
        <v>176</v>
      </c>
      <c r="C190" s="23">
        <f t="shared" si="10"/>
        <v>17649.783206891112</v>
      </c>
      <c r="D190" s="23">
        <f t="shared" si="9"/>
        <v>11641.857249971756</v>
      </c>
      <c r="E190" s="23">
        <f t="shared" si="11"/>
        <v>3518314.7841282506</v>
      </c>
    </row>
    <row r="191" spans="2:5" x14ac:dyDescent="0.2">
      <c r="B191" s="10">
        <f t="shared" si="8"/>
        <v>177</v>
      </c>
      <c r="C191" s="23">
        <f t="shared" si="10"/>
        <v>17591.573920641251</v>
      </c>
      <c r="D191" s="23">
        <f t="shared" si="9"/>
        <v>11700.066536221617</v>
      </c>
      <c r="E191" s="23">
        <f t="shared" si="11"/>
        <v>3506614.7175920289</v>
      </c>
    </row>
    <row r="192" spans="2:5" x14ac:dyDescent="0.2">
      <c r="B192" s="10">
        <f t="shared" si="8"/>
        <v>178</v>
      </c>
      <c r="C192" s="23">
        <f t="shared" si="10"/>
        <v>17533.073587960145</v>
      </c>
      <c r="D192" s="23">
        <f t="shared" si="9"/>
        <v>11758.566868902722</v>
      </c>
      <c r="E192" s="23">
        <f t="shared" si="11"/>
        <v>3494856.1507231263</v>
      </c>
    </row>
    <row r="193" spans="2:5" x14ac:dyDescent="0.2">
      <c r="B193" s="10">
        <f t="shared" si="8"/>
        <v>179</v>
      </c>
      <c r="C193" s="23">
        <f t="shared" si="10"/>
        <v>17474.280753615629</v>
      </c>
      <c r="D193" s="23">
        <f t="shared" si="9"/>
        <v>11817.359703247239</v>
      </c>
      <c r="E193" s="23">
        <f t="shared" si="11"/>
        <v>3483038.7910198788</v>
      </c>
    </row>
    <row r="194" spans="2:5" x14ac:dyDescent="0.2">
      <c r="B194" s="10">
        <f t="shared" si="8"/>
        <v>180</v>
      </c>
      <c r="C194" s="23">
        <f t="shared" si="10"/>
        <v>17415.193955099396</v>
      </c>
      <c r="D194" s="23">
        <f t="shared" si="9"/>
        <v>11876.446501763472</v>
      </c>
      <c r="E194" s="23">
        <f t="shared" si="11"/>
        <v>3471162.3445181153</v>
      </c>
    </row>
    <row r="195" spans="2:5" x14ac:dyDescent="0.2">
      <c r="B195" s="10">
        <f t="shared" si="8"/>
        <v>181</v>
      </c>
      <c r="C195" s="23">
        <f t="shared" si="10"/>
        <v>17355.811722590577</v>
      </c>
      <c r="D195" s="23">
        <f t="shared" si="9"/>
        <v>11935.828734272291</v>
      </c>
      <c r="E195" s="23">
        <f t="shared" si="11"/>
        <v>3459226.5157838431</v>
      </c>
    </row>
    <row r="196" spans="2:5" x14ac:dyDescent="0.2">
      <c r="B196" s="10">
        <f t="shared" si="8"/>
        <v>182</v>
      </c>
      <c r="C196" s="23">
        <f t="shared" si="10"/>
        <v>17296.132578919216</v>
      </c>
      <c r="D196" s="23">
        <f t="shared" si="9"/>
        <v>11995.507877943652</v>
      </c>
      <c r="E196" s="23">
        <f t="shared" si="11"/>
        <v>3447231.0079058995</v>
      </c>
    </row>
    <row r="197" spans="2:5" x14ac:dyDescent="0.2">
      <c r="B197" s="10">
        <f t="shared" si="8"/>
        <v>183</v>
      </c>
      <c r="C197" s="23">
        <f t="shared" si="10"/>
        <v>17236.155039529498</v>
      </c>
      <c r="D197" s="23">
        <f t="shared" si="9"/>
        <v>12055.48541733337</v>
      </c>
      <c r="E197" s="23">
        <f t="shared" si="11"/>
        <v>3435175.5224885661</v>
      </c>
    </row>
    <row r="198" spans="2:5" x14ac:dyDescent="0.2">
      <c r="B198" s="10">
        <f t="shared" si="8"/>
        <v>184</v>
      </c>
      <c r="C198" s="23">
        <f t="shared" si="10"/>
        <v>17175.87761244283</v>
      </c>
      <c r="D198" s="23">
        <f t="shared" si="9"/>
        <v>12115.762844420038</v>
      </c>
      <c r="E198" s="23">
        <f t="shared" si="11"/>
        <v>3423059.7596441461</v>
      </c>
    </row>
    <row r="199" spans="2:5" x14ac:dyDescent="0.2">
      <c r="B199" s="10">
        <f t="shared" si="8"/>
        <v>185</v>
      </c>
      <c r="C199" s="23">
        <f t="shared" si="10"/>
        <v>17115.298798220731</v>
      </c>
      <c r="D199" s="23">
        <f t="shared" si="9"/>
        <v>12176.341658642137</v>
      </c>
      <c r="E199" s="23">
        <f t="shared" si="11"/>
        <v>3410883.417985504</v>
      </c>
    </row>
    <row r="200" spans="2:5" x14ac:dyDescent="0.2">
      <c r="B200" s="10">
        <f t="shared" si="8"/>
        <v>186</v>
      </c>
      <c r="C200" s="23">
        <f t="shared" si="10"/>
        <v>17054.41708992752</v>
      </c>
      <c r="D200" s="23">
        <f t="shared" si="9"/>
        <v>12237.223366935348</v>
      </c>
      <c r="E200" s="23">
        <f t="shared" si="11"/>
        <v>3398646.1946185688</v>
      </c>
    </row>
    <row r="201" spans="2:5" x14ac:dyDescent="0.2">
      <c r="B201" s="10">
        <f t="shared" si="8"/>
        <v>187</v>
      </c>
      <c r="C201" s="23">
        <f t="shared" si="10"/>
        <v>16993.230973092843</v>
      </c>
      <c r="D201" s="23">
        <f t="shared" si="9"/>
        <v>12298.409483770025</v>
      </c>
      <c r="E201" s="23">
        <f t="shared" si="11"/>
        <v>3386347.7851347988</v>
      </c>
    </row>
    <row r="202" spans="2:5" x14ac:dyDescent="0.2">
      <c r="B202" s="10">
        <f t="shared" si="8"/>
        <v>188</v>
      </c>
      <c r="C202" s="23">
        <f t="shared" si="10"/>
        <v>16931.738925673995</v>
      </c>
      <c r="D202" s="23">
        <f t="shared" si="9"/>
        <v>12359.901531188872</v>
      </c>
      <c r="E202" s="23">
        <f t="shared" si="11"/>
        <v>3373987.8836036101</v>
      </c>
    </row>
    <row r="203" spans="2:5" x14ac:dyDescent="0.2">
      <c r="B203" s="10">
        <f t="shared" si="8"/>
        <v>189</v>
      </c>
      <c r="C203" s="23">
        <f t="shared" si="10"/>
        <v>16869.93941801805</v>
      </c>
      <c r="D203" s="23">
        <f t="shared" si="9"/>
        <v>12421.701038844818</v>
      </c>
      <c r="E203" s="23">
        <f t="shared" si="11"/>
        <v>3361566.1825647652</v>
      </c>
    </row>
    <row r="204" spans="2:5" x14ac:dyDescent="0.2">
      <c r="B204" s="10">
        <f t="shared" si="8"/>
        <v>190</v>
      </c>
      <c r="C204" s="23">
        <f t="shared" si="10"/>
        <v>16807.830912823825</v>
      </c>
      <c r="D204" s="23">
        <f t="shared" si="9"/>
        <v>12483.809544039043</v>
      </c>
      <c r="E204" s="23">
        <f t="shared" si="11"/>
        <v>3349082.3730207263</v>
      </c>
    </row>
    <row r="205" spans="2:5" x14ac:dyDescent="0.2">
      <c r="B205" s="10">
        <f t="shared" si="8"/>
        <v>191</v>
      </c>
      <c r="C205" s="23">
        <f t="shared" si="10"/>
        <v>16745.41186510363</v>
      </c>
      <c r="D205" s="23">
        <f t="shared" si="9"/>
        <v>12546.228591759238</v>
      </c>
      <c r="E205" s="23">
        <f t="shared" si="11"/>
        <v>3336536.144428967</v>
      </c>
    </row>
    <row r="206" spans="2:5" x14ac:dyDescent="0.2">
      <c r="B206" s="10">
        <f t="shared" si="8"/>
        <v>192</v>
      </c>
      <c r="C206" s="23">
        <f t="shared" si="10"/>
        <v>16682.680722144836</v>
      </c>
      <c r="D206" s="23">
        <f t="shared" si="9"/>
        <v>12608.959734718032</v>
      </c>
      <c r="E206" s="23">
        <f t="shared" si="11"/>
        <v>3323927.1846942492</v>
      </c>
    </row>
    <row r="207" spans="2:5" x14ac:dyDescent="0.2">
      <c r="B207" s="10">
        <f t="shared" si="8"/>
        <v>193</v>
      </c>
      <c r="C207" s="23">
        <f t="shared" si="10"/>
        <v>16619.635923471247</v>
      </c>
      <c r="D207" s="23">
        <f t="shared" si="9"/>
        <v>12672.00453339162</v>
      </c>
      <c r="E207" s="23">
        <f t="shared" si="11"/>
        <v>3311255.1801608577</v>
      </c>
    </row>
    <row r="208" spans="2:5" x14ac:dyDescent="0.2">
      <c r="B208" s="10">
        <f t="shared" ref="B208:B271" si="12">B207+1</f>
        <v>194</v>
      </c>
      <c r="C208" s="23">
        <f t="shared" si="10"/>
        <v>16556.275900804289</v>
      </c>
      <c r="D208" s="23">
        <f t="shared" ref="D208:D271" si="13">$D$9-C208</f>
        <v>12735.364556058579</v>
      </c>
      <c r="E208" s="23">
        <f t="shared" si="11"/>
        <v>3298519.815604799</v>
      </c>
    </row>
    <row r="209" spans="2:5" x14ac:dyDescent="0.2">
      <c r="B209" s="10">
        <f t="shared" si="12"/>
        <v>195</v>
      </c>
      <c r="C209" s="23">
        <f t="shared" si="10"/>
        <v>16492.599078023995</v>
      </c>
      <c r="D209" s="23">
        <f t="shared" si="13"/>
        <v>12799.041378838872</v>
      </c>
      <c r="E209" s="23">
        <f t="shared" si="11"/>
        <v>3285720.77422596</v>
      </c>
    </row>
    <row r="210" spans="2:5" x14ac:dyDescent="0.2">
      <c r="B210" s="10">
        <f t="shared" si="12"/>
        <v>196</v>
      </c>
      <c r="C210" s="23">
        <f t="shared" si="10"/>
        <v>16428.603871129799</v>
      </c>
      <c r="D210" s="23">
        <f t="shared" si="13"/>
        <v>12863.036585733069</v>
      </c>
      <c r="E210" s="23">
        <f t="shared" si="11"/>
        <v>3272857.7376402267</v>
      </c>
    </row>
    <row r="211" spans="2:5" x14ac:dyDescent="0.2">
      <c r="B211" s="10">
        <f t="shared" si="12"/>
        <v>197</v>
      </c>
      <c r="C211" s="23">
        <f t="shared" ref="C211:C274" si="14">E210*$D$7/12</f>
        <v>16364.288688201132</v>
      </c>
      <c r="D211" s="23">
        <f t="shared" si="13"/>
        <v>12927.351768661736</v>
      </c>
      <c r="E211" s="23">
        <f t="shared" ref="E211:E274" si="15">E210-D211</f>
        <v>3259930.385871565</v>
      </c>
    </row>
    <row r="212" spans="2:5" x14ac:dyDescent="0.2">
      <c r="B212" s="10">
        <f t="shared" si="12"/>
        <v>198</v>
      </c>
      <c r="C212" s="23">
        <f t="shared" si="14"/>
        <v>16299.651929357824</v>
      </c>
      <c r="D212" s="23">
        <f t="shared" si="13"/>
        <v>12991.988527505044</v>
      </c>
      <c r="E212" s="23">
        <f t="shared" si="15"/>
        <v>3246938.3973440598</v>
      </c>
    </row>
    <row r="213" spans="2:5" x14ac:dyDescent="0.2">
      <c r="B213" s="10">
        <f t="shared" si="12"/>
        <v>199</v>
      </c>
      <c r="C213" s="23">
        <f t="shared" si="14"/>
        <v>16234.691986720298</v>
      </c>
      <c r="D213" s="23">
        <f t="shared" si="13"/>
        <v>13056.94847014257</v>
      </c>
      <c r="E213" s="23">
        <f t="shared" si="15"/>
        <v>3233881.4488739171</v>
      </c>
    </row>
    <row r="214" spans="2:5" x14ac:dyDescent="0.2">
      <c r="B214" s="10">
        <f t="shared" si="12"/>
        <v>200</v>
      </c>
      <c r="C214" s="23">
        <f t="shared" si="14"/>
        <v>16169.407244369584</v>
      </c>
      <c r="D214" s="23">
        <f t="shared" si="13"/>
        <v>13122.233212493284</v>
      </c>
      <c r="E214" s="23">
        <f t="shared" si="15"/>
        <v>3220759.2156614237</v>
      </c>
    </row>
    <row r="215" spans="2:5" x14ac:dyDescent="0.2">
      <c r="B215" s="10">
        <f t="shared" si="12"/>
        <v>201</v>
      </c>
      <c r="C215" s="23">
        <f t="shared" si="14"/>
        <v>16103.796078307118</v>
      </c>
      <c r="D215" s="23">
        <f t="shared" si="13"/>
        <v>13187.84437855575</v>
      </c>
      <c r="E215" s="23">
        <f t="shared" si="15"/>
        <v>3207571.3712828681</v>
      </c>
    </row>
    <row r="216" spans="2:5" x14ac:dyDescent="0.2">
      <c r="B216" s="10">
        <f t="shared" si="12"/>
        <v>202</v>
      </c>
      <c r="C216" s="23">
        <f t="shared" si="14"/>
        <v>16037.856856414341</v>
      </c>
      <c r="D216" s="23">
        <f t="shared" si="13"/>
        <v>13253.783600448527</v>
      </c>
      <c r="E216" s="23">
        <f t="shared" si="15"/>
        <v>3194317.5876824195</v>
      </c>
    </row>
    <row r="217" spans="2:5" x14ac:dyDescent="0.2">
      <c r="B217" s="10">
        <f t="shared" si="12"/>
        <v>203</v>
      </c>
      <c r="C217" s="23">
        <f t="shared" si="14"/>
        <v>15971.587938412098</v>
      </c>
      <c r="D217" s="23">
        <f t="shared" si="13"/>
        <v>13320.05251845077</v>
      </c>
      <c r="E217" s="23">
        <f t="shared" si="15"/>
        <v>3180997.5351639688</v>
      </c>
    </row>
    <row r="218" spans="2:5" x14ac:dyDescent="0.2">
      <c r="B218" s="10">
        <f t="shared" si="12"/>
        <v>204</v>
      </c>
      <c r="C218" s="23">
        <f t="shared" si="14"/>
        <v>15904.987675819844</v>
      </c>
      <c r="D218" s="23">
        <f t="shared" si="13"/>
        <v>13386.652781043023</v>
      </c>
      <c r="E218" s="23">
        <f t="shared" si="15"/>
        <v>3167610.8823829256</v>
      </c>
    </row>
    <row r="219" spans="2:5" x14ac:dyDescent="0.2">
      <c r="B219" s="10">
        <f t="shared" si="12"/>
        <v>205</v>
      </c>
      <c r="C219" s="23">
        <f t="shared" si="14"/>
        <v>15838.054411914627</v>
      </c>
      <c r="D219" s="23">
        <f t="shared" si="13"/>
        <v>13453.586044948241</v>
      </c>
      <c r="E219" s="23">
        <f t="shared" si="15"/>
        <v>3154157.2963379775</v>
      </c>
    </row>
    <row r="220" spans="2:5" x14ac:dyDescent="0.2">
      <c r="B220" s="10">
        <f t="shared" si="12"/>
        <v>206</v>
      </c>
      <c r="C220" s="23">
        <f t="shared" si="14"/>
        <v>15770.786481689887</v>
      </c>
      <c r="D220" s="23">
        <f t="shared" si="13"/>
        <v>13520.85397517298</v>
      </c>
      <c r="E220" s="23">
        <f t="shared" si="15"/>
        <v>3140636.4423628044</v>
      </c>
    </row>
    <row r="221" spans="2:5" x14ac:dyDescent="0.2">
      <c r="B221" s="10">
        <f t="shared" si="12"/>
        <v>207</v>
      </c>
      <c r="C221" s="23">
        <f t="shared" si="14"/>
        <v>15703.182211814021</v>
      </c>
      <c r="D221" s="23">
        <f t="shared" si="13"/>
        <v>13588.458245048847</v>
      </c>
      <c r="E221" s="23">
        <f t="shared" si="15"/>
        <v>3127047.9841177557</v>
      </c>
    </row>
    <row r="222" spans="2:5" x14ac:dyDescent="0.2">
      <c r="B222" s="10">
        <f t="shared" si="12"/>
        <v>208</v>
      </c>
      <c r="C222" s="23">
        <f t="shared" si="14"/>
        <v>15635.239920588778</v>
      </c>
      <c r="D222" s="23">
        <f t="shared" si="13"/>
        <v>13656.40053627409</v>
      </c>
      <c r="E222" s="23">
        <f t="shared" si="15"/>
        <v>3113391.5835814816</v>
      </c>
    </row>
    <row r="223" spans="2:5" x14ac:dyDescent="0.2">
      <c r="B223" s="10">
        <f t="shared" si="12"/>
        <v>209</v>
      </c>
      <c r="C223" s="23">
        <f t="shared" si="14"/>
        <v>15566.957917907406</v>
      </c>
      <c r="D223" s="23">
        <f t="shared" si="13"/>
        <v>13724.682538955461</v>
      </c>
      <c r="E223" s="23">
        <f t="shared" si="15"/>
        <v>3099666.9010425261</v>
      </c>
    </row>
    <row r="224" spans="2:5" x14ac:dyDescent="0.2">
      <c r="B224" s="10">
        <f t="shared" si="12"/>
        <v>210</v>
      </c>
      <c r="C224" s="23">
        <f t="shared" si="14"/>
        <v>15498.33450521263</v>
      </c>
      <c r="D224" s="23">
        <f t="shared" si="13"/>
        <v>13793.305951650238</v>
      </c>
      <c r="E224" s="23">
        <f t="shared" si="15"/>
        <v>3085873.5950908759</v>
      </c>
    </row>
    <row r="225" spans="2:5" x14ac:dyDescent="0.2">
      <c r="B225" s="10">
        <f t="shared" si="12"/>
        <v>211</v>
      </c>
      <c r="C225" s="23">
        <f t="shared" si="14"/>
        <v>15429.367975454379</v>
      </c>
      <c r="D225" s="23">
        <f t="shared" si="13"/>
        <v>13862.272481408489</v>
      </c>
      <c r="E225" s="23">
        <f t="shared" si="15"/>
        <v>3072011.3226094674</v>
      </c>
    </row>
    <row r="226" spans="2:5" x14ac:dyDescent="0.2">
      <c r="B226" s="10">
        <f t="shared" si="12"/>
        <v>212</v>
      </c>
      <c r="C226" s="23">
        <f t="shared" si="14"/>
        <v>15360.056613047336</v>
      </c>
      <c r="D226" s="23">
        <f t="shared" si="13"/>
        <v>13931.583843815532</v>
      </c>
      <c r="E226" s="23">
        <f t="shared" si="15"/>
        <v>3058079.7387656518</v>
      </c>
    </row>
    <row r="227" spans="2:5" x14ac:dyDescent="0.2">
      <c r="B227" s="10">
        <f t="shared" si="12"/>
        <v>213</v>
      </c>
      <c r="C227" s="23">
        <f t="shared" si="14"/>
        <v>15290.39869382826</v>
      </c>
      <c r="D227" s="23">
        <f t="shared" si="13"/>
        <v>14001.241763034608</v>
      </c>
      <c r="E227" s="23">
        <f t="shared" si="15"/>
        <v>3044078.497002617</v>
      </c>
    </row>
    <row r="228" spans="2:5" x14ac:dyDescent="0.2">
      <c r="B228" s="10">
        <f t="shared" si="12"/>
        <v>214</v>
      </c>
      <c r="C228" s="23">
        <f t="shared" si="14"/>
        <v>15220.392485013084</v>
      </c>
      <c r="D228" s="23">
        <f t="shared" si="13"/>
        <v>14071.247971849783</v>
      </c>
      <c r="E228" s="23">
        <f t="shared" si="15"/>
        <v>3030007.249030767</v>
      </c>
    </row>
    <row r="229" spans="2:5" x14ac:dyDescent="0.2">
      <c r="B229" s="10">
        <f t="shared" si="12"/>
        <v>215</v>
      </c>
      <c r="C229" s="23">
        <f t="shared" si="14"/>
        <v>15150.036245153833</v>
      </c>
      <c r="D229" s="23">
        <f t="shared" si="13"/>
        <v>14141.604211709035</v>
      </c>
      <c r="E229" s="23">
        <f t="shared" si="15"/>
        <v>3015865.644819058</v>
      </c>
    </row>
    <row r="230" spans="2:5" x14ac:dyDescent="0.2">
      <c r="B230" s="10">
        <f t="shared" si="12"/>
        <v>216</v>
      </c>
      <c r="C230" s="23">
        <f t="shared" si="14"/>
        <v>15079.32822409529</v>
      </c>
      <c r="D230" s="23">
        <f t="shared" si="13"/>
        <v>14212.312232767577</v>
      </c>
      <c r="E230" s="23">
        <f t="shared" si="15"/>
        <v>3001653.3325862903</v>
      </c>
    </row>
    <row r="231" spans="2:5" x14ac:dyDescent="0.2">
      <c r="B231" s="10">
        <f t="shared" si="12"/>
        <v>217</v>
      </c>
      <c r="C231" s="23">
        <f t="shared" si="14"/>
        <v>15008.26666293145</v>
      </c>
      <c r="D231" s="23">
        <f t="shared" si="13"/>
        <v>14283.373793931418</v>
      </c>
      <c r="E231" s="23">
        <f t="shared" si="15"/>
        <v>2987369.9587923591</v>
      </c>
    </row>
    <row r="232" spans="2:5" x14ac:dyDescent="0.2">
      <c r="B232" s="10">
        <f t="shared" si="12"/>
        <v>218</v>
      </c>
      <c r="C232" s="23">
        <f t="shared" si="14"/>
        <v>14936.849793961796</v>
      </c>
      <c r="D232" s="23">
        <f t="shared" si="13"/>
        <v>14354.790662901072</v>
      </c>
      <c r="E232" s="23">
        <f t="shared" si="15"/>
        <v>2973015.1681294581</v>
      </c>
    </row>
    <row r="233" spans="2:5" x14ac:dyDescent="0.2">
      <c r="B233" s="10">
        <f t="shared" si="12"/>
        <v>219</v>
      </c>
      <c r="C233" s="23">
        <f t="shared" si="14"/>
        <v>14865.075840647289</v>
      </c>
      <c r="D233" s="23">
        <f t="shared" si="13"/>
        <v>14426.564616215579</v>
      </c>
      <c r="E233" s="23">
        <f t="shared" si="15"/>
        <v>2958588.6035132427</v>
      </c>
    </row>
    <row r="234" spans="2:5" x14ac:dyDescent="0.2">
      <c r="B234" s="10">
        <f t="shared" si="12"/>
        <v>220</v>
      </c>
      <c r="C234" s="23">
        <f t="shared" si="14"/>
        <v>14792.943017566213</v>
      </c>
      <c r="D234" s="23">
        <f t="shared" si="13"/>
        <v>14498.697439296655</v>
      </c>
      <c r="E234" s="23">
        <f t="shared" si="15"/>
        <v>2944089.906073946</v>
      </c>
    </row>
    <row r="235" spans="2:5" x14ac:dyDescent="0.2">
      <c r="B235" s="10">
        <f t="shared" si="12"/>
        <v>221</v>
      </c>
      <c r="C235" s="23">
        <f t="shared" si="14"/>
        <v>14720.449530369731</v>
      </c>
      <c r="D235" s="23">
        <f t="shared" si="13"/>
        <v>14571.190926493136</v>
      </c>
      <c r="E235" s="23">
        <f t="shared" si="15"/>
        <v>2929518.7151474529</v>
      </c>
    </row>
    <row r="236" spans="2:5" x14ac:dyDescent="0.2">
      <c r="B236" s="10">
        <f t="shared" si="12"/>
        <v>222</v>
      </c>
      <c r="C236" s="23">
        <f t="shared" si="14"/>
        <v>14647.593575737264</v>
      </c>
      <c r="D236" s="23">
        <f t="shared" si="13"/>
        <v>14644.046881125603</v>
      </c>
      <c r="E236" s="23">
        <f t="shared" si="15"/>
        <v>2914874.6682663271</v>
      </c>
    </row>
    <row r="237" spans="2:5" x14ac:dyDescent="0.2">
      <c r="B237" s="10">
        <f t="shared" si="12"/>
        <v>223</v>
      </c>
      <c r="C237" s="23">
        <f t="shared" si="14"/>
        <v>14574.373341331635</v>
      </c>
      <c r="D237" s="23">
        <f t="shared" si="13"/>
        <v>14717.267115531233</v>
      </c>
      <c r="E237" s="23">
        <f t="shared" si="15"/>
        <v>2900157.4011507961</v>
      </c>
    </row>
    <row r="238" spans="2:5" x14ac:dyDescent="0.2">
      <c r="B238" s="10">
        <f t="shared" si="12"/>
        <v>224</v>
      </c>
      <c r="C238" s="23">
        <f t="shared" si="14"/>
        <v>14500.787005753979</v>
      </c>
      <c r="D238" s="23">
        <f t="shared" si="13"/>
        <v>14790.853451108889</v>
      </c>
      <c r="E238" s="23">
        <f t="shared" si="15"/>
        <v>2885366.5476996871</v>
      </c>
    </row>
    <row r="239" spans="2:5" x14ac:dyDescent="0.2">
      <c r="B239" s="10">
        <f t="shared" si="12"/>
        <v>225</v>
      </c>
      <c r="C239" s="23">
        <f t="shared" si="14"/>
        <v>14426.832738498435</v>
      </c>
      <c r="D239" s="23">
        <f t="shared" si="13"/>
        <v>14864.807718364433</v>
      </c>
      <c r="E239" s="23">
        <f t="shared" si="15"/>
        <v>2870501.7399813225</v>
      </c>
    </row>
    <row r="240" spans="2:5" x14ac:dyDescent="0.2">
      <c r="B240" s="10">
        <f t="shared" si="12"/>
        <v>226</v>
      </c>
      <c r="C240" s="23">
        <f t="shared" si="14"/>
        <v>14352.508699906612</v>
      </c>
      <c r="D240" s="23">
        <f t="shared" si="13"/>
        <v>14939.131756956256</v>
      </c>
      <c r="E240" s="23">
        <f t="shared" si="15"/>
        <v>2855562.6082243663</v>
      </c>
    </row>
    <row r="241" spans="2:5" x14ac:dyDescent="0.2">
      <c r="B241" s="10">
        <f t="shared" si="12"/>
        <v>227</v>
      </c>
      <c r="C241" s="23">
        <f t="shared" si="14"/>
        <v>14277.813041121832</v>
      </c>
      <c r="D241" s="23">
        <f t="shared" si="13"/>
        <v>15013.827415741036</v>
      </c>
      <c r="E241" s="23">
        <f t="shared" si="15"/>
        <v>2840548.7808086253</v>
      </c>
    </row>
    <row r="242" spans="2:5" x14ac:dyDescent="0.2">
      <c r="B242" s="10">
        <f t="shared" si="12"/>
        <v>228</v>
      </c>
      <c r="C242" s="23">
        <f t="shared" si="14"/>
        <v>14202.743904043125</v>
      </c>
      <c r="D242" s="23">
        <f t="shared" si="13"/>
        <v>15088.896552819742</v>
      </c>
      <c r="E242" s="23">
        <f t="shared" si="15"/>
        <v>2825459.8842558055</v>
      </c>
    </row>
    <row r="243" spans="2:5" x14ac:dyDescent="0.2">
      <c r="B243" s="10">
        <f t="shared" si="12"/>
        <v>229</v>
      </c>
      <c r="C243" s="23">
        <f t="shared" si="14"/>
        <v>14127.299421279027</v>
      </c>
      <c r="D243" s="23">
        <f t="shared" si="13"/>
        <v>15164.34103558384</v>
      </c>
      <c r="E243" s="23">
        <f t="shared" si="15"/>
        <v>2810295.5432202215</v>
      </c>
    </row>
    <row r="244" spans="2:5" x14ac:dyDescent="0.2">
      <c r="B244" s="10">
        <f t="shared" si="12"/>
        <v>230</v>
      </c>
      <c r="C244" s="23">
        <f t="shared" si="14"/>
        <v>14051.477716101108</v>
      </c>
      <c r="D244" s="23">
        <f t="shared" si="13"/>
        <v>15240.16274076176</v>
      </c>
      <c r="E244" s="23">
        <f t="shared" si="15"/>
        <v>2795055.3804794597</v>
      </c>
    </row>
    <row r="245" spans="2:5" x14ac:dyDescent="0.2">
      <c r="B245" s="10">
        <f t="shared" si="12"/>
        <v>231</v>
      </c>
      <c r="C245" s="23">
        <f t="shared" si="14"/>
        <v>13975.276902397296</v>
      </c>
      <c r="D245" s="23">
        <f t="shared" si="13"/>
        <v>15316.363554465572</v>
      </c>
      <c r="E245" s="23">
        <f t="shared" si="15"/>
        <v>2779739.0169249941</v>
      </c>
    </row>
    <row r="246" spans="2:5" x14ac:dyDescent="0.2">
      <c r="B246" s="10">
        <f t="shared" si="12"/>
        <v>232</v>
      </c>
      <c r="C246" s="23">
        <f t="shared" si="14"/>
        <v>13898.695084624969</v>
      </c>
      <c r="D246" s="23">
        <f t="shared" si="13"/>
        <v>15392.945372237898</v>
      </c>
      <c r="E246" s="23">
        <f t="shared" si="15"/>
        <v>2764346.0715527562</v>
      </c>
    </row>
    <row r="247" spans="2:5" x14ac:dyDescent="0.2">
      <c r="B247" s="10">
        <f t="shared" si="12"/>
        <v>233</v>
      </c>
      <c r="C247" s="23">
        <f t="shared" si="14"/>
        <v>13821.730357763781</v>
      </c>
      <c r="D247" s="23">
        <f t="shared" si="13"/>
        <v>15469.910099099086</v>
      </c>
      <c r="E247" s="23">
        <f t="shared" si="15"/>
        <v>2748876.1614536573</v>
      </c>
    </row>
    <row r="248" spans="2:5" x14ac:dyDescent="0.2">
      <c r="B248" s="10">
        <f t="shared" si="12"/>
        <v>234</v>
      </c>
      <c r="C248" s="23">
        <f t="shared" si="14"/>
        <v>13744.380807268286</v>
      </c>
      <c r="D248" s="23">
        <f t="shared" si="13"/>
        <v>15547.259649594582</v>
      </c>
      <c r="E248" s="23">
        <f t="shared" si="15"/>
        <v>2733328.9018040625</v>
      </c>
    </row>
    <row r="249" spans="2:5" x14ac:dyDescent="0.2">
      <c r="B249" s="10">
        <f t="shared" si="12"/>
        <v>235</v>
      </c>
      <c r="C249" s="23">
        <f t="shared" si="14"/>
        <v>13666.644509020312</v>
      </c>
      <c r="D249" s="23">
        <f t="shared" si="13"/>
        <v>15624.995947842555</v>
      </c>
      <c r="E249" s="23">
        <f t="shared" si="15"/>
        <v>2717703.9058562201</v>
      </c>
    </row>
    <row r="250" spans="2:5" x14ac:dyDescent="0.2">
      <c r="B250" s="10">
        <f t="shared" si="12"/>
        <v>236</v>
      </c>
      <c r="C250" s="23">
        <f t="shared" si="14"/>
        <v>13588.519529281099</v>
      </c>
      <c r="D250" s="23">
        <f t="shared" si="13"/>
        <v>15703.120927581769</v>
      </c>
      <c r="E250" s="23">
        <f t="shared" si="15"/>
        <v>2702000.7849286385</v>
      </c>
    </row>
    <row r="251" spans="2:5" x14ac:dyDescent="0.2">
      <c r="B251" s="10">
        <f t="shared" si="12"/>
        <v>237</v>
      </c>
      <c r="C251" s="23">
        <f t="shared" si="14"/>
        <v>13510.003924643192</v>
      </c>
      <c r="D251" s="23">
        <f t="shared" si="13"/>
        <v>15781.636532219676</v>
      </c>
      <c r="E251" s="23">
        <f t="shared" si="15"/>
        <v>2686219.1483964189</v>
      </c>
    </row>
    <row r="252" spans="2:5" x14ac:dyDescent="0.2">
      <c r="B252" s="10">
        <f t="shared" si="12"/>
        <v>238</v>
      </c>
      <c r="C252" s="23">
        <f t="shared" si="14"/>
        <v>13431.095741982093</v>
      </c>
      <c r="D252" s="23">
        <f t="shared" si="13"/>
        <v>15860.544714880774</v>
      </c>
      <c r="E252" s="23">
        <f t="shared" si="15"/>
        <v>2670358.6036815383</v>
      </c>
    </row>
    <row r="253" spans="2:5" x14ac:dyDescent="0.2">
      <c r="B253" s="10">
        <f t="shared" si="12"/>
        <v>239</v>
      </c>
      <c r="C253" s="23">
        <f t="shared" si="14"/>
        <v>13351.79301840769</v>
      </c>
      <c r="D253" s="23">
        <f t="shared" si="13"/>
        <v>15939.847438455177</v>
      </c>
      <c r="E253" s="23">
        <f t="shared" si="15"/>
        <v>2654418.7562430832</v>
      </c>
    </row>
    <row r="254" spans="2:5" x14ac:dyDescent="0.2">
      <c r="B254" s="10">
        <f t="shared" si="12"/>
        <v>240</v>
      </c>
      <c r="C254" s="23">
        <f t="shared" si="14"/>
        <v>13272.093781215415</v>
      </c>
      <c r="D254" s="23">
        <f t="shared" si="13"/>
        <v>16019.546675647453</v>
      </c>
      <c r="E254" s="23">
        <f t="shared" si="15"/>
        <v>2638399.2095674356</v>
      </c>
    </row>
    <row r="255" spans="2:5" x14ac:dyDescent="0.2">
      <c r="B255" s="10">
        <f t="shared" si="12"/>
        <v>241</v>
      </c>
      <c r="C255" s="23">
        <f t="shared" si="14"/>
        <v>13191.996047837178</v>
      </c>
      <c r="D255" s="23">
        <f t="shared" si="13"/>
        <v>16099.64440902569</v>
      </c>
      <c r="E255" s="23">
        <f t="shared" si="15"/>
        <v>2622299.56515841</v>
      </c>
    </row>
    <row r="256" spans="2:5" x14ac:dyDescent="0.2">
      <c r="B256" s="10">
        <f t="shared" si="12"/>
        <v>242</v>
      </c>
      <c r="C256" s="23">
        <f t="shared" si="14"/>
        <v>13111.49782579205</v>
      </c>
      <c r="D256" s="23">
        <f t="shared" si="13"/>
        <v>16180.142631070818</v>
      </c>
      <c r="E256" s="23">
        <f t="shared" si="15"/>
        <v>2606119.4225273393</v>
      </c>
    </row>
    <row r="257" spans="2:5" x14ac:dyDescent="0.2">
      <c r="B257" s="10">
        <f t="shared" si="12"/>
        <v>243</v>
      </c>
      <c r="C257" s="23">
        <f t="shared" si="14"/>
        <v>13030.597112636695</v>
      </c>
      <c r="D257" s="23">
        <f t="shared" si="13"/>
        <v>16261.043344226173</v>
      </c>
      <c r="E257" s="23">
        <f t="shared" si="15"/>
        <v>2589858.3791831131</v>
      </c>
    </row>
    <row r="258" spans="2:5" x14ac:dyDescent="0.2">
      <c r="B258" s="10">
        <f t="shared" si="12"/>
        <v>244</v>
      </c>
      <c r="C258" s="23">
        <f t="shared" si="14"/>
        <v>12949.291895915565</v>
      </c>
      <c r="D258" s="23">
        <f t="shared" si="13"/>
        <v>16342.348560947303</v>
      </c>
      <c r="E258" s="23">
        <f t="shared" si="15"/>
        <v>2573516.0306221657</v>
      </c>
    </row>
    <row r="259" spans="2:5" x14ac:dyDescent="0.2">
      <c r="B259" s="10">
        <f t="shared" si="12"/>
        <v>245</v>
      </c>
      <c r="C259" s="23">
        <f t="shared" si="14"/>
        <v>12867.580153110828</v>
      </c>
      <c r="D259" s="23">
        <f t="shared" si="13"/>
        <v>16424.060303752041</v>
      </c>
      <c r="E259" s="23">
        <f t="shared" si="15"/>
        <v>2557091.9703184138</v>
      </c>
    </row>
    <row r="260" spans="2:5" x14ac:dyDescent="0.2">
      <c r="B260" s="10">
        <f t="shared" si="12"/>
        <v>246</v>
      </c>
      <c r="C260" s="23">
        <f t="shared" si="14"/>
        <v>12785.459851592068</v>
      </c>
      <c r="D260" s="23">
        <f t="shared" si="13"/>
        <v>16506.180605270798</v>
      </c>
      <c r="E260" s="23">
        <f t="shared" si="15"/>
        <v>2540585.7897131429</v>
      </c>
    </row>
    <row r="261" spans="2:5" x14ac:dyDescent="0.2">
      <c r="B261" s="10">
        <f t="shared" si="12"/>
        <v>247</v>
      </c>
      <c r="C261" s="23">
        <f t="shared" si="14"/>
        <v>12702.928948565714</v>
      </c>
      <c r="D261" s="23">
        <f t="shared" si="13"/>
        <v>16588.711508297154</v>
      </c>
      <c r="E261" s="23">
        <f t="shared" si="15"/>
        <v>2523997.0782048455</v>
      </c>
    </row>
    <row r="262" spans="2:5" x14ac:dyDescent="0.2">
      <c r="B262" s="10">
        <f t="shared" si="12"/>
        <v>248</v>
      </c>
      <c r="C262" s="23">
        <f t="shared" si="14"/>
        <v>12619.985391024225</v>
      </c>
      <c r="D262" s="23">
        <f t="shared" si="13"/>
        <v>16671.65506583864</v>
      </c>
      <c r="E262" s="23">
        <f t="shared" si="15"/>
        <v>2507325.4231390068</v>
      </c>
    </row>
    <row r="263" spans="2:5" x14ac:dyDescent="0.2">
      <c r="B263" s="10">
        <f t="shared" si="12"/>
        <v>249</v>
      </c>
      <c r="C263" s="23">
        <f t="shared" si="14"/>
        <v>12536.627115695033</v>
      </c>
      <c r="D263" s="23">
        <f t="shared" si="13"/>
        <v>16755.013341167833</v>
      </c>
      <c r="E263" s="23">
        <f t="shared" si="15"/>
        <v>2490570.4097978389</v>
      </c>
    </row>
    <row r="264" spans="2:5" x14ac:dyDescent="0.2">
      <c r="B264" s="10">
        <f t="shared" si="12"/>
        <v>250</v>
      </c>
      <c r="C264" s="23">
        <f t="shared" si="14"/>
        <v>12452.852048989194</v>
      </c>
      <c r="D264" s="23">
        <f t="shared" si="13"/>
        <v>16838.788407873675</v>
      </c>
      <c r="E264" s="23">
        <f t="shared" si="15"/>
        <v>2473731.6213899651</v>
      </c>
    </row>
    <row r="265" spans="2:5" x14ac:dyDescent="0.2">
      <c r="B265" s="10">
        <f t="shared" si="12"/>
        <v>251</v>
      </c>
      <c r="C265" s="23">
        <f t="shared" si="14"/>
        <v>12368.658106949826</v>
      </c>
      <c r="D265" s="23">
        <f t="shared" si="13"/>
        <v>16922.982349913043</v>
      </c>
      <c r="E265" s="23">
        <f t="shared" si="15"/>
        <v>2456808.639040052</v>
      </c>
    </row>
    <row r="266" spans="2:5" x14ac:dyDescent="0.2">
      <c r="B266" s="10">
        <f t="shared" si="12"/>
        <v>252</v>
      </c>
      <c r="C266" s="23">
        <f t="shared" si="14"/>
        <v>12284.04319520026</v>
      </c>
      <c r="D266" s="23">
        <f t="shared" si="13"/>
        <v>17007.59726166261</v>
      </c>
      <c r="E266" s="23">
        <f t="shared" si="15"/>
        <v>2439801.0417783894</v>
      </c>
    </row>
    <row r="267" spans="2:5" x14ac:dyDescent="0.2">
      <c r="B267" s="10">
        <f t="shared" si="12"/>
        <v>253</v>
      </c>
      <c r="C267" s="23">
        <f t="shared" si="14"/>
        <v>12199.005208891947</v>
      </c>
      <c r="D267" s="23">
        <f t="shared" si="13"/>
        <v>17092.63524797092</v>
      </c>
      <c r="E267" s="23">
        <f t="shared" si="15"/>
        <v>2422708.4065304184</v>
      </c>
    </row>
    <row r="268" spans="2:5" x14ac:dyDescent="0.2">
      <c r="B268" s="10">
        <f t="shared" si="12"/>
        <v>254</v>
      </c>
      <c r="C268" s="23">
        <f t="shared" si="14"/>
        <v>12113.542032652091</v>
      </c>
      <c r="D268" s="23">
        <f t="shared" si="13"/>
        <v>17178.098424210777</v>
      </c>
      <c r="E268" s="23">
        <f t="shared" si="15"/>
        <v>2405530.3081062078</v>
      </c>
    </row>
    <row r="269" spans="2:5" x14ac:dyDescent="0.2">
      <c r="B269" s="10">
        <f t="shared" si="12"/>
        <v>255</v>
      </c>
      <c r="C269" s="23">
        <f t="shared" si="14"/>
        <v>12027.651540531037</v>
      </c>
      <c r="D269" s="23">
        <f t="shared" si="13"/>
        <v>17263.988916331829</v>
      </c>
      <c r="E269" s="23">
        <f t="shared" si="15"/>
        <v>2388266.3191898759</v>
      </c>
    </row>
    <row r="270" spans="2:5" x14ac:dyDescent="0.2">
      <c r="B270" s="10">
        <f t="shared" si="12"/>
        <v>256</v>
      </c>
      <c r="C270" s="23">
        <f t="shared" si="14"/>
        <v>11941.331595949379</v>
      </c>
      <c r="D270" s="23">
        <f t="shared" si="13"/>
        <v>17350.308860913487</v>
      </c>
      <c r="E270" s="23">
        <f t="shared" si="15"/>
        <v>2370916.0103289625</v>
      </c>
    </row>
    <row r="271" spans="2:5" x14ac:dyDescent="0.2">
      <c r="B271" s="10">
        <f t="shared" si="12"/>
        <v>257</v>
      </c>
      <c r="C271" s="23">
        <f t="shared" si="14"/>
        <v>11854.580051644813</v>
      </c>
      <c r="D271" s="23">
        <f t="shared" si="13"/>
        <v>17437.060405218057</v>
      </c>
      <c r="E271" s="23">
        <f t="shared" si="15"/>
        <v>2353478.9499237444</v>
      </c>
    </row>
    <row r="272" spans="2:5" x14ac:dyDescent="0.2">
      <c r="B272" s="10">
        <f t="shared" ref="B272:B335" si="16">B271+1</f>
        <v>258</v>
      </c>
      <c r="C272" s="23">
        <f t="shared" si="14"/>
        <v>11767.394749618723</v>
      </c>
      <c r="D272" s="23">
        <f t="shared" ref="D272:D335" si="17">$D$9-C272</f>
        <v>17524.245707244147</v>
      </c>
      <c r="E272" s="23">
        <f t="shared" si="15"/>
        <v>2335954.7042165003</v>
      </c>
    </row>
    <row r="273" spans="2:5" x14ac:dyDescent="0.2">
      <c r="B273" s="10">
        <f t="shared" si="16"/>
        <v>259</v>
      </c>
      <c r="C273" s="23">
        <f t="shared" si="14"/>
        <v>11679.773521082499</v>
      </c>
      <c r="D273" s="23">
        <f t="shared" si="17"/>
        <v>17611.866935780366</v>
      </c>
      <c r="E273" s="23">
        <f t="shared" si="15"/>
        <v>2318342.83728072</v>
      </c>
    </row>
    <row r="274" spans="2:5" x14ac:dyDescent="0.2">
      <c r="B274" s="10">
        <f t="shared" si="16"/>
        <v>260</v>
      </c>
      <c r="C274" s="23">
        <f t="shared" si="14"/>
        <v>11591.7141864036</v>
      </c>
      <c r="D274" s="23">
        <f t="shared" si="17"/>
        <v>17699.926270459269</v>
      </c>
      <c r="E274" s="23">
        <f t="shared" si="15"/>
        <v>2300642.9110102607</v>
      </c>
    </row>
    <row r="275" spans="2:5" x14ac:dyDescent="0.2">
      <c r="B275" s="10">
        <f t="shared" si="16"/>
        <v>261</v>
      </c>
      <c r="C275" s="23">
        <f t="shared" ref="C275:C338" si="18">E274*$D$7/12</f>
        <v>11503.214555051303</v>
      </c>
      <c r="D275" s="23">
        <f t="shared" si="17"/>
        <v>17788.425901811563</v>
      </c>
      <c r="E275" s="23">
        <f t="shared" ref="E275:E338" si="19">E274-D275</f>
        <v>2282854.4851084491</v>
      </c>
    </row>
    <row r="276" spans="2:5" x14ac:dyDescent="0.2">
      <c r="B276" s="10">
        <f t="shared" si="16"/>
        <v>262</v>
      </c>
      <c r="C276" s="23">
        <f t="shared" si="18"/>
        <v>11414.272425542245</v>
      </c>
      <c r="D276" s="23">
        <f t="shared" si="17"/>
        <v>17877.368031320621</v>
      </c>
      <c r="E276" s="23">
        <f t="shared" si="19"/>
        <v>2264977.1170771285</v>
      </c>
    </row>
    <row r="277" spans="2:5" x14ac:dyDescent="0.2">
      <c r="B277" s="10">
        <f t="shared" si="16"/>
        <v>263</v>
      </c>
      <c r="C277" s="23">
        <f t="shared" si="18"/>
        <v>11324.885585385642</v>
      </c>
      <c r="D277" s="23">
        <f t="shared" si="17"/>
        <v>17966.754871477227</v>
      </c>
      <c r="E277" s="23">
        <f t="shared" si="19"/>
        <v>2247010.3622056511</v>
      </c>
    </row>
    <row r="278" spans="2:5" x14ac:dyDescent="0.2">
      <c r="B278" s="10">
        <f t="shared" si="16"/>
        <v>264</v>
      </c>
      <c r="C278" s="23">
        <f t="shared" si="18"/>
        <v>11235.051811028256</v>
      </c>
      <c r="D278" s="23">
        <f t="shared" si="17"/>
        <v>18056.588645834614</v>
      </c>
      <c r="E278" s="23">
        <f t="shared" si="19"/>
        <v>2228953.7735598166</v>
      </c>
    </row>
    <row r="279" spans="2:5" x14ac:dyDescent="0.2">
      <c r="B279" s="10">
        <f t="shared" si="16"/>
        <v>265</v>
      </c>
      <c r="C279" s="23">
        <f t="shared" si="18"/>
        <v>11144.768867799083</v>
      </c>
      <c r="D279" s="23">
        <f t="shared" si="17"/>
        <v>18146.871589063783</v>
      </c>
      <c r="E279" s="23">
        <f t="shared" si="19"/>
        <v>2210806.901970753</v>
      </c>
    </row>
    <row r="280" spans="2:5" x14ac:dyDescent="0.2">
      <c r="B280" s="10">
        <f t="shared" si="16"/>
        <v>266</v>
      </c>
      <c r="C280" s="23">
        <f t="shared" si="18"/>
        <v>11054.034509853765</v>
      </c>
      <c r="D280" s="23">
        <f t="shared" si="17"/>
        <v>18237.605947009102</v>
      </c>
      <c r="E280" s="23">
        <f t="shared" si="19"/>
        <v>2192569.2960237437</v>
      </c>
    </row>
    <row r="281" spans="2:5" x14ac:dyDescent="0.2">
      <c r="B281" s="10">
        <f t="shared" si="16"/>
        <v>267</v>
      </c>
      <c r="C281" s="23">
        <f t="shared" si="18"/>
        <v>10962.846480118716</v>
      </c>
      <c r="D281" s="23">
        <f t="shared" si="17"/>
        <v>18328.793976744149</v>
      </c>
      <c r="E281" s="23">
        <f t="shared" si="19"/>
        <v>2174240.5020469995</v>
      </c>
    </row>
    <row r="282" spans="2:5" x14ac:dyDescent="0.2">
      <c r="B282" s="10">
        <f t="shared" si="16"/>
        <v>268</v>
      </c>
      <c r="C282" s="23">
        <f t="shared" si="18"/>
        <v>10871.202510234996</v>
      </c>
      <c r="D282" s="23">
        <f t="shared" si="17"/>
        <v>18420.43794662787</v>
      </c>
      <c r="E282" s="23">
        <f t="shared" si="19"/>
        <v>2155820.0641003717</v>
      </c>
    </row>
    <row r="283" spans="2:5" x14ac:dyDescent="0.2">
      <c r="B283" s="10">
        <f t="shared" si="16"/>
        <v>269</v>
      </c>
      <c r="C283" s="23">
        <f t="shared" si="18"/>
        <v>10779.100320501859</v>
      </c>
      <c r="D283" s="23">
        <f t="shared" si="17"/>
        <v>18512.540136361007</v>
      </c>
      <c r="E283" s="23">
        <f t="shared" si="19"/>
        <v>2137307.5239640106</v>
      </c>
    </row>
    <row r="284" spans="2:5" x14ac:dyDescent="0.2">
      <c r="B284" s="10">
        <f t="shared" si="16"/>
        <v>270</v>
      </c>
      <c r="C284" s="23">
        <f t="shared" si="18"/>
        <v>10686.537619820052</v>
      </c>
      <c r="D284" s="23">
        <f t="shared" si="17"/>
        <v>18605.102837042818</v>
      </c>
      <c r="E284" s="23">
        <f t="shared" si="19"/>
        <v>2118702.4211269678</v>
      </c>
    </row>
    <row r="285" spans="2:5" x14ac:dyDescent="0.2">
      <c r="B285" s="10">
        <f t="shared" si="16"/>
        <v>271</v>
      </c>
      <c r="C285" s="23">
        <f t="shared" si="18"/>
        <v>10593.512105634838</v>
      </c>
      <c r="D285" s="23">
        <f t="shared" si="17"/>
        <v>18698.128351228028</v>
      </c>
      <c r="E285" s="23">
        <f t="shared" si="19"/>
        <v>2100004.2927757399</v>
      </c>
    </row>
    <row r="286" spans="2:5" x14ac:dyDescent="0.2">
      <c r="B286" s="10">
        <f t="shared" si="16"/>
        <v>272</v>
      </c>
      <c r="C286" s="23">
        <f t="shared" si="18"/>
        <v>10500.021463878698</v>
      </c>
      <c r="D286" s="23">
        <f t="shared" si="17"/>
        <v>18791.618992984171</v>
      </c>
      <c r="E286" s="23">
        <f t="shared" si="19"/>
        <v>2081212.6737827559</v>
      </c>
    </row>
    <row r="287" spans="2:5" x14ac:dyDescent="0.2">
      <c r="B287" s="10">
        <f t="shared" si="16"/>
        <v>273</v>
      </c>
      <c r="C287" s="23">
        <f t="shared" si="18"/>
        <v>10406.063368913779</v>
      </c>
      <c r="D287" s="23">
        <f t="shared" si="17"/>
        <v>18885.577087949088</v>
      </c>
      <c r="E287" s="23">
        <f t="shared" si="19"/>
        <v>2062327.0966948068</v>
      </c>
    </row>
    <row r="288" spans="2:5" x14ac:dyDescent="0.2">
      <c r="B288" s="10">
        <f t="shared" si="16"/>
        <v>274</v>
      </c>
      <c r="C288" s="23">
        <f t="shared" si="18"/>
        <v>10311.635483474034</v>
      </c>
      <c r="D288" s="23">
        <f t="shared" si="17"/>
        <v>18980.004973388834</v>
      </c>
      <c r="E288" s="23">
        <f t="shared" si="19"/>
        <v>2043347.0917214181</v>
      </c>
    </row>
    <row r="289" spans="2:5" x14ac:dyDescent="0.2">
      <c r="B289" s="10">
        <f t="shared" si="16"/>
        <v>275</v>
      </c>
      <c r="C289" s="23">
        <f t="shared" si="18"/>
        <v>10216.735458607091</v>
      </c>
      <c r="D289" s="23">
        <f t="shared" si="17"/>
        <v>19074.904998255777</v>
      </c>
      <c r="E289" s="23">
        <f t="shared" si="19"/>
        <v>2024272.1867231624</v>
      </c>
    </row>
    <row r="290" spans="2:5" x14ac:dyDescent="0.2">
      <c r="B290" s="10">
        <f t="shared" si="16"/>
        <v>276</v>
      </c>
      <c r="C290" s="23">
        <f t="shared" si="18"/>
        <v>10121.360933615812</v>
      </c>
      <c r="D290" s="23">
        <f t="shared" si="17"/>
        <v>19170.279523247056</v>
      </c>
      <c r="E290" s="23">
        <f t="shared" si="19"/>
        <v>2005101.9071999153</v>
      </c>
    </row>
    <row r="291" spans="2:5" x14ac:dyDescent="0.2">
      <c r="B291" s="10">
        <f t="shared" si="16"/>
        <v>277</v>
      </c>
      <c r="C291" s="23">
        <f t="shared" si="18"/>
        <v>10025.509535999576</v>
      </c>
      <c r="D291" s="23">
        <f t="shared" si="17"/>
        <v>19266.130920863292</v>
      </c>
      <c r="E291" s="23">
        <f t="shared" si="19"/>
        <v>1985835.776279052</v>
      </c>
    </row>
    <row r="292" spans="2:5" x14ac:dyDescent="0.2">
      <c r="B292" s="10">
        <f t="shared" si="16"/>
        <v>278</v>
      </c>
      <c r="C292" s="23">
        <f t="shared" si="18"/>
        <v>9929.1788813952608</v>
      </c>
      <c r="D292" s="23">
        <f t="shared" si="17"/>
        <v>19362.461575467605</v>
      </c>
      <c r="E292" s="23">
        <f t="shared" si="19"/>
        <v>1966473.3147035844</v>
      </c>
    </row>
    <row r="293" spans="2:5" x14ac:dyDescent="0.2">
      <c r="B293" s="10">
        <f t="shared" si="16"/>
        <v>279</v>
      </c>
      <c r="C293" s="23">
        <f t="shared" si="18"/>
        <v>9832.366573517922</v>
      </c>
      <c r="D293" s="23">
        <f t="shared" si="17"/>
        <v>19459.273883344948</v>
      </c>
      <c r="E293" s="23">
        <f t="shared" si="19"/>
        <v>1947014.0408202396</v>
      </c>
    </row>
    <row r="294" spans="2:5" x14ac:dyDescent="0.2">
      <c r="B294" s="10">
        <f t="shared" si="16"/>
        <v>280</v>
      </c>
      <c r="C294" s="23">
        <f t="shared" si="18"/>
        <v>9735.0702041011973</v>
      </c>
      <c r="D294" s="23">
        <f t="shared" si="17"/>
        <v>19556.57025276167</v>
      </c>
      <c r="E294" s="23">
        <f t="shared" si="19"/>
        <v>1927457.4705674779</v>
      </c>
    </row>
    <row r="295" spans="2:5" x14ac:dyDescent="0.2">
      <c r="B295" s="10">
        <f t="shared" si="16"/>
        <v>281</v>
      </c>
      <c r="C295" s="23">
        <f t="shared" si="18"/>
        <v>9637.2873528373893</v>
      </c>
      <c r="D295" s="23">
        <f t="shared" si="17"/>
        <v>19654.353104025478</v>
      </c>
      <c r="E295" s="23">
        <f t="shared" si="19"/>
        <v>1907803.1174634523</v>
      </c>
    </row>
    <row r="296" spans="2:5" x14ac:dyDescent="0.2">
      <c r="B296" s="10">
        <f t="shared" si="16"/>
        <v>282</v>
      </c>
      <c r="C296" s="23">
        <f t="shared" si="18"/>
        <v>9539.0155873172607</v>
      </c>
      <c r="D296" s="23">
        <f t="shared" si="17"/>
        <v>19752.624869545609</v>
      </c>
      <c r="E296" s="23">
        <f t="shared" si="19"/>
        <v>1888050.4925939066</v>
      </c>
    </row>
    <row r="297" spans="2:5" x14ac:dyDescent="0.2">
      <c r="B297" s="10">
        <f t="shared" si="16"/>
        <v>283</v>
      </c>
      <c r="C297" s="23">
        <f t="shared" si="18"/>
        <v>9440.2524629695326</v>
      </c>
      <c r="D297" s="23">
        <f t="shared" si="17"/>
        <v>19851.387993893335</v>
      </c>
      <c r="E297" s="23">
        <f t="shared" si="19"/>
        <v>1868199.1046000132</v>
      </c>
    </row>
    <row r="298" spans="2:5" x14ac:dyDescent="0.2">
      <c r="B298" s="10">
        <f t="shared" si="16"/>
        <v>284</v>
      </c>
      <c r="C298" s="23">
        <f t="shared" si="18"/>
        <v>9340.9955230000651</v>
      </c>
      <c r="D298" s="23">
        <f t="shared" si="17"/>
        <v>19950.644933862801</v>
      </c>
      <c r="E298" s="23">
        <f t="shared" si="19"/>
        <v>1848248.4596661504</v>
      </c>
    </row>
    <row r="299" spans="2:5" x14ac:dyDescent="0.2">
      <c r="B299" s="10">
        <f t="shared" si="16"/>
        <v>285</v>
      </c>
      <c r="C299" s="23">
        <f t="shared" si="18"/>
        <v>9241.2422983307515</v>
      </c>
      <c r="D299" s="23">
        <f t="shared" si="17"/>
        <v>20050.398158532116</v>
      </c>
      <c r="E299" s="23">
        <f t="shared" si="19"/>
        <v>1828198.0615076183</v>
      </c>
    </row>
    <row r="300" spans="2:5" x14ac:dyDescent="0.2">
      <c r="B300" s="10">
        <f t="shared" si="16"/>
        <v>286</v>
      </c>
      <c r="C300" s="23">
        <f t="shared" si="18"/>
        <v>9140.9903075380917</v>
      </c>
      <c r="D300" s="23">
        <f t="shared" si="17"/>
        <v>20150.650149324778</v>
      </c>
      <c r="E300" s="23">
        <f t="shared" si="19"/>
        <v>1808047.4113582936</v>
      </c>
    </row>
    <row r="301" spans="2:5" x14ac:dyDescent="0.2">
      <c r="B301" s="10">
        <f t="shared" si="16"/>
        <v>287</v>
      </c>
      <c r="C301" s="23">
        <f t="shared" si="18"/>
        <v>9040.2370567914677</v>
      </c>
      <c r="D301" s="23">
        <f t="shared" si="17"/>
        <v>20251.403400071402</v>
      </c>
      <c r="E301" s="23">
        <f t="shared" si="19"/>
        <v>1787796.0079582222</v>
      </c>
    </row>
    <row r="302" spans="2:5" x14ac:dyDescent="0.2">
      <c r="B302" s="10">
        <f t="shared" si="16"/>
        <v>288</v>
      </c>
      <c r="C302" s="23">
        <f t="shared" si="18"/>
        <v>8938.9800397911113</v>
      </c>
      <c r="D302" s="23">
        <f t="shared" si="17"/>
        <v>20352.660417071755</v>
      </c>
      <c r="E302" s="23">
        <f t="shared" si="19"/>
        <v>1767443.3475411504</v>
      </c>
    </row>
    <row r="303" spans="2:5" x14ac:dyDescent="0.2">
      <c r="B303" s="10">
        <f t="shared" si="16"/>
        <v>289</v>
      </c>
      <c r="C303" s="23">
        <f t="shared" si="18"/>
        <v>8837.2167377057522</v>
      </c>
      <c r="D303" s="23">
        <f t="shared" si="17"/>
        <v>20454.423719157116</v>
      </c>
      <c r="E303" s="23">
        <f t="shared" si="19"/>
        <v>1746988.9238219932</v>
      </c>
    </row>
    <row r="304" spans="2:5" x14ac:dyDescent="0.2">
      <c r="B304" s="10">
        <f t="shared" si="16"/>
        <v>290</v>
      </c>
      <c r="C304" s="23">
        <f t="shared" si="18"/>
        <v>8734.9446191099651</v>
      </c>
      <c r="D304" s="23">
        <f t="shared" si="17"/>
        <v>20556.695837752901</v>
      </c>
      <c r="E304" s="23">
        <f t="shared" si="19"/>
        <v>1726432.2279842403</v>
      </c>
    </row>
    <row r="305" spans="2:5" x14ac:dyDescent="0.2">
      <c r="B305" s="10">
        <f t="shared" si="16"/>
        <v>291</v>
      </c>
      <c r="C305" s="23">
        <f t="shared" si="18"/>
        <v>8632.1611399212015</v>
      </c>
      <c r="D305" s="23">
        <f t="shared" si="17"/>
        <v>20659.479316941666</v>
      </c>
      <c r="E305" s="23">
        <f t="shared" si="19"/>
        <v>1705772.7486672986</v>
      </c>
    </row>
    <row r="306" spans="2:5" x14ac:dyDescent="0.2">
      <c r="B306" s="10">
        <f t="shared" si="16"/>
        <v>292</v>
      </c>
      <c r="C306" s="23">
        <f t="shared" si="18"/>
        <v>8528.8637433364929</v>
      </c>
      <c r="D306" s="23">
        <f t="shared" si="17"/>
        <v>20762.776713526375</v>
      </c>
      <c r="E306" s="23">
        <f t="shared" si="19"/>
        <v>1685009.9719537722</v>
      </c>
    </row>
    <row r="307" spans="2:5" x14ac:dyDescent="0.2">
      <c r="B307" s="10">
        <f t="shared" si="16"/>
        <v>293</v>
      </c>
      <c r="C307" s="23">
        <f t="shared" si="18"/>
        <v>8425.049859768862</v>
      </c>
      <c r="D307" s="23">
        <f t="shared" si="17"/>
        <v>20866.590597094008</v>
      </c>
      <c r="E307" s="23">
        <f t="shared" si="19"/>
        <v>1664143.3813566782</v>
      </c>
    </row>
    <row r="308" spans="2:5" x14ac:dyDescent="0.2">
      <c r="B308" s="10">
        <f t="shared" si="16"/>
        <v>294</v>
      </c>
      <c r="C308" s="23">
        <f t="shared" si="18"/>
        <v>8320.7169067833911</v>
      </c>
      <c r="D308" s="23">
        <f t="shared" si="17"/>
        <v>20970.923550079475</v>
      </c>
      <c r="E308" s="23">
        <f t="shared" si="19"/>
        <v>1643172.4578065986</v>
      </c>
    </row>
    <row r="309" spans="2:5" x14ac:dyDescent="0.2">
      <c r="B309" s="10">
        <f t="shared" si="16"/>
        <v>295</v>
      </c>
      <c r="C309" s="23">
        <f t="shared" si="18"/>
        <v>8215.8622890329934</v>
      </c>
      <c r="D309" s="23">
        <f t="shared" si="17"/>
        <v>21075.778167829874</v>
      </c>
      <c r="E309" s="23">
        <f t="shared" si="19"/>
        <v>1622096.6796387688</v>
      </c>
    </row>
    <row r="310" spans="2:5" x14ac:dyDescent="0.2">
      <c r="B310" s="10">
        <f t="shared" si="16"/>
        <v>296</v>
      </c>
      <c r="C310" s="23">
        <f t="shared" si="18"/>
        <v>8110.4833981938436</v>
      </c>
      <c r="D310" s="23">
        <f t="shared" si="17"/>
        <v>21181.157058669025</v>
      </c>
      <c r="E310" s="23">
        <f t="shared" si="19"/>
        <v>1600915.5225800998</v>
      </c>
    </row>
    <row r="311" spans="2:5" x14ac:dyDescent="0.2">
      <c r="B311" s="10">
        <f t="shared" si="16"/>
        <v>297</v>
      </c>
      <c r="C311" s="23">
        <f t="shared" si="18"/>
        <v>8004.5776129004989</v>
      </c>
      <c r="D311" s="23">
        <f t="shared" si="17"/>
        <v>21287.062843962369</v>
      </c>
      <c r="E311" s="23">
        <f t="shared" si="19"/>
        <v>1579628.4597361374</v>
      </c>
    </row>
    <row r="312" spans="2:5" x14ac:dyDescent="0.2">
      <c r="B312" s="10">
        <f t="shared" si="16"/>
        <v>298</v>
      </c>
      <c r="C312" s="23">
        <f t="shared" si="18"/>
        <v>7898.1422986806865</v>
      </c>
      <c r="D312" s="23">
        <f t="shared" si="17"/>
        <v>21393.498158182181</v>
      </c>
      <c r="E312" s="23">
        <f t="shared" si="19"/>
        <v>1558234.9615779552</v>
      </c>
    </row>
    <row r="313" spans="2:5" x14ac:dyDescent="0.2">
      <c r="B313" s="10">
        <f t="shared" si="16"/>
        <v>299</v>
      </c>
      <c r="C313" s="23">
        <f t="shared" si="18"/>
        <v>7791.1748078897754</v>
      </c>
      <c r="D313" s="23">
        <f t="shared" si="17"/>
        <v>21500.465648973091</v>
      </c>
      <c r="E313" s="23">
        <f t="shared" si="19"/>
        <v>1536734.495928982</v>
      </c>
    </row>
    <row r="314" spans="2:5" x14ac:dyDescent="0.2">
      <c r="B314" s="10">
        <f t="shared" si="16"/>
        <v>300</v>
      </c>
      <c r="C314" s="23">
        <f t="shared" si="18"/>
        <v>7683.6724796449098</v>
      </c>
      <c r="D314" s="23">
        <f t="shared" si="17"/>
        <v>21607.967977217959</v>
      </c>
      <c r="E314" s="23">
        <f t="shared" si="19"/>
        <v>1515126.5279517642</v>
      </c>
    </row>
    <row r="315" spans="2:5" x14ac:dyDescent="0.2">
      <c r="B315" s="10">
        <f t="shared" si="16"/>
        <v>301</v>
      </c>
      <c r="C315" s="23">
        <f t="shared" si="18"/>
        <v>7575.63263975882</v>
      </c>
      <c r="D315" s="23">
        <f t="shared" si="17"/>
        <v>21716.007817104048</v>
      </c>
      <c r="E315" s="23">
        <f t="shared" si="19"/>
        <v>1493410.5201346602</v>
      </c>
    </row>
    <row r="316" spans="2:5" x14ac:dyDescent="0.2">
      <c r="B316" s="10">
        <f t="shared" si="16"/>
        <v>302</v>
      </c>
      <c r="C316" s="23">
        <f t="shared" si="18"/>
        <v>7467.0526006733007</v>
      </c>
      <c r="D316" s="23">
        <f t="shared" si="17"/>
        <v>21824.587856189566</v>
      </c>
      <c r="E316" s="23">
        <f t="shared" si="19"/>
        <v>1471585.9322784706</v>
      </c>
    </row>
    <row r="317" spans="2:5" x14ac:dyDescent="0.2">
      <c r="B317" s="10">
        <f t="shared" si="16"/>
        <v>303</v>
      </c>
      <c r="C317" s="23">
        <f t="shared" si="18"/>
        <v>7357.9296613923534</v>
      </c>
      <c r="D317" s="23">
        <f t="shared" si="17"/>
        <v>21933.710795470513</v>
      </c>
      <c r="E317" s="23">
        <f t="shared" si="19"/>
        <v>1449652.2214830001</v>
      </c>
    </row>
    <row r="318" spans="2:5" x14ac:dyDescent="0.2">
      <c r="B318" s="10">
        <f t="shared" si="16"/>
        <v>304</v>
      </c>
      <c r="C318" s="23">
        <f t="shared" si="18"/>
        <v>7248.261107415</v>
      </c>
      <c r="D318" s="23">
        <f t="shared" si="17"/>
        <v>22043.379349447867</v>
      </c>
      <c r="E318" s="23">
        <f t="shared" si="19"/>
        <v>1427608.8421335523</v>
      </c>
    </row>
    <row r="319" spans="2:5" x14ac:dyDescent="0.2">
      <c r="B319" s="10">
        <f t="shared" si="16"/>
        <v>305</v>
      </c>
      <c r="C319" s="23">
        <f t="shared" si="18"/>
        <v>7138.044210667761</v>
      </c>
      <c r="D319" s="23">
        <f t="shared" si="17"/>
        <v>22153.596246195106</v>
      </c>
      <c r="E319" s="23">
        <f t="shared" si="19"/>
        <v>1405455.2458873573</v>
      </c>
    </row>
    <row r="320" spans="2:5" x14ac:dyDescent="0.2">
      <c r="B320" s="10">
        <f t="shared" si="16"/>
        <v>306</v>
      </c>
      <c r="C320" s="23">
        <f t="shared" si="18"/>
        <v>7027.2762294367858</v>
      </c>
      <c r="D320" s="23">
        <f t="shared" si="17"/>
        <v>22264.364227426082</v>
      </c>
      <c r="E320" s="23">
        <f t="shared" si="19"/>
        <v>1383190.8816599313</v>
      </c>
    </row>
    <row r="321" spans="2:5" x14ac:dyDescent="0.2">
      <c r="B321" s="10">
        <f t="shared" si="16"/>
        <v>307</v>
      </c>
      <c r="C321" s="23">
        <f t="shared" si="18"/>
        <v>6915.9544082996554</v>
      </c>
      <c r="D321" s="23">
        <f t="shared" si="17"/>
        <v>22375.686048563213</v>
      </c>
      <c r="E321" s="23">
        <f t="shared" si="19"/>
        <v>1360815.1956113682</v>
      </c>
    </row>
    <row r="322" spans="2:5" x14ac:dyDescent="0.2">
      <c r="B322" s="10">
        <f t="shared" si="16"/>
        <v>308</v>
      </c>
      <c r="C322" s="23">
        <f t="shared" si="18"/>
        <v>6804.0759780568405</v>
      </c>
      <c r="D322" s="23">
        <f t="shared" si="17"/>
        <v>22487.564478806027</v>
      </c>
      <c r="E322" s="23">
        <f t="shared" si="19"/>
        <v>1338327.6311325622</v>
      </c>
    </row>
    <row r="323" spans="2:5" x14ac:dyDescent="0.2">
      <c r="B323" s="10">
        <f t="shared" si="16"/>
        <v>309</v>
      </c>
      <c r="C323" s="23">
        <f t="shared" si="18"/>
        <v>6691.6381556628112</v>
      </c>
      <c r="D323" s="23">
        <f t="shared" si="17"/>
        <v>22600.002301200057</v>
      </c>
      <c r="E323" s="23">
        <f t="shared" si="19"/>
        <v>1315727.6288313621</v>
      </c>
    </row>
    <row r="324" spans="2:5" x14ac:dyDescent="0.2">
      <c r="B324" s="10">
        <f t="shared" si="16"/>
        <v>310</v>
      </c>
      <c r="C324" s="23">
        <f t="shared" si="18"/>
        <v>6578.638144156811</v>
      </c>
      <c r="D324" s="23">
        <f t="shared" si="17"/>
        <v>22713.002312706056</v>
      </c>
      <c r="E324" s="23">
        <f t="shared" si="19"/>
        <v>1293014.626518656</v>
      </c>
    </row>
    <row r="325" spans="2:5" x14ac:dyDescent="0.2">
      <c r="B325" s="10">
        <f t="shared" si="16"/>
        <v>311</v>
      </c>
      <c r="C325" s="23">
        <f t="shared" si="18"/>
        <v>6465.0731325932802</v>
      </c>
      <c r="D325" s="23">
        <f t="shared" si="17"/>
        <v>22826.567324269588</v>
      </c>
      <c r="E325" s="23">
        <f t="shared" si="19"/>
        <v>1270188.0591943865</v>
      </c>
    </row>
    <row r="326" spans="2:5" x14ac:dyDescent="0.2">
      <c r="B326" s="10">
        <f t="shared" si="16"/>
        <v>312</v>
      </c>
      <c r="C326" s="23">
        <f t="shared" si="18"/>
        <v>6350.9402959719328</v>
      </c>
      <c r="D326" s="23">
        <f t="shared" si="17"/>
        <v>22940.700160890934</v>
      </c>
      <c r="E326" s="23">
        <f t="shared" si="19"/>
        <v>1247247.3590334957</v>
      </c>
    </row>
    <row r="327" spans="2:5" x14ac:dyDescent="0.2">
      <c r="B327" s="10">
        <f t="shared" si="16"/>
        <v>313</v>
      </c>
      <c r="C327" s="23">
        <f t="shared" si="18"/>
        <v>6236.2367951674778</v>
      </c>
      <c r="D327" s="23">
        <f t="shared" si="17"/>
        <v>23055.403661695389</v>
      </c>
      <c r="E327" s="23">
        <f t="shared" si="19"/>
        <v>1224191.9553718003</v>
      </c>
    </row>
    <row r="328" spans="2:5" x14ac:dyDescent="0.2">
      <c r="B328" s="10">
        <f t="shared" si="16"/>
        <v>314</v>
      </c>
      <c r="C328" s="23">
        <f t="shared" si="18"/>
        <v>6120.959776859002</v>
      </c>
      <c r="D328" s="23">
        <f t="shared" si="17"/>
        <v>23170.680680003865</v>
      </c>
      <c r="E328" s="23">
        <f t="shared" si="19"/>
        <v>1201021.2746917964</v>
      </c>
    </row>
    <row r="329" spans="2:5" x14ac:dyDescent="0.2">
      <c r="B329" s="10">
        <f t="shared" si="16"/>
        <v>315</v>
      </c>
      <c r="C329" s="23">
        <f t="shared" si="18"/>
        <v>6005.1063734589816</v>
      </c>
      <c r="D329" s="23">
        <f t="shared" si="17"/>
        <v>23286.534083403887</v>
      </c>
      <c r="E329" s="23">
        <f t="shared" si="19"/>
        <v>1177734.7406083925</v>
      </c>
    </row>
    <row r="330" spans="2:5" x14ac:dyDescent="0.2">
      <c r="B330" s="10">
        <f t="shared" si="16"/>
        <v>316</v>
      </c>
      <c r="C330" s="23">
        <f t="shared" si="18"/>
        <v>5888.6737030419617</v>
      </c>
      <c r="D330" s="23">
        <f t="shared" si="17"/>
        <v>23402.966753820907</v>
      </c>
      <c r="E330" s="23">
        <f t="shared" si="19"/>
        <v>1154331.7738545716</v>
      </c>
    </row>
    <row r="331" spans="2:5" x14ac:dyDescent="0.2">
      <c r="B331" s="10">
        <f t="shared" si="16"/>
        <v>317</v>
      </c>
      <c r="C331" s="23">
        <f t="shared" si="18"/>
        <v>5771.6588692728583</v>
      </c>
      <c r="D331" s="23">
        <f t="shared" si="17"/>
        <v>23519.981587590009</v>
      </c>
      <c r="E331" s="23">
        <f t="shared" si="19"/>
        <v>1130811.7922669817</v>
      </c>
    </row>
    <row r="332" spans="2:5" x14ac:dyDescent="0.2">
      <c r="B332" s="10">
        <f t="shared" si="16"/>
        <v>318</v>
      </c>
      <c r="C332" s="23">
        <f t="shared" si="18"/>
        <v>5654.0589613349084</v>
      </c>
      <c r="D332" s="23">
        <f t="shared" si="17"/>
        <v>23637.58149552796</v>
      </c>
      <c r="E332" s="23">
        <f t="shared" si="19"/>
        <v>1107174.2107714538</v>
      </c>
    </row>
    <row r="333" spans="2:5" x14ac:dyDescent="0.2">
      <c r="B333" s="10">
        <f t="shared" si="16"/>
        <v>319</v>
      </c>
      <c r="C333" s="23">
        <f t="shared" si="18"/>
        <v>5535.8710538572695</v>
      </c>
      <c r="D333" s="23">
        <f t="shared" si="17"/>
        <v>23755.769403005597</v>
      </c>
      <c r="E333" s="23">
        <f t="shared" si="19"/>
        <v>1083418.4413684483</v>
      </c>
    </row>
    <row r="334" spans="2:5" x14ac:dyDescent="0.2">
      <c r="B334" s="10">
        <f t="shared" si="16"/>
        <v>320</v>
      </c>
      <c r="C334" s="23">
        <f t="shared" si="18"/>
        <v>5417.0922068422415</v>
      </c>
      <c r="D334" s="23">
        <f t="shared" si="17"/>
        <v>23874.548250020627</v>
      </c>
      <c r="E334" s="23">
        <f t="shared" si="19"/>
        <v>1059543.8931184276</v>
      </c>
    </row>
    <row r="335" spans="2:5" x14ac:dyDescent="0.2">
      <c r="B335" s="10">
        <f t="shared" si="16"/>
        <v>321</v>
      </c>
      <c r="C335" s="23">
        <f t="shared" si="18"/>
        <v>5297.7194655921376</v>
      </c>
      <c r="D335" s="23">
        <f t="shared" si="17"/>
        <v>23993.92099127073</v>
      </c>
      <c r="E335" s="23">
        <f t="shared" si="19"/>
        <v>1035549.9721271569</v>
      </c>
    </row>
    <row r="336" spans="2:5" x14ac:dyDescent="0.2">
      <c r="B336" s="10">
        <f t="shared" ref="B336:B374" si="20">B335+1</f>
        <v>322</v>
      </c>
      <c r="C336" s="23">
        <f t="shared" si="18"/>
        <v>5177.7498606357849</v>
      </c>
      <c r="D336" s="23">
        <f t="shared" ref="D336:D374" si="21">$D$9-C336</f>
        <v>24113.890596227084</v>
      </c>
      <c r="E336" s="23">
        <f t="shared" si="19"/>
        <v>1011436.0815309298</v>
      </c>
    </row>
    <row r="337" spans="2:5" x14ac:dyDescent="0.2">
      <c r="B337" s="10">
        <f t="shared" si="20"/>
        <v>323</v>
      </c>
      <c r="C337" s="23">
        <f t="shared" si="18"/>
        <v>5057.1804076546487</v>
      </c>
      <c r="D337" s="23">
        <f t="shared" si="21"/>
        <v>24234.460049208217</v>
      </c>
      <c r="E337" s="23">
        <f t="shared" si="19"/>
        <v>987201.62148172152</v>
      </c>
    </row>
    <row r="338" spans="2:5" x14ac:dyDescent="0.2">
      <c r="B338" s="10">
        <f t="shared" si="20"/>
        <v>324</v>
      </c>
      <c r="C338" s="23">
        <f t="shared" si="18"/>
        <v>4936.0081074086074</v>
      </c>
      <c r="D338" s="23">
        <f t="shared" si="21"/>
        <v>24355.632349454259</v>
      </c>
      <c r="E338" s="23">
        <f t="shared" si="19"/>
        <v>962845.98913226731</v>
      </c>
    </row>
    <row r="339" spans="2:5" x14ac:dyDescent="0.2">
      <c r="B339" s="10">
        <f t="shared" si="20"/>
        <v>325</v>
      </c>
      <c r="C339" s="23">
        <f t="shared" ref="C339:C374" si="22">E338*$D$7/12</f>
        <v>4814.2299456613364</v>
      </c>
      <c r="D339" s="23">
        <f t="shared" si="21"/>
        <v>24477.410511201531</v>
      </c>
      <c r="E339" s="23">
        <f t="shared" ref="E339:E374" si="23">E338-D339</f>
        <v>938368.57862106583</v>
      </c>
    </row>
    <row r="340" spans="2:5" x14ac:dyDescent="0.2">
      <c r="B340" s="10">
        <f t="shared" si="20"/>
        <v>326</v>
      </c>
      <c r="C340" s="23">
        <f t="shared" si="22"/>
        <v>4691.8428931053286</v>
      </c>
      <c r="D340" s="23">
        <f t="shared" si="21"/>
        <v>24599.79756375754</v>
      </c>
      <c r="E340" s="23">
        <f t="shared" si="23"/>
        <v>913768.78105730831</v>
      </c>
    </row>
    <row r="341" spans="2:5" x14ac:dyDescent="0.2">
      <c r="B341" s="10">
        <f t="shared" si="20"/>
        <v>327</v>
      </c>
      <c r="C341" s="23">
        <f t="shared" si="22"/>
        <v>4568.8439052865415</v>
      </c>
      <c r="D341" s="23">
        <f t="shared" si="21"/>
        <v>24722.796551576328</v>
      </c>
      <c r="E341" s="23">
        <f t="shared" si="23"/>
        <v>889045.98450573196</v>
      </c>
    </row>
    <row r="342" spans="2:5" x14ac:dyDescent="0.2">
      <c r="B342" s="10">
        <f t="shared" si="20"/>
        <v>328</v>
      </c>
      <c r="C342" s="23">
        <f t="shared" si="22"/>
        <v>4445.2299225286597</v>
      </c>
      <c r="D342" s="23">
        <f t="shared" si="21"/>
        <v>24846.410534334209</v>
      </c>
      <c r="E342" s="23">
        <f t="shared" si="23"/>
        <v>864199.57397139771</v>
      </c>
    </row>
    <row r="343" spans="2:5" x14ac:dyDescent="0.2">
      <c r="B343" s="10">
        <f t="shared" si="20"/>
        <v>329</v>
      </c>
      <c r="C343" s="23">
        <f t="shared" si="22"/>
        <v>4320.9978698569885</v>
      </c>
      <c r="D343" s="23">
        <f t="shared" si="21"/>
        <v>24970.642587005881</v>
      </c>
      <c r="E343" s="23">
        <f t="shared" si="23"/>
        <v>839228.93138439185</v>
      </c>
    </row>
    <row r="344" spans="2:5" x14ac:dyDescent="0.2">
      <c r="B344" s="10">
        <f t="shared" si="20"/>
        <v>330</v>
      </c>
      <c r="C344" s="23">
        <f t="shared" si="22"/>
        <v>4196.1446569219588</v>
      </c>
      <c r="D344" s="23">
        <f t="shared" si="21"/>
        <v>25095.495799940909</v>
      </c>
      <c r="E344" s="23">
        <f t="shared" si="23"/>
        <v>814133.43558445096</v>
      </c>
    </row>
    <row r="345" spans="2:5" x14ac:dyDescent="0.2">
      <c r="B345" s="10">
        <f t="shared" si="20"/>
        <v>331</v>
      </c>
      <c r="C345" s="23">
        <f t="shared" si="22"/>
        <v>4070.6671779222547</v>
      </c>
      <c r="D345" s="23">
        <f t="shared" si="21"/>
        <v>25220.973278940612</v>
      </c>
      <c r="E345" s="23">
        <f t="shared" si="23"/>
        <v>788912.4623055103</v>
      </c>
    </row>
    <row r="346" spans="2:5" x14ac:dyDescent="0.2">
      <c r="B346" s="10">
        <f t="shared" si="20"/>
        <v>332</v>
      </c>
      <c r="C346" s="23">
        <f t="shared" si="22"/>
        <v>3944.5623115275516</v>
      </c>
      <c r="D346" s="23">
        <f t="shared" si="21"/>
        <v>25347.078145335316</v>
      </c>
      <c r="E346" s="23">
        <f t="shared" si="23"/>
        <v>763565.38416017499</v>
      </c>
    </row>
    <row r="347" spans="2:5" x14ac:dyDescent="0.2">
      <c r="B347" s="10">
        <f t="shared" si="20"/>
        <v>333</v>
      </c>
      <c r="C347" s="23">
        <f t="shared" si="22"/>
        <v>3817.8269208008751</v>
      </c>
      <c r="D347" s="23">
        <f t="shared" si="21"/>
        <v>25473.813536061993</v>
      </c>
      <c r="E347" s="23">
        <f t="shared" si="23"/>
        <v>738091.57062411297</v>
      </c>
    </row>
    <row r="348" spans="2:5" x14ac:dyDescent="0.2">
      <c r="B348" s="10">
        <f t="shared" si="20"/>
        <v>334</v>
      </c>
      <c r="C348" s="23">
        <f t="shared" si="22"/>
        <v>3690.4578531205648</v>
      </c>
      <c r="D348" s="23">
        <f t="shared" si="21"/>
        <v>25601.182603742302</v>
      </c>
      <c r="E348" s="23">
        <f t="shared" si="23"/>
        <v>712490.38802037062</v>
      </c>
    </row>
    <row r="349" spans="2:5" x14ac:dyDescent="0.2">
      <c r="B349" s="10">
        <f t="shared" si="20"/>
        <v>335</v>
      </c>
      <c r="C349" s="23">
        <f t="shared" si="22"/>
        <v>3562.4519401018529</v>
      </c>
      <c r="D349" s="23">
        <f t="shared" si="21"/>
        <v>25729.188516761016</v>
      </c>
      <c r="E349" s="23">
        <f t="shared" si="23"/>
        <v>686761.19950360956</v>
      </c>
    </row>
    <row r="350" spans="2:5" x14ac:dyDescent="0.2">
      <c r="B350" s="10">
        <f t="shared" si="20"/>
        <v>336</v>
      </c>
      <c r="C350" s="23">
        <f t="shared" si="22"/>
        <v>3433.8059975180477</v>
      </c>
      <c r="D350" s="23">
        <f t="shared" si="21"/>
        <v>25857.83445934482</v>
      </c>
      <c r="E350" s="23">
        <f t="shared" si="23"/>
        <v>660903.3650442647</v>
      </c>
    </row>
    <row r="351" spans="2:5" x14ac:dyDescent="0.2">
      <c r="B351" s="10">
        <f t="shared" si="20"/>
        <v>337</v>
      </c>
      <c r="C351" s="23">
        <f t="shared" si="22"/>
        <v>3304.516825221323</v>
      </c>
      <c r="D351" s="23">
        <f t="shared" si="21"/>
        <v>25987.123631641545</v>
      </c>
      <c r="E351" s="23">
        <f t="shared" si="23"/>
        <v>634916.2414126232</v>
      </c>
    </row>
    <row r="352" spans="2:5" x14ac:dyDescent="0.2">
      <c r="B352" s="10">
        <f t="shared" si="20"/>
        <v>338</v>
      </c>
      <c r="C352" s="23">
        <f t="shared" si="22"/>
        <v>3174.5812070631159</v>
      </c>
      <c r="D352" s="23">
        <f t="shared" si="21"/>
        <v>26117.059249799753</v>
      </c>
      <c r="E352" s="23">
        <f t="shared" si="23"/>
        <v>608799.1821628235</v>
      </c>
    </row>
    <row r="353" spans="2:5" x14ac:dyDescent="0.2">
      <c r="B353" s="10">
        <f t="shared" si="20"/>
        <v>339</v>
      </c>
      <c r="C353" s="23">
        <f t="shared" si="22"/>
        <v>3043.9959108141175</v>
      </c>
      <c r="D353" s="23">
        <f t="shared" si="21"/>
        <v>26247.644546048752</v>
      </c>
      <c r="E353" s="23">
        <f t="shared" si="23"/>
        <v>582551.53761677479</v>
      </c>
    </row>
    <row r="354" spans="2:5" x14ac:dyDescent="0.2">
      <c r="B354" s="10">
        <f t="shared" si="20"/>
        <v>340</v>
      </c>
      <c r="C354" s="23">
        <f t="shared" si="22"/>
        <v>2912.7576880838737</v>
      </c>
      <c r="D354" s="23">
        <f t="shared" si="21"/>
        <v>26378.882768778993</v>
      </c>
      <c r="E354" s="23">
        <f t="shared" si="23"/>
        <v>556172.65484799584</v>
      </c>
    </row>
    <row r="355" spans="2:5" x14ac:dyDescent="0.2">
      <c r="B355" s="10">
        <f t="shared" si="20"/>
        <v>341</v>
      </c>
      <c r="C355" s="23">
        <f t="shared" si="22"/>
        <v>2780.8632742399791</v>
      </c>
      <c r="D355" s="23">
        <f t="shared" si="21"/>
        <v>26510.777182622889</v>
      </c>
      <c r="E355" s="23">
        <f t="shared" si="23"/>
        <v>529661.87766537291</v>
      </c>
    </row>
    <row r="356" spans="2:5" x14ac:dyDescent="0.2">
      <c r="B356" s="10">
        <f t="shared" si="20"/>
        <v>342</v>
      </c>
      <c r="C356" s="23">
        <f t="shared" si="22"/>
        <v>2648.3093883268643</v>
      </c>
      <c r="D356" s="23">
        <f t="shared" si="21"/>
        <v>26643.331068536005</v>
      </c>
      <c r="E356" s="23">
        <f t="shared" si="23"/>
        <v>503018.54659683688</v>
      </c>
    </row>
    <row r="357" spans="2:5" x14ac:dyDescent="0.2">
      <c r="B357" s="10">
        <f t="shared" si="20"/>
        <v>343</v>
      </c>
      <c r="C357" s="23">
        <f t="shared" si="22"/>
        <v>2515.0927329841843</v>
      </c>
      <c r="D357" s="23">
        <f t="shared" si="21"/>
        <v>26776.547723878684</v>
      </c>
      <c r="E357" s="23">
        <f t="shared" si="23"/>
        <v>476241.99887295818</v>
      </c>
    </row>
    <row r="358" spans="2:5" x14ac:dyDescent="0.2">
      <c r="B358" s="10">
        <f t="shared" si="20"/>
        <v>344</v>
      </c>
      <c r="C358" s="23">
        <f t="shared" si="22"/>
        <v>2381.2099943647909</v>
      </c>
      <c r="D358" s="23">
        <f t="shared" si="21"/>
        <v>26910.430462498076</v>
      </c>
      <c r="E358" s="23">
        <f t="shared" si="23"/>
        <v>449331.56841046008</v>
      </c>
    </row>
    <row r="359" spans="2:5" x14ac:dyDescent="0.2">
      <c r="B359" s="10">
        <f t="shared" si="20"/>
        <v>345</v>
      </c>
      <c r="C359" s="23">
        <f t="shared" si="22"/>
        <v>2246.6578420523006</v>
      </c>
      <c r="D359" s="23">
        <f t="shared" si="21"/>
        <v>27044.982614810568</v>
      </c>
      <c r="E359" s="23">
        <f t="shared" si="23"/>
        <v>422286.5857956495</v>
      </c>
    </row>
    <row r="360" spans="2:5" x14ac:dyDescent="0.2">
      <c r="B360" s="10">
        <f t="shared" si="20"/>
        <v>346</v>
      </c>
      <c r="C360" s="23">
        <f t="shared" si="22"/>
        <v>2111.4329289782477</v>
      </c>
      <c r="D360" s="23">
        <f t="shared" si="21"/>
        <v>27180.207527884621</v>
      </c>
      <c r="E360" s="23">
        <f t="shared" si="23"/>
        <v>395106.37826776487</v>
      </c>
    </row>
    <row r="361" spans="2:5" x14ac:dyDescent="0.2">
      <c r="B361" s="10">
        <f t="shared" si="20"/>
        <v>347</v>
      </c>
      <c r="C361" s="23">
        <f t="shared" si="22"/>
        <v>1975.5318913388244</v>
      </c>
      <c r="D361" s="23">
        <f t="shared" si="21"/>
        <v>27316.108565524042</v>
      </c>
      <c r="E361" s="23">
        <f t="shared" si="23"/>
        <v>367790.26970224082</v>
      </c>
    </row>
    <row r="362" spans="2:5" x14ac:dyDescent="0.2">
      <c r="B362" s="10">
        <f t="shared" si="20"/>
        <v>348</v>
      </c>
      <c r="C362" s="23">
        <f t="shared" si="22"/>
        <v>1838.9513485112041</v>
      </c>
      <c r="D362" s="23">
        <f t="shared" si="21"/>
        <v>27452.689108351664</v>
      </c>
      <c r="E362" s="23">
        <f t="shared" si="23"/>
        <v>340337.58059388917</v>
      </c>
    </row>
    <row r="363" spans="2:5" x14ac:dyDescent="0.2">
      <c r="B363" s="10">
        <f t="shared" si="20"/>
        <v>349</v>
      </c>
      <c r="C363" s="23">
        <f t="shared" si="22"/>
        <v>1701.6879029694458</v>
      </c>
      <c r="D363" s="23">
        <f t="shared" si="21"/>
        <v>27589.952553893421</v>
      </c>
      <c r="E363" s="23">
        <f t="shared" si="23"/>
        <v>312747.62803999573</v>
      </c>
    </row>
    <row r="364" spans="2:5" x14ac:dyDescent="0.2">
      <c r="B364" s="10">
        <f t="shared" si="20"/>
        <v>350</v>
      </c>
      <c r="C364" s="23">
        <f t="shared" si="22"/>
        <v>1563.7381401999785</v>
      </c>
      <c r="D364" s="23">
        <f t="shared" si="21"/>
        <v>27727.90231666289</v>
      </c>
      <c r="E364" s="23">
        <f t="shared" si="23"/>
        <v>285019.72572333284</v>
      </c>
    </row>
    <row r="365" spans="2:5" x14ac:dyDescent="0.2">
      <c r="B365" s="10">
        <f t="shared" si="20"/>
        <v>351</v>
      </c>
      <c r="C365" s="23">
        <f t="shared" si="22"/>
        <v>1425.0986286166642</v>
      </c>
      <c r="D365" s="23">
        <f t="shared" si="21"/>
        <v>27866.541828246205</v>
      </c>
      <c r="E365" s="23">
        <f t="shared" si="23"/>
        <v>257153.18389508664</v>
      </c>
    </row>
    <row r="366" spans="2:5" x14ac:dyDescent="0.2">
      <c r="B366" s="10">
        <f t="shared" si="20"/>
        <v>352</v>
      </c>
      <c r="C366" s="23">
        <f t="shared" si="22"/>
        <v>1285.7659194754331</v>
      </c>
      <c r="D366" s="23">
        <f t="shared" si="21"/>
        <v>28005.874537387434</v>
      </c>
      <c r="E366" s="23">
        <f t="shared" si="23"/>
        <v>229147.30935769921</v>
      </c>
    </row>
    <row r="367" spans="2:5" x14ac:dyDescent="0.2">
      <c r="B367" s="10">
        <f t="shared" si="20"/>
        <v>353</v>
      </c>
      <c r="C367" s="23">
        <f t="shared" si="22"/>
        <v>1145.7365467884961</v>
      </c>
      <c r="D367" s="23">
        <f t="shared" si="21"/>
        <v>28145.903910074372</v>
      </c>
      <c r="E367" s="23">
        <f t="shared" si="23"/>
        <v>201001.40544762483</v>
      </c>
    </row>
    <row r="368" spans="2:5" x14ac:dyDescent="0.2">
      <c r="B368" s="10">
        <f t="shared" si="20"/>
        <v>354</v>
      </c>
      <c r="C368" s="23">
        <f t="shared" si="22"/>
        <v>1005.0070272381241</v>
      </c>
      <c r="D368" s="23">
        <f t="shared" si="21"/>
        <v>28286.633429624744</v>
      </c>
      <c r="E368" s="23">
        <f t="shared" si="23"/>
        <v>172714.77201800008</v>
      </c>
    </row>
    <row r="369" spans="2:5" x14ac:dyDescent="0.2">
      <c r="B369" s="10">
        <f t="shared" si="20"/>
        <v>355</v>
      </c>
      <c r="C369" s="23">
        <f t="shared" si="22"/>
        <v>863.57386009000038</v>
      </c>
      <c r="D369" s="23">
        <f t="shared" si="21"/>
        <v>28428.066596772867</v>
      </c>
      <c r="E369" s="23">
        <f t="shared" si="23"/>
        <v>144286.70542122721</v>
      </c>
    </row>
    <row r="370" spans="2:5" x14ac:dyDescent="0.2">
      <c r="B370" s="10">
        <f t="shared" si="20"/>
        <v>356</v>
      </c>
      <c r="C370" s="23">
        <f t="shared" si="22"/>
        <v>721.43352710613601</v>
      </c>
      <c r="D370" s="23">
        <f t="shared" si="21"/>
        <v>28570.206929756732</v>
      </c>
      <c r="E370" s="23">
        <f t="shared" si="23"/>
        <v>115716.49849147047</v>
      </c>
    </row>
    <row r="371" spans="2:5" x14ac:dyDescent="0.2">
      <c r="B371" s="10">
        <f t="shared" si="20"/>
        <v>357</v>
      </c>
      <c r="C371" s="23">
        <f t="shared" si="22"/>
        <v>578.58249245735226</v>
      </c>
      <c r="D371" s="23">
        <f t="shared" si="21"/>
        <v>28713.057964405514</v>
      </c>
      <c r="E371" s="23">
        <f t="shared" si="23"/>
        <v>87003.440527064959</v>
      </c>
    </row>
    <row r="372" spans="2:5" x14ac:dyDescent="0.2">
      <c r="B372" s="10">
        <f t="shared" si="20"/>
        <v>358</v>
      </c>
      <c r="C372" s="23">
        <f t="shared" si="22"/>
        <v>435.01720263532479</v>
      </c>
      <c r="D372" s="23">
        <f t="shared" si="21"/>
        <v>28856.623254227543</v>
      </c>
      <c r="E372" s="23">
        <f t="shared" si="23"/>
        <v>58146.817272837419</v>
      </c>
    </row>
    <row r="373" spans="2:5" x14ac:dyDescent="0.2">
      <c r="B373" s="10">
        <f t="shared" si="20"/>
        <v>359</v>
      </c>
      <c r="C373" s="23">
        <f t="shared" si="22"/>
        <v>290.73408636418708</v>
      </c>
      <c r="D373" s="23">
        <f t="shared" si="21"/>
        <v>29000.90637049868</v>
      </c>
      <c r="E373" s="23">
        <f t="shared" si="23"/>
        <v>29145.910902338739</v>
      </c>
    </row>
    <row r="374" spans="2:5" x14ac:dyDescent="0.2">
      <c r="B374" s="10">
        <f t="shared" si="20"/>
        <v>360</v>
      </c>
      <c r="C374" s="23">
        <f t="shared" si="22"/>
        <v>145.72955451169369</v>
      </c>
      <c r="D374" s="23">
        <f t="shared" si="21"/>
        <v>29145.910902351174</v>
      </c>
      <c r="E374" s="23">
        <f t="shared" si="23"/>
        <v>-1.2434611562639475E-8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Children of America</vt:lpstr>
      <vt:lpstr>Amortization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2019-07-25T21:55:30Z</dcterms:created>
  <dcterms:modified xsi:type="dcterms:W3CDTF">2019-07-25T21:55:37Z</dcterms:modified>
</cp:coreProperties>
</file>