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0" yWindow="0" windowWidth="20490" windowHeight="7755"/>
  </bookViews>
  <sheets>
    <sheet name="Income &amp; Balence Sheet" sheetId="1" r:id="rId1"/>
    <sheet name="Amotization Chart" sheetId="3" r:id="rId2"/>
  </sheets>
  <calcPr calcId="145621"/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  <c r="K46" i="1"/>
  <c r="L46" i="1"/>
  <c r="M46" i="1"/>
  <c r="N46" i="1"/>
  <c r="D46" i="1"/>
  <c r="E62" i="1"/>
  <c r="F62" i="1"/>
  <c r="G62" i="1"/>
  <c r="H62" i="1"/>
  <c r="I62" i="1"/>
  <c r="J62" i="1"/>
  <c r="K62" i="1"/>
  <c r="L62" i="1"/>
  <c r="M62" i="1"/>
  <c r="N62" i="1"/>
  <c r="D62" i="1"/>
  <c r="U10" i="1"/>
  <c r="E3" i="3" s="1"/>
  <c r="H9" i="3" s="1"/>
  <c r="E63" i="1"/>
  <c r="F63" i="1"/>
  <c r="G63" i="1"/>
  <c r="H63" i="1"/>
  <c r="I63" i="1"/>
  <c r="J63" i="1"/>
  <c r="K63" i="1"/>
  <c r="L63" i="1"/>
  <c r="M63" i="1"/>
  <c r="N63" i="1"/>
  <c r="D63" i="1"/>
  <c r="D29" i="1"/>
  <c r="D30" i="1"/>
  <c r="D39" i="1" s="1"/>
  <c r="D31" i="1"/>
  <c r="D4" i="1"/>
  <c r="D28" i="1" s="1"/>
  <c r="F101" i="1"/>
  <c r="E108" i="1" s="1"/>
  <c r="D32" i="1"/>
  <c r="D33" i="1"/>
  <c r="D11" i="1"/>
  <c r="D19" i="1"/>
  <c r="D37" i="1" s="1"/>
  <c r="D38" i="1"/>
  <c r="E3" i="1"/>
  <c r="E4" i="1" s="1"/>
  <c r="E5" i="1"/>
  <c r="E8" i="1"/>
  <c r="E6" i="1"/>
  <c r="F6" i="1" s="1"/>
  <c r="G6" i="1" s="1"/>
  <c r="H6" i="1" s="1"/>
  <c r="I6" i="1" s="1"/>
  <c r="J6" i="1" s="1"/>
  <c r="K6" i="1" s="1"/>
  <c r="L6" i="1" s="1"/>
  <c r="M6" i="1" s="1"/>
  <c r="N6" i="1" s="1"/>
  <c r="E9" i="1"/>
  <c r="E29" i="1"/>
  <c r="E12" i="1"/>
  <c r="E10" i="1"/>
  <c r="E15" i="1"/>
  <c r="E17" i="1"/>
  <c r="E20" i="1"/>
  <c r="E11" i="1"/>
  <c r="E19" i="1"/>
  <c r="E37" i="1"/>
  <c r="E7" i="1"/>
  <c r="E38" i="1"/>
  <c r="E40" i="1"/>
  <c r="E41" i="1"/>
  <c r="E42" i="1"/>
  <c r="F8" i="1"/>
  <c r="F9" i="1"/>
  <c r="G9" i="1" s="1"/>
  <c r="H9" i="1" s="1"/>
  <c r="I9" i="1" s="1"/>
  <c r="J9" i="1" s="1"/>
  <c r="K9" i="1" s="1"/>
  <c r="L9" i="1" s="1"/>
  <c r="M9" i="1" s="1"/>
  <c r="N9" i="1" s="1"/>
  <c r="F12" i="1"/>
  <c r="F10" i="1"/>
  <c r="G10" i="1" s="1"/>
  <c r="F15" i="1"/>
  <c r="F17" i="1"/>
  <c r="G17" i="1" s="1"/>
  <c r="H17" i="1" s="1"/>
  <c r="I17" i="1" s="1"/>
  <c r="J17" i="1" s="1"/>
  <c r="K17" i="1" s="1"/>
  <c r="L17" i="1" s="1"/>
  <c r="M17" i="1" s="1"/>
  <c r="N17" i="1" s="1"/>
  <c r="F20" i="1"/>
  <c r="F11" i="1"/>
  <c r="F19" i="1"/>
  <c r="F7" i="1"/>
  <c r="G7" i="1" s="1"/>
  <c r="H7" i="1" s="1"/>
  <c r="I7" i="1" s="1"/>
  <c r="J7" i="1" s="1"/>
  <c r="K7" i="1" s="1"/>
  <c r="F40" i="1"/>
  <c r="F41" i="1"/>
  <c r="G41" i="1" s="1"/>
  <c r="H41" i="1" s="1"/>
  <c r="I41" i="1" s="1"/>
  <c r="J41" i="1" s="1"/>
  <c r="K41" i="1" s="1"/>
  <c r="L41" i="1" s="1"/>
  <c r="M41" i="1" s="1"/>
  <c r="N41" i="1" s="1"/>
  <c r="F42" i="1"/>
  <c r="G8" i="1"/>
  <c r="H8" i="1" s="1"/>
  <c r="I8" i="1" s="1"/>
  <c r="J8" i="1" s="1"/>
  <c r="K8" i="1" s="1"/>
  <c r="L8" i="1" s="1"/>
  <c r="G12" i="1"/>
  <c r="H12" i="1" s="1"/>
  <c r="I12" i="1" s="1"/>
  <c r="J12" i="1" s="1"/>
  <c r="K12" i="1" s="1"/>
  <c r="L12" i="1" s="1"/>
  <c r="G15" i="1"/>
  <c r="H15" i="1" s="1"/>
  <c r="I15" i="1" s="1"/>
  <c r="J15" i="1" s="1"/>
  <c r="K15" i="1" s="1"/>
  <c r="L15" i="1" s="1"/>
  <c r="G20" i="1"/>
  <c r="H20" i="1" s="1"/>
  <c r="I20" i="1" s="1"/>
  <c r="J20" i="1" s="1"/>
  <c r="K20" i="1" s="1"/>
  <c r="L20" i="1" s="1"/>
  <c r="G19" i="1"/>
  <c r="G40" i="1"/>
  <c r="H40" i="1" s="1"/>
  <c r="I40" i="1" s="1"/>
  <c r="J40" i="1" s="1"/>
  <c r="K40" i="1" s="1"/>
  <c r="L40" i="1" s="1"/>
  <c r="G42" i="1"/>
  <c r="H42" i="1" s="1"/>
  <c r="I42" i="1" s="1"/>
  <c r="J42" i="1" s="1"/>
  <c r="K42" i="1" s="1"/>
  <c r="L42" i="1" s="1"/>
  <c r="H19" i="1"/>
  <c r="I19" i="1"/>
  <c r="J19" i="1"/>
  <c r="K19" i="1"/>
  <c r="L19" i="1"/>
  <c r="L7" i="1"/>
  <c r="M7" i="1" s="1"/>
  <c r="M8" i="1"/>
  <c r="N8" i="1" s="1"/>
  <c r="M12" i="1"/>
  <c r="N12" i="1" s="1"/>
  <c r="M15" i="1"/>
  <c r="N15" i="1" s="1"/>
  <c r="M20" i="1"/>
  <c r="N20" i="1" s="1"/>
  <c r="M19" i="1"/>
  <c r="M40" i="1"/>
  <c r="N40" i="1" s="1"/>
  <c r="M42" i="1"/>
  <c r="N42" i="1" s="1"/>
  <c r="N19" i="1"/>
  <c r="N7" i="1"/>
  <c r="E104" i="1"/>
  <c r="E100" i="1"/>
  <c r="E97" i="1"/>
  <c r="E23" i="1"/>
  <c r="F23" i="1" s="1"/>
  <c r="G23" i="1" s="1"/>
  <c r="H23" i="1" s="1"/>
  <c r="I23" i="1" s="1"/>
  <c r="J23" i="1" s="1"/>
  <c r="K23" i="1" s="1"/>
  <c r="L23" i="1" s="1"/>
  <c r="M23" i="1" s="1"/>
  <c r="N23" i="1" s="1"/>
  <c r="D60" i="1"/>
  <c r="G134" i="1" s="1"/>
  <c r="D81" i="1"/>
  <c r="E24" i="1"/>
  <c r="F24" i="1"/>
  <c r="G24" i="1" s="1"/>
  <c r="H24" i="1" s="1"/>
  <c r="I24" i="1" s="1"/>
  <c r="J24" i="1" s="1"/>
  <c r="K24" i="1" s="1"/>
  <c r="L24" i="1" s="1"/>
  <c r="M24" i="1" s="1"/>
  <c r="N24" i="1" s="1"/>
  <c r="H14" i="1"/>
  <c r="I14" i="1"/>
  <c r="J14" i="1"/>
  <c r="K14" i="1"/>
  <c r="L14" i="1"/>
  <c r="M14" i="1"/>
  <c r="N14" i="1"/>
  <c r="E14" i="1"/>
  <c r="F14" i="1"/>
  <c r="G14" i="1"/>
  <c r="D14" i="1"/>
  <c r="G11" i="1" l="1"/>
  <c r="H10" i="1"/>
  <c r="G136" i="1"/>
  <c r="D72" i="1"/>
  <c r="H136" i="1"/>
  <c r="U9" i="1"/>
  <c r="F64" i="1" s="1"/>
  <c r="M64" i="1"/>
  <c r="K64" i="1"/>
  <c r="I64" i="1"/>
  <c r="G64" i="1"/>
  <c r="E64" i="1"/>
  <c r="E44" i="1" s="1"/>
  <c r="H121" i="1" s="1"/>
  <c r="H124" i="1" s="1"/>
  <c r="N64" i="1"/>
  <c r="L64" i="1"/>
  <c r="J64" i="1"/>
  <c r="H64" i="1"/>
  <c r="E60" i="1"/>
  <c r="E30" i="1"/>
  <c r="E39" i="1" s="1"/>
  <c r="N44" i="1"/>
  <c r="Q121" i="1" s="1"/>
  <c r="Q124" i="1" s="1"/>
  <c r="B10" i="3"/>
  <c r="E10" i="3" s="1"/>
  <c r="D10" i="3"/>
  <c r="G81" i="1"/>
  <c r="K81" i="1"/>
  <c r="E81" i="1"/>
  <c r="M81" i="1"/>
  <c r="I81" i="1"/>
  <c r="K44" i="1"/>
  <c r="N121" i="1" s="1"/>
  <c r="N124" i="1" s="1"/>
  <c r="J44" i="1"/>
  <c r="M121" i="1" s="1"/>
  <c r="M124" i="1" s="1"/>
  <c r="I44" i="1"/>
  <c r="L121" i="1" s="1"/>
  <c r="L124" i="1" s="1"/>
  <c r="H44" i="1"/>
  <c r="K121" i="1" s="1"/>
  <c r="K124" i="1" s="1"/>
  <c r="F81" i="1"/>
  <c r="L81" i="1"/>
  <c r="J81" i="1"/>
  <c r="H81" i="1"/>
  <c r="M44" i="1"/>
  <c r="P121" i="1" s="1"/>
  <c r="P124" i="1" s="1"/>
  <c r="L44" i="1"/>
  <c r="O121" i="1" s="1"/>
  <c r="O124" i="1" s="1"/>
  <c r="G44" i="1"/>
  <c r="J121" i="1" s="1"/>
  <c r="J124" i="1" s="1"/>
  <c r="F44" i="1"/>
  <c r="I121" i="1" s="1"/>
  <c r="I124" i="1" s="1"/>
  <c r="N81" i="1"/>
  <c r="E111" i="1" s="1"/>
  <c r="F3" i="1"/>
  <c r="H134" i="1"/>
  <c r="D34" i="1"/>
  <c r="G120" i="1" s="1"/>
  <c r="D59" i="1"/>
  <c r="E72" i="1"/>
  <c r="F5" i="1"/>
  <c r="E33" i="1"/>
  <c r="E32" i="1"/>
  <c r="E31" i="1"/>
  <c r="E28" i="1"/>
  <c r="E59" i="1" s="1"/>
  <c r="I10" i="1" l="1"/>
  <c r="H11" i="1"/>
  <c r="D64" i="1"/>
  <c r="F128" i="1" s="1"/>
  <c r="F10" i="3"/>
  <c r="G10" i="3"/>
  <c r="F4" i="1"/>
  <c r="F28" i="1" s="1"/>
  <c r="G3" i="1"/>
  <c r="G133" i="1"/>
  <c r="F29" i="1"/>
  <c r="F37" i="1"/>
  <c r="F38" i="1"/>
  <c r="F30" i="1"/>
  <c r="F39" i="1" s="1"/>
  <c r="F31" i="1"/>
  <c r="F32" i="1"/>
  <c r="F33" i="1"/>
  <c r="G5" i="1"/>
  <c r="E34" i="1"/>
  <c r="H133" i="1"/>
  <c r="D44" i="1" l="1"/>
  <c r="G121" i="1" s="1"/>
  <c r="I11" i="1"/>
  <c r="J10" i="1"/>
  <c r="H10" i="3"/>
  <c r="D175" i="1"/>
  <c r="F144" i="1"/>
  <c r="D159" i="1"/>
  <c r="G4" i="1"/>
  <c r="G28" i="1" s="1"/>
  <c r="H3" i="1"/>
  <c r="F59" i="1"/>
  <c r="F34" i="1"/>
  <c r="G30" i="1"/>
  <c r="G39" i="1" s="1"/>
  <c r="G31" i="1"/>
  <c r="G32" i="1"/>
  <c r="G33" i="1"/>
  <c r="H5" i="1"/>
  <c r="G29" i="1"/>
  <c r="G37" i="1"/>
  <c r="G38" i="1"/>
  <c r="F60" i="1"/>
  <c r="I134" i="1" s="1"/>
  <c r="I136" i="1"/>
  <c r="F72" i="1"/>
  <c r="H120" i="1"/>
  <c r="H122" i="1" s="1"/>
  <c r="D65" i="1" l="1"/>
  <c r="K10" i="1"/>
  <c r="J11" i="1"/>
  <c r="O160" i="1"/>
  <c r="N160" i="1" s="1"/>
  <c r="O176" i="1"/>
  <c r="N176" i="1" s="1"/>
  <c r="B11" i="3"/>
  <c r="E11" i="3" s="1"/>
  <c r="D11" i="3"/>
  <c r="E65" i="1"/>
  <c r="D67" i="1"/>
  <c r="G124" i="1"/>
  <c r="G122" i="1"/>
  <c r="H4" i="1"/>
  <c r="I3" i="1"/>
  <c r="H123" i="1"/>
  <c r="I120" i="1"/>
  <c r="I122" i="1" s="1"/>
  <c r="G34" i="1"/>
  <c r="G59" i="1"/>
  <c r="G72" i="1"/>
  <c r="G60" i="1"/>
  <c r="J134" i="1" s="1"/>
  <c r="J136" i="1"/>
  <c r="H29" i="1"/>
  <c r="H37" i="1"/>
  <c r="H38" i="1"/>
  <c r="H30" i="1"/>
  <c r="H39" i="1" s="1"/>
  <c r="H31" i="1"/>
  <c r="H32" i="1"/>
  <c r="H33" i="1"/>
  <c r="I5" i="1"/>
  <c r="H28" i="1"/>
  <c r="I133" i="1"/>
  <c r="K11" i="1" l="1"/>
  <c r="L10" i="1"/>
  <c r="N161" i="1"/>
  <c r="F11" i="3"/>
  <c r="G11" i="3"/>
  <c r="F65" i="1"/>
  <c r="E67" i="1"/>
  <c r="G123" i="1"/>
  <c r="G135" i="1" s="1"/>
  <c r="I4" i="1"/>
  <c r="J3" i="1"/>
  <c r="H125" i="1"/>
  <c r="E157" i="1" s="1"/>
  <c r="I30" i="1"/>
  <c r="I39" i="1" s="1"/>
  <c r="I31" i="1"/>
  <c r="I32" i="1"/>
  <c r="I33" i="1"/>
  <c r="J5" i="1"/>
  <c r="I29" i="1"/>
  <c r="I37" i="1"/>
  <c r="I38" i="1"/>
  <c r="I28" i="1"/>
  <c r="H60" i="1"/>
  <c r="K134" i="1" s="1"/>
  <c r="K136" i="1"/>
  <c r="H72" i="1"/>
  <c r="J133" i="1"/>
  <c r="H59" i="1"/>
  <c r="H34" i="1"/>
  <c r="J120" i="1"/>
  <c r="J122" i="1" s="1"/>
  <c r="I123" i="1"/>
  <c r="M10" i="1" l="1"/>
  <c r="L11" i="1"/>
  <c r="H11" i="3"/>
  <c r="B12" i="3" s="1"/>
  <c r="E12" i="3" s="1"/>
  <c r="H135" i="1"/>
  <c r="D178" i="1"/>
  <c r="D162" i="1"/>
  <c r="G65" i="1"/>
  <c r="F67" i="1"/>
  <c r="G125" i="1"/>
  <c r="D157" i="1" s="1"/>
  <c r="H144" i="1"/>
  <c r="J4" i="1"/>
  <c r="K3" i="1"/>
  <c r="E173" i="1"/>
  <c r="I135" i="1"/>
  <c r="J123" i="1"/>
  <c r="J135" i="1" s="1"/>
  <c r="K133" i="1"/>
  <c r="I34" i="1"/>
  <c r="I59" i="1"/>
  <c r="I60" i="1"/>
  <c r="L134" i="1" s="1"/>
  <c r="L136" i="1"/>
  <c r="I72" i="1"/>
  <c r="J29" i="1"/>
  <c r="J37" i="1"/>
  <c r="J38" i="1"/>
  <c r="J30" i="1"/>
  <c r="J39" i="1" s="1"/>
  <c r="J31" i="1"/>
  <c r="J32" i="1"/>
  <c r="J33" i="1"/>
  <c r="K5" i="1"/>
  <c r="J28" i="1"/>
  <c r="K120" i="1"/>
  <c r="K122" i="1" s="1"/>
  <c r="I125" i="1"/>
  <c r="M11" i="1" l="1"/>
  <c r="N10" i="1"/>
  <c r="N11" i="1" s="1"/>
  <c r="D12" i="3"/>
  <c r="F12" i="3" s="1"/>
  <c r="G12" i="3"/>
  <c r="E162" i="1"/>
  <c r="E166" i="1" s="1"/>
  <c r="E185" i="1" s="1"/>
  <c r="E178" i="1"/>
  <c r="E182" i="1" s="1"/>
  <c r="E187" i="1" s="1"/>
  <c r="D166" i="1"/>
  <c r="D185" i="1" s="1"/>
  <c r="G144" i="1"/>
  <c r="D173" i="1"/>
  <c r="D182" i="1" s="1"/>
  <c r="D187" i="1" s="1"/>
  <c r="H65" i="1"/>
  <c r="G67" i="1"/>
  <c r="K4" i="1"/>
  <c r="L3" i="1"/>
  <c r="J125" i="1"/>
  <c r="G178" i="1"/>
  <c r="G162" i="1"/>
  <c r="K123" i="1"/>
  <c r="K135" i="1" s="1"/>
  <c r="H162" i="1" s="1"/>
  <c r="J59" i="1"/>
  <c r="J34" i="1"/>
  <c r="L120" i="1"/>
  <c r="L122" i="1" s="1"/>
  <c r="F173" i="1"/>
  <c r="F157" i="1"/>
  <c r="I144" i="1"/>
  <c r="K30" i="1"/>
  <c r="K39" i="1" s="1"/>
  <c r="K31" i="1"/>
  <c r="K32" i="1"/>
  <c r="K33" i="1"/>
  <c r="L5" i="1"/>
  <c r="K29" i="1"/>
  <c r="K37" i="1"/>
  <c r="K38" i="1"/>
  <c r="K28" i="1"/>
  <c r="J60" i="1"/>
  <c r="M134" i="1" s="1"/>
  <c r="M136" i="1"/>
  <c r="J72" i="1"/>
  <c r="L133" i="1"/>
  <c r="F178" i="1"/>
  <c r="F162" i="1"/>
  <c r="G173" i="1" l="1"/>
  <c r="G157" i="1"/>
  <c r="H12" i="3"/>
  <c r="B13" i="3" s="1"/>
  <c r="E13" i="3" s="1"/>
  <c r="E189" i="1"/>
  <c r="I65" i="1"/>
  <c r="H67" i="1"/>
  <c r="D189" i="1"/>
  <c r="L4" i="1"/>
  <c r="M3" i="1"/>
  <c r="G166" i="1"/>
  <c r="G185" i="1" s="1"/>
  <c r="H178" i="1"/>
  <c r="F182" i="1"/>
  <c r="F187" i="1" s="1"/>
  <c r="K125" i="1"/>
  <c r="H157" i="1" s="1"/>
  <c r="H166" i="1" s="1"/>
  <c r="H185" i="1" s="1"/>
  <c r="F166" i="1"/>
  <c r="F185" i="1" s="1"/>
  <c r="J144" i="1"/>
  <c r="K34" i="1"/>
  <c r="K59" i="1"/>
  <c r="K60" i="1"/>
  <c r="N134" i="1" s="1"/>
  <c r="N136" i="1"/>
  <c r="K72" i="1"/>
  <c r="L29" i="1"/>
  <c r="L37" i="1"/>
  <c r="L38" i="1"/>
  <c r="L30" i="1"/>
  <c r="L39" i="1" s="1"/>
  <c r="L31" i="1"/>
  <c r="L32" i="1"/>
  <c r="L33" i="1"/>
  <c r="M5" i="1"/>
  <c r="L28" i="1"/>
  <c r="L123" i="1"/>
  <c r="L135" i="1" s="1"/>
  <c r="I178" i="1" s="1"/>
  <c r="M133" i="1"/>
  <c r="G182" i="1"/>
  <c r="G187" i="1" s="1"/>
  <c r="M120" i="1"/>
  <c r="M122" i="1" s="1"/>
  <c r="D13" i="3" l="1"/>
  <c r="F13" i="3" s="1"/>
  <c r="K144" i="1"/>
  <c r="H173" i="1"/>
  <c r="H182" i="1" s="1"/>
  <c r="H187" i="1" s="1"/>
  <c r="H189" i="1" s="1"/>
  <c r="G189" i="1"/>
  <c r="J65" i="1"/>
  <c r="I67" i="1"/>
  <c r="M4" i="1"/>
  <c r="M28" i="1" s="1"/>
  <c r="N3" i="1"/>
  <c r="N4" i="1" s="1"/>
  <c r="F189" i="1"/>
  <c r="L125" i="1"/>
  <c r="L144" i="1" s="1"/>
  <c r="M123" i="1"/>
  <c r="M135" i="1" s="1"/>
  <c r="J162" i="1" s="1"/>
  <c r="I157" i="1"/>
  <c r="L59" i="1"/>
  <c r="O133" i="1" s="1"/>
  <c r="L34" i="1"/>
  <c r="N120" i="1"/>
  <c r="N122" i="1" s="1"/>
  <c r="I162" i="1"/>
  <c r="M30" i="1"/>
  <c r="M39" i="1" s="1"/>
  <c r="M31" i="1"/>
  <c r="M32" i="1"/>
  <c r="M33" i="1"/>
  <c r="N5" i="1"/>
  <c r="M29" i="1"/>
  <c r="M37" i="1"/>
  <c r="M38" i="1"/>
  <c r="L60" i="1"/>
  <c r="O134" i="1" s="1"/>
  <c r="O136" i="1"/>
  <c r="L72" i="1"/>
  <c r="N133" i="1"/>
  <c r="G13" i="3" l="1"/>
  <c r="H13" i="3" s="1"/>
  <c r="K65" i="1"/>
  <c r="J67" i="1"/>
  <c r="I173" i="1"/>
  <c r="I182" i="1" s="1"/>
  <c r="I187" i="1" s="1"/>
  <c r="J178" i="1"/>
  <c r="M125" i="1"/>
  <c r="J173" i="1" s="1"/>
  <c r="M59" i="1"/>
  <c r="M34" i="1"/>
  <c r="M60" i="1"/>
  <c r="P134" i="1" s="1"/>
  <c r="P136" i="1"/>
  <c r="M72" i="1"/>
  <c r="N29" i="1"/>
  <c r="N37" i="1"/>
  <c r="N38" i="1"/>
  <c r="N30" i="1"/>
  <c r="N39" i="1" s="1"/>
  <c r="N31" i="1"/>
  <c r="N32" i="1"/>
  <c r="N33" i="1"/>
  <c r="N28" i="1"/>
  <c r="O120" i="1"/>
  <c r="O122" i="1" s="1"/>
  <c r="I166" i="1"/>
  <c r="I185" i="1" s="1"/>
  <c r="N123" i="1"/>
  <c r="N135" i="1" s="1"/>
  <c r="K178" i="1" s="1"/>
  <c r="B14" i="3" l="1"/>
  <c r="E14" i="3" s="1"/>
  <c r="D14" i="3"/>
  <c r="I189" i="1"/>
  <c r="J182" i="1"/>
  <c r="J187" i="1" s="1"/>
  <c r="F14" i="3"/>
  <c r="G14" i="3"/>
  <c r="L65" i="1"/>
  <c r="K67" i="1"/>
  <c r="J157" i="1"/>
  <c r="J166" i="1" s="1"/>
  <c r="J185" i="1" s="1"/>
  <c r="M144" i="1"/>
  <c r="O123" i="1"/>
  <c r="O135" i="1" s="1"/>
  <c r="P133" i="1"/>
  <c r="K162" i="1"/>
  <c r="N59" i="1"/>
  <c r="N34" i="1"/>
  <c r="N60" i="1"/>
  <c r="Q136" i="1"/>
  <c r="Q142" i="1"/>
  <c r="N72" i="1"/>
  <c r="P120" i="1"/>
  <c r="P122" i="1" s="1"/>
  <c r="N125" i="1"/>
  <c r="N144" i="1" s="1"/>
  <c r="H14" i="3" l="1"/>
  <c r="D15" i="3" s="1"/>
  <c r="J189" i="1"/>
  <c r="M65" i="1"/>
  <c r="L67" i="1"/>
  <c r="K173" i="1"/>
  <c r="K182" i="1" s="1"/>
  <c r="K187" i="1" s="1"/>
  <c r="K157" i="1"/>
  <c r="K166" i="1" s="1"/>
  <c r="K185" i="1" s="1"/>
  <c r="Q139" i="1"/>
  <c r="Q133" i="1"/>
  <c r="O125" i="1"/>
  <c r="P123" i="1"/>
  <c r="P135" i="1" s="1"/>
  <c r="M178" i="1" s="1"/>
  <c r="Q140" i="1"/>
  <c r="Q134" i="1"/>
  <c r="Q120" i="1"/>
  <c r="Q122" i="1" s="1"/>
  <c r="L178" i="1"/>
  <c r="L162" i="1"/>
  <c r="B15" i="3" l="1"/>
  <c r="E15" i="3" s="1"/>
  <c r="F15" i="3" s="1"/>
  <c r="G15" i="3"/>
  <c r="N65" i="1"/>
  <c r="M67" i="1"/>
  <c r="K189" i="1"/>
  <c r="Q123" i="1"/>
  <c r="Q125" i="1" s="1"/>
  <c r="L173" i="1"/>
  <c r="L182" i="1" s="1"/>
  <c r="L187" i="1" s="1"/>
  <c r="L157" i="1"/>
  <c r="L166" i="1" s="1"/>
  <c r="L185" i="1" s="1"/>
  <c r="O144" i="1"/>
  <c r="P125" i="1"/>
  <c r="M162" i="1"/>
  <c r="H15" i="3" l="1"/>
  <c r="B16" i="3" s="1"/>
  <c r="E16" i="3" s="1"/>
  <c r="T129" i="1"/>
  <c r="N67" i="1"/>
  <c r="Q135" i="1"/>
  <c r="Q141" i="1"/>
  <c r="M157" i="1"/>
  <c r="M166" i="1" s="1"/>
  <c r="M185" i="1" s="1"/>
  <c r="P144" i="1"/>
  <c r="M173" i="1"/>
  <c r="M182" i="1" s="1"/>
  <c r="M187" i="1" s="1"/>
  <c r="N157" i="1"/>
  <c r="N173" i="1"/>
  <c r="L189" i="1"/>
  <c r="D16" i="3" l="1"/>
  <c r="G16" i="3" s="1"/>
  <c r="Q129" i="1"/>
  <c r="Q130" i="1" s="1"/>
  <c r="Q144" i="1" s="1"/>
  <c r="F150" i="1" s="1"/>
  <c r="N162" i="1"/>
  <c r="N178" i="1"/>
  <c r="M189" i="1"/>
  <c r="N180" i="1"/>
  <c r="N164" i="1"/>
  <c r="F16" i="3" l="1"/>
  <c r="N166" i="1"/>
  <c r="N185" i="1" s="1"/>
  <c r="H16" i="3"/>
  <c r="B17" i="3" s="1"/>
  <c r="E17" i="3" s="1"/>
  <c r="N182" i="1"/>
  <c r="N187" i="1" s="1"/>
  <c r="D17" i="3" l="1"/>
  <c r="F17" i="3" s="1"/>
  <c r="N189" i="1"/>
  <c r="G17" i="3" l="1"/>
  <c r="H17" i="3" s="1"/>
  <c r="D18" i="3" l="1"/>
  <c r="G18" i="3" s="1"/>
  <c r="B18" i="3"/>
  <c r="E18" i="3" s="1"/>
  <c r="F18" i="3" l="1"/>
  <c r="H18" i="3" s="1"/>
  <c r="B19" i="3" s="1"/>
  <c r="E19" i="3" s="1"/>
  <c r="D19" i="3" l="1"/>
  <c r="F19" i="3" s="1"/>
  <c r="G19" i="3" l="1"/>
  <c r="H19" i="3" s="1"/>
  <c r="B20" i="3" l="1"/>
  <c r="E20" i="3" s="1"/>
  <c r="D20" i="3"/>
  <c r="G20" i="3" s="1"/>
  <c r="F20" i="3" l="1"/>
  <c r="H20" i="3"/>
  <c r="B21" i="3" s="1"/>
  <c r="E21" i="3" s="1"/>
  <c r="D45" i="1" s="1"/>
  <c r="D47" i="1" s="1"/>
  <c r="D49" i="1" s="1"/>
  <c r="D21" i="3" l="1"/>
  <c r="G21" i="3" s="1"/>
  <c r="D50" i="1"/>
  <c r="D73" i="1" s="1"/>
  <c r="D74" i="1" s="1"/>
  <c r="F21" i="3" l="1"/>
  <c r="D77" i="1" s="1"/>
  <c r="D51" i="1"/>
  <c r="D82" i="1" s="1"/>
  <c r="H21" i="3" l="1"/>
  <c r="D22" i="3" s="1"/>
  <c r="D83" i="1"/>
  <c r="D85" i="1" s="1"/>
  <c r="D88" i="1" s="1"/>
  <c r="G22" i="3" l="1"/>
  <c r="B22" i="3"/>
  <c r="E22" i="3" s="1"/>
  <c r="F22" i="3" s="1"/>
  <c r="H22" i="3" l="1"/>
  <c r="D23" i="3" s="1"/>
  <c r="G23" i="3"/>
  <c r="B23" i="3" l="1"/>
  <c r="E23" i="3" s="1"/>
  <c r="F23" i="3" s="1"/>
  <c r="H23" i="3" s="1"/>
  <c r="D24" i="3" l="1"/>
  <c r="B24" i="3"/>
  <c r="E24" i="3" s="1"/>
  <c r="G24" i="3" l="1"/>
  <c r="F24" i="3"/>
  <c r="H24" i="3" l="1"/>
  <c r="D25" i="3" s="1"/>
  <c r="B25" i="3" l="1"/>
  <c r="E25" i="3" s="1"/>
  <c r="F25" i="3" s="1"/>
  <c r="G25" i="3"/>
  <c r="H25" i="3" l="1"/>
  <c r="D26" i="3" s="1"/>
  <c r="B26" i="3" l="1"/>
  <c r="E26" i="3" s="1"/>
  <c r="F26" i="3" s="1"/>
  <c r="H26" i="3" s="1"/>
  <c r="G26" i="3"/>
  <c r="D27" i="3" l="1"/>
  <c r="B27" i="3"/>
  <c r="E27" i="3" s="1"/>
  <c r="G27" i="3" l="1"/>
  <c r="F27" i="3"/>
  <c r="H27" i="3" l="1"/>
  <c r="D28" i="3" s="1"/>
  <c r="B28" i="3"/>
  <c r="E28" i="3" s="1"/>
  <c r="G28" i="3" l="1"/>
  <c r="F28" i="3"/>
  <c r="H28" i="3" l="1"/>
  <c r="D29" i="3" s="1"/>
  <c r="B29" i="3" l="1"/>
  <c r="E29" i="3" s="1"/>
  <c r="F29" i="3" s="1"/>
  <c r="G29" i="3"/>
  <c r="H29" i="3" l="1"/>
  <c r="D30" i="3" s="1"/>
  <c r="B30" i="3" l="1"/>
  <c r="E30" i="3" s="1"/>
  <c r="G30" i="3"/>
  <c r="F30" i="3"/>
  <c r="H30" i="3" l="1"/>
  <c r="D31" i="3" s="1"/>
  <c r="B31" i="3" l="1"/>
  <c r="E31" i="3" s="1"/>
  <c r="G31" i="3"/>
  <c r="F31" i="3"/>
  <c r="H31" i="3" l="1"/>
  <c r="D32" i="3" s="1"/>
  <c r="B32" i="3" l="1"/>
  <c r="E32" i="3" s="1"/>
  <c r="G32" i="3"/>
  <c r="F32" i="3"/>
  <c r="H32" i="3" l="1"/>
  <c r="D33" i="3" s="1"/>
  <c r="B33" i="3" l="1"/>
  <c r="E33" i="3" s="1"/>
  <c r="E45" i="1" s="1"/>
  <c r="E47" i="1" s="1"/>
  <c r="E49" i="1" s="1"/>
  <c r="E50" i="1" s="1"/>
  <c r="E73" i="1" s="1"/>
  <c r="E74" i="1" s="1"/>
  <c r="G33" i="3"/>
  <c r="F33" i="3"/>
  <c r="E77" i="1" s="1"/>
  <c r="E51" i="1" l="1"/>
  <c r="E82" i="1" s="1"/>
  <c r="H33" i="3"/>
  <c r="E83" i="1" l="1"/>
  <c r="E85" i="1" s="1"/>
  <c r="E88" i="1" s="1"/>
  <c r="D34" i="3"/>
  <c r="B34" i="3"/>
  <c r="E34" i="3" s="1"/>
  <c r="G34" i="3" l="1"/>
  <c r="F34" i="3"/>
  <c r="H34" i="3" l="1"/>
  <c r="D35" i="3" s="1"/>
  <c r="B35" i="3" l="1"/>
  <c r="E35" i="3" s="1"/>
  <c r="G35" i="3"/>
  <c r="F35" i="3"/>
  <c r="H35" i="3" l="1"/>
  <c r="D36" i="3" s="1"/>
  <c r="B36" i="3" l="1"/>
  <c r="E36" i="3" s="1"/>
  <c r="G36" i="3"/>
  <c r="F36" i="3"/>
  <c r="H36" i="3" l="1"/>
  <c r="D37" i="3" s="1"/>
  <c r="B37" i="3" l="1"/>
  <c r="E37" i="3" s="1"/>
  <c r="G37" i="3"/>
  <c r="F37" i="3"/>
  <c r="H37" i="3" l="1"/>
  <c r="D38" i="3" s="1"/>
  <c r="B38" i="3" l="1"/>
  <c r="E38" i="3" s="1"/>
  <c r="G38" i="3"/>
  <c r="F38" i="3"/>
  <c r="H38" i="3" l="1"/>
  <c r="D39" i="3" s="1"/>
  <c r="B39" i="3" l="1"/>
  <c r="E39" i="3" s="1"/>
  <c r="F39" i="3" s="1"/>
  <c r="G39" i="3"/>
  <c r="H39" i="3" l="1"/>
  <c r="D40" i="3" s="1"/>
  <c r="B40" i="3" l="1"/>
  <c r="E40" i="3" s="1"/>
  <c r="G40" i="3"/>
  <c r="F40" i="3"/>
  <c r="H40" i="3" l="1"/>
  <c r="D41" i="3" s="1"/>
  <c r="B41" i="3" l="1"/>
  <c r="E41" i="3" s="1"/>
  <c r="G41" i="3"/>
  <c r="F41" i="3"/>
  <c r="H41" i="3" l="1"/>
  <c r="D42" i="3" s="1"/>
  <c r="B42" i="3" l="1"/>
  <c r="E42" i="3" s="1"/>
  <c r="G42" i="3"/>
  <c r="F42" i="3"/>
  <c r="H42" i="3" l="1"/>
  <c r="D43" i="3" s="1"/>
  <c r="B43" i="3" l="1"/>
  <c r="E43" i="3" s="1"/>
  <c r="G43" i="3"/>
  <c r="F43" i="3"/>
  <c r="H43" i="3" l="1"/>
  <c r="D44" i="3" s="1"/>
  <c r="B44" i="3" l="1"/>
  <c r="E44" i="3" s="1"/>
  <c r="G44" i="3"/>
  <c r="F44" i="3"/>
  <c r="H44" i="3" l="1"/>
  <c r="D45" i="3" s="1"/>
  <c r="B45" i="3" l="1"/>
  <c r="E45" i="3" s="1"/>
  <c r="F45" i="1" s="1"/>
  <c r="F47" i="1" s="1"/>
  <c r="F49" i="1" s="1"/>
  <c r="F50" i="1" s="1"/>
  <c r="F73" i="1" s="1"/>
  <c r="F74" i="1" s="1"/>
  <c r="G45" i="3"/>
  <c r="F45" i="3"/>
  <c r="F77" i="1" s="1"/>
  <c r="H45" i="3" l="1"/>
  <c r="D46" i="3" s="1"/>
  <c r="F51" i="1"/>
  <c r="F82" i="1" s="1"/>
  <c r="F83" i="1" s="1"/>
  <c r="F85" i="1" s="1"/>
  <c r="F88" i="1" s="1"/>
  <c r="B46" i="3" l="1"/>
  <c r="E46" i="3" s="1"/>
  <c r="G46" i="3"/>
  <c r="F46" i="3"/>
  <c r="H46" i="3" l="1"/>
  <c r="D47" i="3" s="1"/>
  <c r="B47" i="3" l="1"/>
  <c r="E47" i="3" s="1"/>
  <c r="G47" i="3"/>
  <c r="F47" i="3"/>
  <c r="H47" i="3" l="1"/>
  <c r="D48" i="3" s="1"/>
  <c r="B48" i="3" l="1"/>
  <c r="E48" i="3" s="1"/>
  <c r="F48" i="3" s="1"/>
  <c r="G48" i="3"/>
  <c r="H48" i="3" l="1"/>
  <c r="D49" i="3" s="1"/>
  <c r="B49" i="3" l="1"/>
  <c r="E49" i="3" s="1"/>
  <c r="F49" i="3" s="1"/>
  <c r="G49" i="3"/>
  <c r="H49" i="3" l="1"/>
  <c r="D50" i="3" s="1"/>
  <c r="B50" i="3" l="1"/>
  <c r="E50" i="3" s="1"/>
  <c r="F50" i="3" s="1"/>
  <c r="G50" i="3"/>
  <c r="H50" i="3" l="1"/>
  <c r="D51" i="3" s="1"/>
  <c r="B51" i="3" l="1"/>
  <c r="E51" i="3" s="1"/>
  <c r="G51" i="3"/>
  <c r="F51" i="3"/>
  <c r="H51" i="3" l="1"/>
  <c r="D52" i="3" s="1"/>
  <c r="B52" i="3" l="1"/>
  <c r="E52" i="3" s="1"/>
  <c r="G52" i="3"/>
  <c r="F52" i="3"/>
  <c r="H52" i="3" l="1"/>
  <c r="D53" i="3" s="1"/>
  <c r="B53" i="3" l="1"/>
  <c r="E53" i="3" s="1"/>
  <c r="G53" i="3"/>
  <c r="F53" i="3"/>
  <c r="H53" i="3" l="1"/>
  <c r="D54" i="3" s="1"/>
  <c r="B54" i="3" l="1"/>
  <c r="E54" i="3" s="1"/>
  <c r="G54" i="3"/>
  <c r="F54" i="3"/>
  <c r="H54" i="3" l="1"/>
  <c r="D55" i="3" s="1"/>
  <c r="B55" i="3" l="1"/>
  <c r="E55" i="3" s="1"/>
  <c r="F55" i="3" s="1"/>
  <c r="G55" i="3"/>
  <c r="H55" i="3" l="1"/>
  <c r="D56" i="3" s="1"/>
  <c r="B56" i="3" l="1"/>
  <c r="E56" i="3" s="1"/>
  <c r="G56" i="3"/>
  <c r="F56" i="3"/>
  <c r="H56" i="3" l="1"/>
  <c r="D57" i="3" s="1"/>
  <c r="B57" i="3" l="1"/>
  <c r="E57" i="3" s="1"/>
  <c r="G45" i="1" s="1"/>
  <c r="G47" i="1" s="1"/>
  <c r="G49" i="1" s="1"/>
  <c r="G50" i="1" s="1"/>
  <c r="G73" i="1" s="1"/>
  <c r="G74" i="1" s="1"/>
  <c r="G57" i="3"/>
  <c r="F57" i="3"/>
  <c r="G77" i="1" s="1"/>
  <c r="H57" i="3" l="1"/>
  <c r="D58" i="3" s="1"/>
  <c r="G51" i="1"/>
  <c r="G82" i="1" s="1"/>
  <c r="G83" i="1" s="1"/>
  <c r="G85" i="1" s="1"/>
  <c r="G88" i="1" s="1"/>
  <c r="B58" i="3" l="1"/>
  <c r="E58" i="3" s="1"/>
  <c r="G58" i="3"/>
  <c r="F58" i="3"/>
  <c r="H58" i="3" l="1"/>
  <c r="D59" i="3" l="1"/>
  <c r="B59" i="3"/>
  <c r="E59" i="3" s="1"/>
  <c r="G59" i="3" l="1"/>
  <c r="F59" i="3"/>
  <c r="H59" i="3" l="1"/>
  <c r="D60" i="3" s="1"/>
  <c r="B60" i="3" l="1"/>
  <c r="E60" i="3" s="1"/>
  <c r="F60" i="3" s="1"/>
  <c r="G60" i="3"/>
  <c r="H60" i="3" l="1"/>
  <c r="D61" i="3" s="1"/>
  <c r="B61" i="3"/>
  <c r="E61" i="3" s="1"/>
  <c r="G61" i="3" l="1"/>
  <c r="F61" i="3"/>
  <c r="H61" i="3" l="1"/>
  <c r="D62" i="3" s="1"/>
  <c r="B62" i="3" l="1"/>
  <c r="E62" i="3" s="1"/>
  <c r="F62" i="3" s="1"/>
  <c r="G62" i="3"/>
  <c r="H62" i="3" l="1"/>
  <c r="D63" i="3" s="1"/>
  <c r="B63" i="3" l="1"/>
  <c r="E63" i="3" s="1"/>
  <c r="G63" i="3"/>
  <c r="F63" i="3"/>
  <c r="H63" i="3" l="1"/>
  <c r="D64" i="3" s="1"/>
  <c r="B64" i="3" l="1"/>
  <c r="E64" i="3" s="1"/>
  <c r="F64" i="3" s="1"/>
  <c r="G64" i="3"/>
  <c r="H64" i="3" l="1"/>
  <c r="D65" i="3" s="1"/>
  <c r="B65" i="3" l="1"/>
  <c r="E65" i="3" s="1"/>
  <c r="G65" i="3"/>
  <c r="F65" i="3"/>
  <c r="H65" i="3" l="1"/>
  <c r="D66" i="3" s="1"/>
  <c r="B66" i="3" l="1"/>
  <c r="E66" i="3" s="1"/>
  <c r="G66" i="3"/>
  <c r="F66" i="3"/>
  <c r="H66" i="3" l="1"/>
  <c r="D67" i="3" s="1"/>
  <c r="B67" i="3" l="1"/>
  <c r="E67" i="3" s="1"/>
  <c r="G67" i="3"/>
  <c r="F67" i="3"/>
  <c r="H67" i="3" l="1"/>
  <c r="D68" i="3" s="1"/>
  <c r="B68" i="3" l="1"/>
  <c r="E68" i="3" s="1"/>
  <c r="F68" i="3" s="1"/>
  <c r="G68" i="3"/>
  <c r="H68" i="3" l="1"/>
  <c r="D69" i="3" s="1"/>
  <c r="B69" i="3" l="1"/>
  <c r="E69" i="3" s="1"/>
  <c r="H45" i="1" s="1"/>
  <c r="H47" i="1" s="1"/>
  <c r="H49" i="1" s="1"/>
  <c r="H50" i="1" s="1"/>
  <c r="H73" i="1" s="1"/>
  <c r="H74" i="1" s="1"/>
  <c r="G69" i="3"/>
  <c r="F69" i="3"/>
  <c r="H77" i="1" s="1"/>
  <c r="H51" i="1" l="1"/>
  <c r="H82" i="1" s="1"/>
  <c r="H83" i="1" s="1"/>
  <c r="H85" i="1" s="1"/>
  <c r="H88" i="1" s="1"/>
  <c r="H69" i="3"/>
  <c r="D70" i="3" l="1"/>
  <c r="B70" i="3"/>
  <c r="E70" i="3" s="1"/>
  <c r="G70" i="3" l="1"/>
  <c r="F70" i="3"/>
  <c r="H70" i="3" l="1"/>
  <c r="D71" i="3" s="1"/>
  <c r="B71" i="3" l="1"/>
  <c r="E71" i="3" s="1"/>
  <c r="G71" i="3"/>
  <c r="F71" i="3"/>
  <c r="H71" i="3" l="1"/>
  <c r="D72" i="3" l="1"/>
  <c r="B72" i="3"/>
  <c r="E72" i="3" s="1"/>
  <c r="G72" i="3" l="1"/>
  <c r="F72" i="3"/>
  <c r="H72" i="3" l="1"/>
  <c r="D73" i="3" s="1"/>
  <c r="B73" i="3" l="1"/>
  <c r="E73" i="3" s="1"/>
  <c r="G73" i="3"/>
  <c r="F73" i="3"/>
  <c r="H73" i="3" l="1"/>
  <c r="D74" i="3" s="1"/>
  <c r="B74" i="3" l="1"/>
  <c r="E74" i="3" s="1"/>
  <c r="G74" i="3"/>
  <c r="F74" i="3"/>
  <c r="H74" i="3" l="1"/>
  <c r="D75" i="3" s="1"/>
  <c r="B75" i="3" l="1"/>
  <c r="E75" i="3" s="1"/>
  <c r="G75" i="3"/>
  <c r="F75" i="3"/>
  <c r="H75" i="3" l="1"/>
  <c r="D76" i="3" s="1"/>
  <c r="B76" i="3" l="1"/>
  <c r="E76" i="3" s="1"/>
  <c r="G76" i="3"/>
  <c r="F76" i="3"/>
  <c r="H76" i="3" l="1"/>
  <c r="D77" i="3" s="1"/>
  <c r="B77" i="3" l="1"/>
  <c r="E77" i="3" s="1"/>
  <c r="F77" i="3" s="1"/>
  <c r="G77" i="3"/>
  <c r="H77" i="3" l="1"/>
  <c r="D78" i="3" s="1"/>
  <c r="B78" i="3"/>
  <c r="E78" i="3" s="1"/>
  <c r="G78" i="3" l="1"/>
  <c r="F78" i="3"/>
  <c r="H78" i="3" l="1"/>
  <c r="D79" i="3" s="1"/>
  <c r="B79" i="3"/>
  <c r="E79" i="3" s="1"/>
  <c r="G79" i="3" l="1"/>
  <c r="F79" i="3"/>
  <c r="H79" i="3" l="1"/>
  <c r="D80" i="3" s="1"/>
  <c r="B80" i="3"/>
  <c r="E80" i="3" s="1"/>
  <c r="G80" i="3" l="1"/>
  <c r="F80" i="3"/>
  <c r="H80" i="3" l="1"/>
  <c r="D81" i="3" s="1"/>
  <c r="B81" i="3"/>
  <c r="E81" i="3" s="1"/>
  <c r="I45" i="1" s="1"/>
  <c r="I47" i="1" s="1"/>
  <c r="I49" i="1" s="1"/>
  <c r="G81" i="3" l="1"/>
  <c r="F81" i="3"/>
  <c r="I77" i="1" s="1"/>
  <c r="I50" i="1"/>
  <c r="I73" i="1" s="1"/>
  <c r="I74" i="1" s="1"/>
  <c r="H81" i="3" l="1"/>
  <c r="D82" i="3" s="1"/>
  <c r="I51" i="1"/>
  <c r="I82" i="1" s="1"/>
  <c r="I83" i="1" s="1"/>
  <c r="I85" i="1" s="1"/>
  <c r="I88" i="1" s="1"/>
  <c r="B82" i="3" l="1"/>
  <c r="E82" i="3" s="1"/>
  <c r="F82" i="3" s="1"/>
  <c r="G82" i="3"/>
  <c r="H82" i="3" l="1"/>
  <c r="D83" i="3" s="1"/>
  <c r="B83" i="3"/>
  <c r="E83" i="3" s="1"/>
  <c r="G83" i="3" l="1"/>
  <c r="F83" i="3"/>
  <c r="H83" i="3" s="1"/>
  <c r="D84" i="3" l="1"/>
  <c r="B84" i="3"/>
  <c r="E84" i="3" s="1"/>
  <c r="G84" i="3" l="1"/>
  <c r="F84" i="3"/>
  <c r="H84" i="3" s="1"/>
  <c r="D85" i="3" l="1"/>
  <c r="B85" i="3"/>
  <c r="E85" i="3" s="1"/>
  <c r="G85" i="3" l="1"/>
  <c r="H85" i="3"/>
  <c r="F85" i="3"/>
  <c r="D86" i="3" l="1"/>
  <c r="B86" i="3"/>
  <c r="E86" i="3" s="1"/>
  <c r="G86" i="3" l="1"/>
  <c r="F86" i="3"/>
  <c r="H86" i="3" s="1"/>
  <c r="D87" i="3" l="1"/>
  <c r="B87" i="3"/>
  <c r="E87" i="3" s="1"/>
  <c r="G87" i="3" l="1"/>
  <c r="H87" i="3"/>
  <c r="F87" i="3"/>
  <c r="D88" i="3" l="1"/>
  <c r="B88" i="3"/>
  <c r="E88" i="3" s="1"/>
  <c r="G88" i="3" l="1"/>
  <c r="F88" i="3"/>
  <c r="H88" i="3" l="1"/>
  <c r="D89" i="3"/>
  <c r="B89" i="3"/>
  <c r="E89" i="3" s="1"/>
  <c r="G89" i="3" l="1"/>
  <c r="F89" i="3"/>
  <c r="H89" i="3" s="1"/>
  <c r="D90" i="3" l="1"/>
  <c r="B90" i="3"/>
  <c r="E90" i="3" s="1"/>
  <c r="G90" i="3" l="1"/>
  <c r="F90" i="3"/>
  <c r="H90" i="3" l="1"/>
  <c r="D91" i="3" s="1"/>
  <c r="B91" i="3"/>
  <c r="E91" i="3" s="1"/>
  <c r="G91" i="3" l="1"/>
  <c r="F91" i="3"/>
  <c r="H91" i="3" s="1"/>
  <c r="D92" i="3" l="1"/>
  <c r="B92" i="3"/>
  <c r="E92" i="3" s="1"/>
  <c r="G92" i="3" l="1"/>
  <c r="F92" i="3"/>
  <c r="H92" i="3" s="1"/>
  <c r="D93" i="3" l="1"/>
  <c r="B93" i="3"/>
  <c r="E93" i="3" s="1"/>
  <c r="J45" i="1" s="1"/>
  <c r="J47" i="1" s="1"/>
  <c r="J49" i="1" s="1"/>
  <c r="J50" i="1" l="1"/>
  <c r="J73" i="1" s="1"/>
  <c r="J74" i="1" s="1"/>
  <c r="G93" i="3"/>
  <c r="F93" i="3"/>
  <c r="J77" i="1" s="1"/>
  <c r="H93" i="3" l="1"/>
  <c r="B94" i="3" s="1"/>
  <c r="E94" i="3" s="1"/>
  <c r="J51" i="1"/>
  <c r="J82" i="1" s="1"/>
  <c r="J83" i="1" s="1"/>
  <c r="J85" i="1" s="1"/>
  <c r="J88" i="1" s="1"/>
  <c r="D94" i="3" l="1"/>
  <c r="F94" i="3" s="1"/>
  <c r="G94" i="3" l="1"/>
  <c r="H94" i="3" s="1"/>
  <c r="B95" i="3" l="1"/>
  <c r="E95" i="3" s="1"/>
  <c r="D95" i="3"/>
  <c r="F95" i="3" s="1"/>
  <c r="G95" i="3" l="1"/>
  <c r="H95" i="3" s="1"/>
  <c r="B96" i="3" l="1"/>
  <c r="E96" i="3" s="1"/>
  <c r="D96" i="3"/>
  <c r="F96" i="3" l="1"/>
  <c r="G96" i="3"/>
  <c r="H96" i="3" s="1"/>
  <c r="B97" i="3" l="1"/>
  <c r="E97" i="3" s="1"/>
  <c r="D97" i="3"/>
  <c r="F97" i="3" s="1"/>
  <c r="G97" i="3" l="1"/>
  <c r="H97" i="3" s="1"/>
  <c r="B98" i="3" l="1"/>
  <c r="E98" i="3" s="1"/>
  <c r="D98" i="3"/>
  <c r="F98" i="3" s="1"/>
  <c r="G98" i="3" l="1"/>
  <c r="H98" i="3" s="1"/>
  <c r="D99" i="3" l="1"/>
  <c r="B99" i="3"/>
  <c r="E99" i="3" s="1"/>
  <c r="G99" i="3" l="1"/>
  <c r="F99" i="3"/>
  <c r="H99" i="3" l="1"/>
  <c r="B100" i="3" s="1"/>
  <c r="E100" i="3" s="1"/>
  <c r="D100" i="3" l="1"/>
  <c r="F100" i="3" s="1"/>
  <c r="G100" i="3" l="1"/>
  <c r="H100" i="3" s="1"/>
  <c r="B101" i="3" l="1"/>
  <c r="E101" i="3" s="1"/>
  <c r="D101" i="3"/>
  <c r="F101" i="3" s="1"/>
  <c r="G101" i="3" l="1"/>
  <c r="H101" i="3" s="1"/>
  <c r="B102" i="3" s="1"/>
  <c r="E102" i="3" s="1"/>
  <c r="D102" i="3" l="1"/>
  <c r="F102" i="3" s="1"/>
  <c r="G102" i="3" l="1"/>
  <c r="H102" i="3" s="1"/>
  <c r="D103" i="3" s="1"/>
  <c r="G103" i="3" s="1"/>
  <c r="B103" i="3"/>
  <c r="E103" i="3" s="1"/>
  <c r="F103" i="3" l="1"/>
  <c r="H103" i="3" s="1"/>
  <c r="B104" i="3" s="1"/>
  <c r="E104" i="3" s="1"/>
  <c r="D104" i="3" l="1"/>
  <c r="F104" i="3" s="1"/>
  <c r="G104" i="3" l="1"/>
  <c r="H104" i="3" s="1"/>
  <c r="D105" i="3" l="1"/>
  <c r="G105" i="3" s="1"/>
  <c r="B105" i="3"/>
  <c r="E105" i="3" s="1"/>
  <c r="F105" i="3"/>
  <c r="K77" i="1" s="1"/>
  <c r="K45" i="1"/>
  <c r="K47" i="1" s="1"/>
  <c r="K49" i="1" s="1"/>
  <c r="H105" i="3" l="1"/>
  <c r="B106" i="3" s="1"/>
  <c r="E106" i="3" s="1"/>
  <c r="D106" i="3"/>
  <c r="K50" i="1"/>
  <c r="K73" i="1" s="1"/>
  <c r="K74" i="1" s="1"/>
  <c r="K51" i="1" l="1"/>
  <c r="K82" i="1" s="1"/>
  <c r="K83" i="1" s="1"/>
  <c r="K85" i="1" s="1"/>
  <c r="K88" i="1" s="1"/>
  <c r="F106" i="3"/>
  <c r="G106" i="3"/>
  <c r="H106" i="3" l="1"/>
  <c r="B107" i="3" s="1"/>
  <c r="E107" i="3" s="1"/>
  <c r="D107" i="3" l="1"/>
  <c r="F107" i="3" s="1"/>
  <c r="G107" i="3" l="1"/>
  <c r="H107" i="3" s="1"/>
  <c r="B108" i="3" s="1"/>
  <c r="E108" i="3" s="1"/>
  <c r="D108" i="3" l="1"/>
  <c r="F108" i="3" s="1"/>
  <c r="G108" i="3" l="1"/>
  <c r="H108" i="3" s="1"/>
  <c r="B109" i="3" l="1"/>
  <c r="E109" i="3" s="1"/>
  <c r="D109" i="3"/>
  <c r="F109" i="3" s="1"/>
  <c r="G109" i="3" l="1"/>
  <c r="H109" i="3" s="1"/>
  <c r="B110" i="3" s="1"/>
  <c r="E110" i="3" s="1"/>
  <c r="D110" i="3" l="1"/>
  <c r="F110" i="3" s="1"/>
  <c r="G110" i="3" l="1"/>
  <c r="H110" i="3" s="1"/>
  <c r="B111" i="3" s="1"/>
  <c r="E111" i="3" s="1"/>
  <c r="D111" i="3" l="1"/>
  <c r="F111" i="3" s="1"/>
  <c r="G111" i="3" l="1"/>
  <c r="H111" i="3" s="1"/>
  <c r="B112" i="3" s="1"/>
  <c r="E112" i="3" s="1"/>
  <c r="D112" i="3" l="1"/>
  <c r="F112" i="3" s="1"/>
  <c r="G112" i="3" l="1"/>
  <c r="H112" i="3" s="1"/>
  <c r="B113" i="3" s="1"/>
  <c r="E113" i="3" s="1"/>
  <c r="D113" i="3" l="1"/>
  <c r="F113" i="3" s="1"/>
  <c r="G113" i="3" l="1"/>
  <c r="H113" i="3" s="1"/>
  <c r="B114" i="3" s="1"/>
  <c r="E114" i="3" s="1"/>
  <c r="D114" i="3" l="1"/>
  <c r="F114" i="3" s="1"/>
  <c r="G114" i="3" l="1"/>
  <c r="H114" i="3" s="1"/>
  <c r="B115" i="3" s="1"/>
  <c r="E115" i="3" s="1"/>
  <c r="D115" i="3" l="1"/>
  <c r="F115" i="3" s="1"/>
  <c r="G115" i="3"/>
  <c r="H115" i="3" l="1"/>
  <c r="B116" i="3" s="1"/>
  <c r="E116" i="3" s="1"/>
  <c r="D116" i="3" l="1"/>
  <c r="F116" i="3" s="1"/>
  <c r="G116" i="3" l="1"/>
  <c r="H116" i="3" s="1"/>
  <c r="B117" i="3" s="1"/>
  <c r="E117" i="3" s="1"/>
  <c r="L45" i="1" s="1"/>
  <c r="L47" i="1" s="1"/>
  <c r="L49" i="1" s="1"/>
  <c r="D117" i="3" l="1"/>
  <c r="F117" i="3" s="1"/>
  <c r="L77" i="1" s="1"/>
  <c r="G117" i="3"/>
  <c r="L50" i="1"/>
  <c r="L73" i="1" s="1"/>
  <c r="L74" i="1" s="1"/>
  <c r="H117" i="3" l="1"/>
  <c r="B118" i="3" s="1"/>
  <c r="E118" i="3" s="1"/>
  <c r="L51" i="1"/>
  <c r="L82" i="1" s="1"/>
  <c r="L83" i="1" s="1"/>
  <c r="L85" i="1" s="1"/>
  <c r="L88" i="1" s="1"/>
  <c r="D118" i="3" l="1"/>
  <c r="F118" i="3" s="1"/>
  <c r="G118" i="3" l="1"/>
  <c r="H118" i="3" s="1"/>
  <c r="B119" i="3" l="1"/>
  <c r="E119" i="3" s="1"/>
  <c r="D119" i="3"/>
  <c r="G119" i="3" l="1"/>
  <c r="F119" i="3"/>
  <c r="H119" i="3" l="1"/>
  <c r="D120" i="3" s="1"/>
  <c r="G120" i="3" s="1"/>
  <c r="B120" i="3"/>
  <c r="E120" i="3" s="1"/>
  <c r="F120" i="3" l="1"/>
  <c r="H120" i="3" s="1"/>
  <c r="B121" i="3" s="1"/>
  <c r="E121" i="3" s="1"/>
  <c r="D121" i="3"/>
  <c r="F121" i="3" l="1"/>
  <c r="G121" i="3"/>
  <c r="H121" i="3" l="1"/>
  <c r="B122" i="3" s="1"/>
  <c r="E122" i="3" s="1"/>
  <c r="D122" i="3" l="1"/>
  <c r="F122" i="3" s="1"/>
  <c r="G122" i="3" l="1"/>
  <c r="H122" i="3" s="1"/>
  <c r="B123" i="3" l="1"/>
  <c r="E123" i="3" s="1"/>
  <c r="D123" i="3"/>
  <c r="F123" i="3" l="1"/>
  <c r="G123" i="3"/>
  <c r="H123" i="3" l="1"/>
  <c r="B124" i="3" s="1"/>
  <c r="E124" i="3" s="1"/>
  <c r="D124" i="3" l="1"/>
  <c r="F124" i="3" s="1"/>
  <c r="G124" i="3" l="1"/>
  <c r="H124" i="3" s="1"/>
  <c r="B125" i="3" s="1"/>
  <c r="E125" i="3" s="1"/>
  <c r="D125" i="3"/>
  <c r="G125" i="3"/>
  <c r="F125" i="3" l="1"/>
  <c r="H125" i="3" s="1"/>
  <c r="D126" i="3" l="1"/>
  <c r="G126" i="3" s="1"/>
  <c r="H126" i="3" s="1"/>
  <c r="B126" i="3"/>
  <c r="E126" i="3" s="1"/>
  <c r="F126" i="3"/>
  <c r="B127" i="3" l="1"/>
  <c r="E127" i="3" s="1"/>
  <c r="D127" i="3"/>
  <c r="F127" i="3" l="1"/>
  <c r="G127" i="3"/>
  <c r="H127" i="3" l="1"/>
  <c r="B128" i="3" s="1"/>
  <c r="E128" i="3" s="1"/>
  <c r="D128" i="3"/>
  <c r="F128" i="3" l="1"/>
  <c r="G128" i="3"/>
  <c r="H128" i="3" l="1"/>
  <c r="B129" i="3" s="1"/>
  <c r="E129" i="3" s="1"/>
  <c r="M45" i="1" s="1"/>
  <c r="M47" i="1" s="1"/>
  <c r="M49" i="1" s="1"/>
  <c r="D129" i="3" l="1"/>
  <c r="F129" i="3" s="1"/>
  <c r="M77" i="1" s="1"/>
  <c r="M50" i="1"/>
  <c r="M73" i="1" s="1"/>
  <c r="M74" i="1" s="1"/>
  <c r="G129" i="3" l="1"/>
  <c r="H129" i="3" s="1"/>
  <c r="M51" i="1"/>
  <c r="M82" i="1" s="1"/>
  <c r="M83" i="1" s="1"/>
  <c r="M85" i="1" s="1"/>
  <c r="M88" i="1" s="1"/>
  <c r="B130" i="3" l="1"/>
  <c r="E130" i="3" s="1"/>
  <c r="D130" i="3"/>
  <c r="F130" i="3"/>
  <c r="G130" i="3"/>
  <c r="H130" i="3" l="1"/>
  <c r="B131" i="3" s="1"/>
  <c r="E131" i="3" s="1"/>
  <c r="D131" i="3" l="1"/>
  <c r="F131" i="3" s="1"/>
  <c r="G131" i="3"/>
  <c r="H131" i="3" l="1"/>
  <c r="B132" i="3" s="1"/>
  <c r="E132" i="3" s="1"/>
  <c r="D132" i="3"/>
  <c r="F132" i="3" l="1"/>
  <c r="G132" i="3"/>
  <c r="H132" i="3" l="1"/>
  <c r="B133" i="3" s="1"/>
  <c r="E133" i="3" s="1"/>
  <c r="D133" i="3"/>
  <c r="F133" i="3" l="1"/>
  <c r="G133" i="3"/>
  <c r="H133" i="3" l="1"/>
  <c r="B134" i="3" s="1"/>
  <c r="E134" i="3" s="1"/>
  <c r="D134" i="3"/>
  <c r="F134" i="3" l="1"/>
  <c r="H134" i="3" s="1"/>
  <c r="G134" i="3"/>
  <c r="B135" i="3" l="1"/>
  <c r="E135" i="3" s="1"/>
  <c r="D135" i="3"/>
  <c r="F135" i="3" l="1"/>
  <c r="G135" i="3"/>
  <c r="H135" i="3" l="1"/>
  <c r="B136" i="3" s="1"/>
  <c r="E136" i="3" s="1"/>
  <c r="D136" i="3"/>
  <c r="F136" i="3" l="1"/>
  <c r="G136" i="3"/>
  <c r="H136" i="3" l="1"/>
  <c r="B137" i="3" s="1"/>
  <c r="E137" i="3" s="1"/>
  <c r="D137" i="3" l="1"/>
  <c r="F137" i="3" s="1"/>
  <c r="G137" i="3" l="1"/>
  <c r="H137" i="3" s="1"/>
  <c r="B138" i="3" s="1"/>
  <c r="E138" i="3" s="1"/>
  <c r="D138" i="3" l="1"/>
  <c r="F138" i="3" s="1"/>
  <c r="G138" i="3" l="1"/>
  <c r="H138" i="3" s="1"/>
  <c r="B139" i="3" s="1"/>
  <c r="E139" i="3" s="1"/>
  <c r="D139" i="3" l="1"/>
  <c r="F139" i="3" s="1"/>
  <c r="G139" i="3" l="1"/>
  <c r="H139" i="3" s="1"/>
  <c r="B140" i="3" s="1"/>
  <c r="E140" i="3" s="1"/>
  <c r="D140" i="3" l="1"/>
  <c r="F140" i="3" s="1"/>
  <c r="G140" i="3" l="1"/>
  <c r="H140" i="3" s="1"/>
  <c r="B141" i="3" s="1"/>
  <c r="E141" i="3" s="1"/>
  <c r="N45" i="1" s="1"/>
  <c r="N47" i="1" s="1"/>
  <c r="N49" i="1" s="1"/>
  <c r="D141" i="3" l="1"/>
  <c r="G141" i="3" s="1"/>
  <c r="N50" i="1"/>
  <c r="N73" i="1" s="1"/>
  <c r="N74" i="1" s="1"/>
  <c r="F141" i="3"/>
  <c r="N77" i="1" s="1"/>
  <c r="H141" i="3" l="1"/>
  <c r="B142" i="3" s="1"/>
  <c r="E142" i="3" s="1"/>
  <c r="N51" i="1"/>
  <c r="N82" i="1" s="1"/>
  <c r="E112" i="1" s="1"/>
  <c r="D142" i="3"/>
  <c r="F100" i="1"/>
  <c r="N83" i="1" l="1"/>
  <c r="N85" i="1" s="1"/>
  <c r="N88" i="1" s="1"/>
  <c r="E107" i="1"/>
  <c r="G101" i="1"/>
  <c r="G100" i="1"/>
  <c r="G142" i="3"/>
  <c r="F142" i="3"/>
  <c r="E114" i="1" l="1"/>
  <c r="F107" i="1" s="1"/>
  <c r="H142" i="3"/>
  <c r="D143" i="3" s="1"/>
  <c r="E102" i="1"/>
  <c r="B143" i="3" l="1"/>
  <c r="E143" i="3" s="1"/>
  <c r="F143" i="3" s="1"/>
  <c r="F111" i="1"/>
  <c r="E116" i="1" s="1"/>
  <c r="E147" i="1" s="1"/>
  <c r="G143" i="3"/>
  <c r="F191" i="1" l="1"/>
  <c r="H191" i="1"/>
  <c r="P146" i="1"/>
  <c r="M146" i="1"/>
  <c r="I191" i="1"/>
  <c r="O146" i="1"/>
  <c r="N191" i="1"/>
  <c r="N146" i="1"/>
  <c r="H146" i="1"/>
  <c r="I146" i="1"/>
  <c r="E191" i="1"/>
  <c r="M191" i="1"/>
  <c r="K191" i="1"/>
  <c r="L146" i="1"/>
  <c r="Q146" i="1"/>
  <c r="K146" i="1"/>
  <c r="F146" i="1"/>
  <c r="L191" i="1"/>
  <c r="G191" i="1"/>
  <c r="G146" i="1"/>
  <c r="J146" i="1"/>
  <c r="J191" i="1"/>
  <c r="D191" i="1"/>
  <c r="H143" i="3"/>
  <c r="D144" i="3" s="1"/>
  <c r="B144" i="3" l="1"/>
  <c r="E144" i="3" s="1"/>
  <c r="F148" i="1"/>
  <c r="D193" i="1"/>
  <c r="G144" i="3"/>
  <c r="F144" i="3"/>
  <c r="H144" i="3" l="1"/>
  <c r="D145" i="3" s="1"/>
  <c r="B145" i="3" l="1"/>
  <c r="E145" i="3" s="1"/>
  <c r="G145" i="3"/>
  <c r="F145" i="3"/>
  <c r="H145" i="3" l="1"/>
  <c r="D146" i="3" s="1"/>
  <c r="B146" i="3"/>
  <c r="E146" i="3" s="1"/>
  <c r="G146" i="3" l="1"/>
  <c r="F146" i="3"/>
  <c r="H146" i="3" l="1"/>
  <c r="D147" i="3" s="1"/>
  <c r="B147" i="3"/>
  <c r="E147" i="3" s="1"/>
  <c r="G147" i="3" l="1"/>
  <c r="F147" i="3"/>
  <c r="H147" i="3" s="1"/>
  <c r="D148" i="3" l="1"/>
  <c r="B148" i="3"/>
  <c r="E148" i="3" s="1"/>
  <c r="G148" i="3" l="1"/>
  <c r="F148" i="3"/>
  <c r="H148" i="3" l="1"/>
  <c r="D149" i="3" s="1"/>
  <c r="B149" i="3" l="1"/>
  <c r="E149" i="3" s="1"/>
  <c r="F149" i="3" s="1"/>
  <c r="G149" i="3"/>
  <c r="H149" i="3" l="1"/>
  <c r="D150" i="3" s="1"/>
  <c r="B150" i="3" l="1"/>
  <c r="E150" i="3" s="1"/>
  <c r="G150" i="3"/>
  <c r="F150" i="3"/>
  <c r="H150" i="3" l="1"/>
  <c r="D151" i="3" s="1"/>
  <c r="B151" i="3" l="1"/>
  <c r="E151" i="3" s="1"/>
  <c r="G151" i="3"/>
  <c r="F151" i="3"/>
  <c r="H151" i="3" s="1"/>
  <c r="D152" i="3" l="1"/>
  <c r="B152" i="3"/>
  <c r="E152" i="3" s="1"/>
  <c r="G152" i="3" l="1"/>
  <c r="F152" i="3"/>
  <c r="H152" i="3" l="1"/>
  <c r="D153" i="3" s="1"/>
  <c r="B153" i="3"/>
  <c r="E153" i="3" s="1"/>
  <c r="G153" i="3" l="1"/>
  <c r="F153" i="3"/>
  <c r="H153" i="3" l="1"/>
  <c r="D154" i="3" s="1"/>
  <c r="B154" i="3" l="1"/>
  <c r="E154" i="3" s="1"/>
  <c r="G154" i="3"/>
  <c r="F154" i="3"/>
  <c r="H154" i="3" s="1"/>
  <c r="D155" i="3" l="1"/>
  <c r="B155" i="3"/>
  <c r="E155" i="3" s="1"/>
  <c r="G155" i="3" l="1"/>
  <c r="F155" i="3"/>
  <c r="H155" i="3" l="1"/>
  <c r="D156" i="3" s="1"/>
  <c r="B156" i="3"/>
  <c r="E156" i="3" s="1"/>
  <c r="G156" i="3" l="1"/>
  <c r="F156" i="3"/>
  <c r="H156" i="3" l="1"/>
  <c r="D157" i="3" s="1"/>
  <c r="B157" i="3" l="1"/>
  <c r="E157" i="3" s="1"/>
  <c r="G157" i="3"/>
  <c r="F157" i="3"/>
  <c r="H157" i="3" s="1"/>
  <c r="D158" i="3" l="1"/>
  <c r="B158" i="3"/>
  <c r="E158" i="3" s="1"/>
  <c r="G158" i="3" l="1"/>
  <c r="F158" i="3"/>
  <c r="H158" i="3" l="1"/>
  <c r="D159" i="3" s="1"/>
  <c r="B159" i="3"/>
  <c r="E159" i="3" s="1"/>
  <c r="G159" i="3" l="1"/>
  <c r="F159" i="3"/>
  <c r="H159" i="3" l="1"/>
  <c r="D160" i="3" s="1"/>
  <c r="B160" i="3" l="1"/>
  <c r="E160" i="3" s="1"/>
  <c r="G160" i="3"/>
  <c r="F160" i="3"/>
  <c r="H160" i="3" l="1"/>
  <c r="D161" i="3" s="1"/>
  <c r="B161" i="3" l="1"/>
  <c r="E161" i="3" s="1"/>
  <c r="G161" i="3"/>
  <c r="F161" i="3"/>
  <c r="H161" i="3" l="1"/>
  <c r="D162" i="3" s="1"/>
  <c r="B162" i="3" l="1"/>
  <c r="E162" i="3" s="1"/>
  <c r="F162" i="3" s="1"/>
  <c r="G162" i="3"/>
  <c r="H162" i="3" l="1"/>
  <c r="D163" i="3" s="1"/>
  <c r="B163" i="3" l="1"/>
  <c r="E163" i="3" s="1"/>
  <c r="F163" i="3" s="1"/>
  <c r="G163" i="3"/>
  <c r="H163" i="3" l="1"/>
  <c r="D164" i="3" s="1"/>
  <c r="B164" i="3" l="1"/>
  <c r="E164" i="3" s="1"/>
  <c r="G164" i="3"/>
  <c r="F164" i="3"/>
  <c r="H164" i="3" l="1"/>
  <c r="D165" i="3" s="1"/>
  <c r="B165" i="3" l="1"/>
  <c r="E165" i="3" s="1"/>
  <c r="G165" i="3"/>
  <c r="F165" i="3"/>
  <c r="H165" i="3" s="1"/>
  <c r="D166" i="3" l="1"/>
  <c r="B166" i="3"/>
  <c r="E166" i="3" s="1"/>
  <c r="G166" i="3" l="1"/>
  <c r="F166" i="3"/>
  <c r="H166" i="3" l="1"/>
  <c r="D167" i="3" s="1"/>
  <c r="B167" i="3"/>
  <c r="E167" i="3" s="1"/>
  <c r="G167" i="3" l="1"/>
  <c r="F167" i="3"/>
  <c r="H167" i="3" l="1"/>
  <c r="D168" i="3" s="1"/>
  <c r="B168" i="3"/>
  <c r="E168" i="3" s="1"/>
  <c r="G168" i="3" l="1"/>
  <c r="F168" i="3"/>
  <c r="H168" i="3" l="1"/>
  <c r="D169" i="3" s="1"/>
  <c r="B169" i="3"/>
  <c r="E169" i="3" s="1"/>
  <c r="G169" i="3" l="1"/>
  <c r="F169" i="3"/>
  <c r="H169" i="3" l="1"/>
  <c r="D170" i="3" s="1"/>
  <c r="B170" i="3"/>
  <c r="E170" i="3" s="1"/>
  <c r="G170" i="3" l="1"/>
  <c r="F170" i="3"/>
  <c r="H170" i="3" l="1"/>
  <c r="D171" i="3" s="1"/>
  <c r="B171" i="3"/>
  <c r="E171" i="3" s="1"/>
  <c r="G171" i="3" l="1"/>
  <c r="F171" i="3"/>
  <c r="H171" i="3" l="1"/>
  <c r="D172" i="3" s="1"/>
  <c r="B172" i="3"/>
  <c r="E172" i="3" s="1"/>
  <c r="G172" i="3" l="1"/>
  <c r="F172" i="3"/>
  <c r="H172" i="3" l="1"/>
  <c r="D173" i="3" s="1"/>
  <c r="B173" i="3"/>
  <c r="E173" i="3" s="1"/>
  <c r="G173" i="3" l="1"/>
  <c r="F173" i="3"/>
  <c r="H173" i="3" s="1"/>
  <c r="D174" i="3" l="1"/>
  <c r="B174" i="3"/>
  <c r="E174" i="3" s="1"/>
  <c r="G174" i="3" l="1"/>
  <c r="F174" i="3"/>
  <c r="H174" i="3" s="1"/>
  <c r="D175" i="3" l="1"/>
  <c r="B175" i="3"/>
  <c r="E175" i="3" s="1"/>
  <c r="G175" i="3" l="1"/>
  <c r="F175" i="3"/>
  <c r="H175" i="3" l="1"/>
  <c r="D176" i="3" s="1"/>
  <c r="B176" i="3"/>
  <c r="E176" i="3" s="1"/>
  <c r="G176" i="3" l="1"/>
  <c r="F176" i="3"/>
  <c r="H176" i="3" s="1"/>
  <c r="D177" i="3" l="1"/>
  <c r="B177" i="3"/>
  <c r="E177" i="3" s="1"/>
  <c r="G177" i="3" l="1"/>
  <c r="F177" i="3"/>
  <c r="H177" i="3" s="1"/>
  <c r="D178" i="3" l="1"/>
  <c r="B178" i="3"/>
  <c r="E178" i="3" s="1"/>
  <c r="G178" i="3" l="1"/>
  <c r="F178" i="3"/>
  <c r="H178" i="3" s="1"/>
  <c r="D179" i="3" l="1"/>
  <c r="B179" i="3"/>
  <c r="E179" i="3" s="1"/>
  <c r="G179" i="3" l="1"/>
  <c r="F179" i="3"/>
  <c r="H179" i="3" s="1"/>
  <c r="D180" i="3" l="1"/>
  <c r="B180" i="3"/>
  <c r="E180" i="3" s="1"/>
  <c r="G180" i="3" l="1"/>
  <c r="F180" i="3"/>
  <c r="H180" i="3" s="1"/>
  <c r="D181" i="3" l="1"/>
  <c r="B181" i="3"/>
  <c r="E181" i="3" s="1"/>
  <c r="G181" i="3" l="1"/>
  <c r="F181" i="3"/>
  <c r="H181" i="3" l="1"/>
  <c r="D182" i="3" s="1"/>
  <c r="B182" i="3" l="1"/>
  <c r="E182" i="3" s="1"/>
  <c r="F182" i="3" s="1"/>
  <c r="G182" i="3"/>
  <c r="H182" i="3" l="1"/>
  <c r="D183" i="3" s="1"/>
  <c r="B183" i="3"/>
  <c r="E183" i="3" s="1"/>
  <c r="G183" i="3" l="1"/>
  <c r="F183" i="3"/>
  <c r="H183" i="3" l="1"/>
  <c r="D184" i="3" s="1"/>
  <c r="B184" i="3"/>
  <c r="E184" i="3" s="1"/>
  <c r="G184" i="3" l="1"/>
  <c r="F184" i="3"/>
  <c r="H184" i="3" l="1"/>
  <c r="D185" i="3" s="1"/>
  <c r="B185" i="3" l="1"/>
  <c r="E185" i="3" s="1"/>
  <c r="F185" i="3" s="1"/>
  <c r="G185" i="3"/>
  <c r="H185" i="3" l="1"/>
  <c r="D186" i="3" s="1"/>
  <c r="B186" i="3" l="1"/>
  <c r="E186" i="3" s="1"/>
  <c r="G186" i="3"/>
  <c r="F186" i="3"/>
  <c r="H186" i="3" l="1"/>
  <c r="D187" i="3" s="1"/>
  <c r="B187" i="3" l="1"/>
  <c r="E187" i="3" s="1"/>
  <c r="G187" i="3"/>
  <c r="F187" i="3"/>
  <c r="H187" i="3" l="1"/>
  <c r="D188" i="3" s="1"/>
  <c r="B188" i="3" l="1"/>
  <c r="E188" i="3" s="1"/>
  <c r="G188" i="3"/>
  <c r="F188" i="3"/>
  <c r="H188" i="3" l="1"/>
  <c r="D189" i="3" s="1"/>
  <c r="B189" i="3" l="1"/>
  <c r="E189" i="3" s="1"/>
  <c r="G189" i="3"/>
  <c r="F189" i="3"/>
  <c r="H189" i="3" l="1"/>
  <c r="D190" i="3" s="1"/>
  <c r="B190" i="3" l="1"/>
  <c r="E190" i="3" s="1"/>
  <c r="G190" i="3"/>
  <c r="F190" i="3"/>
  <c r="H190" i="3" l="1"/>
  <c r="D191" i="3"/>
  <c r="B191" i="3"/>
  <c r="E191" i="3" s="1"/>
  <c r="G191" i="3" l="1"/>
  <c r="F191" i="3"/>
  <c r="H191" i="3" l="1"/>
  <c r="D192" i="3" s="1"/>
  <c r="B192" i="3"/>
  <c r="E192" i="3" s="1"/>
  <c r="G192" i="3" l="1"/>
  <c r="F192" i="3"/>
  <c r="H192" i="3" l="1"/>
  <c r="D193" i="3" s="1"/>
  <c r="B193" i="3"/>
  <c r="E193" i="3" s="1"/>
  <c r="G193" i="3" l="1"/>
  <c r="F193" i="3"/>
  <c r="H193" i="3" s="1"/>
  <c r="D194" i="3" l="1"/>
  <c r="B194" i="3"/>
  <c r="E194" i="3" s="1"/>
  <c r="G194" i="3" l="1"/>
  <c r="F194" i="3"/>
  <c r="H194" i="3" l="1"/>
  <c r="D195" i="3" s="1"/>
  <c r="B195" i="3"/>
  <c r="E195" i="3" s="1"/>
  <c r="G195" i="3" l="1"/>
  <c r="F195" i="3"/>
  <c r="H195" i="3" s="1"/>
  <c r="D196" i="3" l="1"/>
  <c r="B196" i="3"/>
  <c r="E196" i="3" s="1"/>
  <c r="G196" i="3" l="1"/>
  <c r="F196" i="3"/>
  <c r="H196" i="3" l="1"/>
  <c r="D197" i="3" s="1"/>
  <c r="B197" i="3"/>
  <c r="E197" i="3" s="1"/>
  <c r="G197" i="3" l="1"/>
  <c r="F197" i="3"/>
  <c r="H197" i="3" s="1"/>
  <c r="D198" i="3" l="1"/>
  <c r="B198" i="3"/>
  <c r="E198" i="3" s="1"/>
  <c r="G198" i="3" l="1"/>
  <c r="F198" i="3"/>
  <c r="H198" i="3" s="1"/>
  <c r="D199" i="3" l="1"/>
  <c r="B199" i="3"/>
  <c r="E199" i="3" s="1"/>
  <c r="G199" i="3" l="1"/>
  <c r="H199" i="3"/>
  <c r="F199" i="3"/>
  <c r="D200" i="3" l="1"/>
  <c r="B200" i="3"/>
  <c r="E200" i="3" s="1"/>
  <c r="G200" i="3" l="1"/>
  <c r="F200" i="3"/>
  <c r="H200" i="3" s="1"/>
  <c r="D201" i="3" l="1"/>
  <c r="B201" i="3"/>
  <c r="E201" i="3" s="1"/>
  <c r="G201" i="3" l="1"/>
  <c r="H201" i="3"/>
  <c r="F201" i="3"/>
  <c r="D202" i="3" l="1"/>
  <c r="B202" i="3"/>
  <c r="E202" i="3" s="1"/>
  <c r="G202" i="3" l="1"/>
  <c r="F202" i="3"/>
  <c r="H202" i="3" s="1"/>
  <c r="D203" i="3" l="1"/>
  <c r="B203" i="3"/>
  <c r="E203" i="3" s="1"/>
  <c r="G203" i="3" l="1"/>
  <c r="H203" i="3"/>
  <c r="F203" i="3"/>
  <c r="D204" i="3" l="1"/>
  <c r="B204" i="3"/>
  <c r="E204" i="3" s="1"/>
  <c r="G204" i="3" l="1"/>
  <c r="F204" i="3"/>
  <c r="H204" i="3" s="1"/>
  <c r="D205" i="3" l="1"/>
  <c r="B205" i="3"/>
  <c r="E205" i="3" s="1"/>
  <c r="G205" i="3" l="1"/>
  <c r="F205" i="3"/>
  <c r="H205" i="3" s="1"/>
  <c r="D206" i="3" l="1"/>
  <c r="B206" i="3"/>
  <c r="E206" i="3" s="1"/>
  <c r="G206" i="3" l="1"/>
  <c r="F206" i="3"/>
  <c r="H206" i="3" l="1"/>
  <c r="D207" i="3"/>
  <c r="B207" i="3"/>
  <c r="E207" i="3" s="1"/>
  <c r="G207" i="3" l="1"/>
  <c r="F207" i="3"/>
  <c r="H207" i="3" s="1"/>
  <c r="D208" i="3" l="1"/>
  <c r="B208" i="3"/>
  <c r="E208" i="3" s="1"/>
  <c r="G208" i="3" l="1"/>
  <c r="F208" i="3"/>
  <c r="H208" i="3" l="1"/>
  <c r="D209" i="3" s="1"/>
  <c r="B209" i="3" l="1"/>
  <c r="E209" i="3" s="1"/>
  <c r="F209" i="3" s="1"/>
  <c r="H209" i="3" s="1"/>
  <c r="G209" i="3"/>
  <c r="D210" i="3" l="1"/>
  <c r="B210" i="3"/>
  <c r="E210" i="3" s="1"/>
  <c r="G210" i="3" l="1"/>
  <c r="F210" i="3"/>
  <c r="H210" i="3" l="1"/>
  <c r="D211" i="3" s="1"/>
  <c r="B211" i="3"/>
  <c r="E211" i="3" s="1"/>
  <c r="G211" i="3" l="1"/>
  <c r="F211" i="3"/>
  <c r="H211" i="3" l="1"/>
  <c r="D212" i="3" s="1"/>
  <c r="B212" i="3"/>
  <c r="E212" i="3" s="1"/>
  <c r="G212" i="3" l="1"/>
  <c r="F212" i="3"/>
  <c r="H212" i="3" l="1"/>
  <c r="D213" i="3" s="1"/>
  <c r="B213" i="3" l="1"/>
  <c r="E213" i="3" s="1"/>
  <c r="G213" i="3"/>
  <c r="F213" i="3"/>
  <c r="H213" i="3" s="1"/>
  <c r="B214" i="3" l="1"/>
  <c r="E214" i="3" s="1"/>
  <c r="D214" i="3"/>
  <c r="F214" i="3" l="1"/>
  <c r="G214" i="3"/>
  <c r="H214" i="3" l="1"/>
  <c r="B215" i="3" s="1"/>
  <c r="E215" i="3" s="1"/>
  <c r="D215" i="3"/>
  <c r="F215" i="3" l="1"/>
  <c r="G215" i="3"/>
  <c r="H215" i="3" l="1"/>
  <c r="B216" i="3" s="1"/>
  <c r="E216" i="3" s="1"/>
  <c r="D216" i="3" l="1"/>
  <c r="F216" i="3" s="1"/>
  <c r="G216" i="3" l="1"/>
  <c r="H216" i="3" s="1"/>
  <c r="B217" i="3" s="1"/>
  <c r="E217" i="3" s="1"/>
  <c r="D217" i="3" l="1"/>
  <c r="F217" i="3" s="1"/>
  <c r="G217" i="3" l="1"/>
  <c r="H217" i="3" s="1"/>
  <c r="B218" i="3" s="1"/>
  <c r="E218" i="3" s="1"/>
  <c r="D218" i="3" l="1"/>
  <c r="F218" i="3" s="1"/>
  <c r="G218" i="3" l="1"/>
  <c r="H218" i="3" s="1"/>
  <c r="B219" i="3" s="1"/>
  <c r="E219" i="3" s="1"/>
  <c r="D219" i="3" l="1"/>
  <c r="F219" i="3" s="1"/>
  <c r="G219" i="3" l="1"/>
  <c r="H219" i="3" s="1"/>
  <c r="B220" i="3" s="1"/>
  <c r="E220" i="3" s="1"/>
  <c r="D220" i="3" l="1"/>
  <c r="F220" i="3" s="1"/>
  <c r="G220" i="3" l="1"/>
  <c r="H220" i="3" s="1"/>
  <c r="B221" i="3" s="1"/>
  <c r="E221" i="3" s="1"/>
  <c r="D221" i="3"/>
  <c r="F221" i="3" l="1"/>
  <c r="G221" i="3"/>
  <c r="H221" i="3" l="1"/>
  <c r="B222" i="3" s="1"/>
  <c r="E222" i="3" s="1"/>
  <c r="D222" i="3" l="1"/>
  <c r="F222" i="3" s="1"/>
  <c r="G222" i="3"/>
  <c r="H222" i="3" l="1"/>
  <c r="B223" i="3" s="1"/>
  <c r="E223" i="3" s="1"/>
  <c r="D223" i="3" l="1"/>
  <c r="F223" i="3" s="1"/>
  <c r="G223" i="3" l="1"/>
  <c r="H223" i="3" s="1"/>
  <c r="B224" i="3" l="1"/>
  <c r="E224" i="3" s="1"/>
  <c r="D224" i="3"/>
  <c r="G224" i="3" s="1"/>
  <c r="F224" i="3" l="1"/>
  <c r="H224" i="3" s="1"/>
  <c r="B225" i="3" s="1"/>
  <c r="E225" i="3" s="1"/>
  <c r="D225" i="3" l="1"/>
  <c r="F225" i="3" s="1"/>
  <c r="G225" i="3"/>
  <c r="H225" i="3" l="1"/>
  <c r="B226" i="3" s="1"/>
  <c r="E226" i="3" s="1"/>
  <c r="D226" i="3" l="1"/>
  <c r="F226" i="3" s="1"/>
  <c r="G226" i="3" l="1"/>
  <c r="H226" i="3" s="1"/>
  <c r="B227" i="3" s="1"/>
  <c r="E227" i="3" s="1"/>
  <c r="D227" i="3" l="1"/>
  <c r="F227" i="3" s="1"/>
  <c r="G227" i="3"/>
  <c r="H227" i="3" l="1"/>
  <c r="B228" i="3" s="1"/>
  <c r="E228" i="3" s="1"/>
  <c r="D228" i="3" l="1"/>
  <c r="F228" i="3" s="1"/>
  <c r="G228" i="3" l="1"/>
  <c r="H228" i="3" s="1"/>
  <c r="B229" i="3" l="1"/>
  <c r="E229" i="3" s="1"/>
  <c r="D229" i="3"/>
  <c r="F229" i="3"/>
  <c r="G229" i="3"/>
  <c r="H229" i="3" l="1"/>
  <c r="B230" i="3" s="1"/>
  <c r="E230" i="3" s="1"/>
  <c r="D230" i="3" l="1"/>
  <c r="F230" i="3" s="1"/>
  <c r="G230" i="3"/>
  <c r="H230" i="3" l="1"/>
  <c r="B231" i="3" s="1"/>
  <c r="E231" i="3" s="1"/>
  <c r="D231" i="3" l="1"/>
  <c r="F231" i="3" s="1"/>
  <c r="G231" i="3" l="1"/>
  <c r="H231" i="3" s="1"/>
  <c r="B232" i="3" l="1"/>
  <c r="E232" i="3" s="1"/>
  <c r="D232" i="3"/>
  <c r="F232" i="3" l="1"/>
  <c r="G232" i="3"/>
  <c r="H232" i="3"/>
  <c r="B233" i="3" s="1"/>
  <c r="E233" i="3" s="1"/>
  <c r="D233" i="3" l="1"/>
  <c r="F233" i="3" s="1"/>
  <c r="G233" i="3" l="1"/>
  <c r="H233" i="3" s="1"/>
  <c r="B234" i="3" l="1"/>
  <c r="E234" i="3" s="1"/>
  <c r="D234" i="3"/>
  <c r="F234" i="3" l="1"/>
  <c r="G234" i="3"/>
  <c r="H234" i="3"/>
  <c r="B235" i="3" s="1"/>
  <c r="E235" i="3" s="1"/>
  <c r="D235" i="3" l="1"/>
  <c r="F235" i="3" s="1"/>
  <c r="G235" i="3" l="1"/>
  <c r="H235" i="3" s="1"/>
  <c r="B236" i="3" l="1"/>
  <c r="E236" i="3" s="1"/>
  <c r="D236" i="3"/>
  <c r="F236" i="3" l="1"/>
  <c r="G236" i="3"/>
  <c r="H236" i="3"/>
  <c r="B237" i="3" s="1"/>
  <c r="E237" i="3" s="1"/>
  <c r="D237" i="3" l="1"/>
  <c r="F237" i="3" s="1"/>
  <c r="G237" i="3" l="1"/>
  <c r="H237" i="3" s="1"/>
  <c r="B238" i="3" s="1"/>
  <c r="E238" i="3" s="1"/>
  <c r="D238" i="3" l="1"/>
  <c r="F238" i="3" s="1"/>
  <c r="G238" i="3" l="1"/>
  <c r="H238" i="3" s="1"/>
  <c r="B239" i="3" s="1"/>
  <c r="E239" i="3" s="1"/>
  <c r="D239" i="3" l="1"/>
  <c r="F239" i="3" s="1"/>
  <c r="G239" i="3" l="1"/>
  <c r="H239" i="3" s="1"/>
  <c r="B240" i="3" s="1"/>
  <c r="E240" i="3" s="1"/>
  <c r="D240" i="3" l="1"/>
  <c r="F240" i="3" s="1"/>
  <c r="G240" i="3" l="1"/>
  <c r="H240" i="3" s="1"/>
  <c r="B241" i="3" s="1"/>
  <c r="E241" i="3" s="1"/>
  <c r="D241" i="3" l="1"/>
  <c r="F241" i="3" s="1"/>
  <c r="G241" i="3" l="1"/>
  <c r="H241" i="3" s="1"/>
  <c r="B242" i="3" s="1"/>
  <c r="E242" i="3" s="1"/>
  <c r="D242" i="3" l="1"/>
  <c r="F242" i="3" s="1"/>
  <c r="G242" i="3" l="1"/>
  <c r="H242" i="3" s="1"/>
  <c r="B243" i="3" s="1"/>
  <c r="E243" i="3" s="1"/>
  <c r="D243" i="3" l="1"/>
  <c r="F243" i="3" s="1"/>
  <c r="G243" i="3" l="1"/>
  <c r="H243" i="3" s="1"/>
  <c r="B244" i="3" s="1"/>
  <c r="E244" i="3" s="1"/>
  <c r="D244" i="3" l="1"/>
  <c r="F244" i="3" s="1"/>
  <c r="G244" i="3" l="1"/>
  <c r="H244" i="3" s="1"/>
  <c r="B245" i="3" s="1"/>
  <c r="E245" i="3" s="1"/>
  <c r="D245" i="3" l="1"/>
  <c r="F245" i="3" s="1"/>
  <c r="G245" i="3" l="1"/>
  <c r="H245" i="3" s="1"/>
  <c r="B246" i="3" s="1"/>
  <c r="E246" i="3" s="1"/>
  <c r="D246" i="3" l="1"/>
  <c r="F246" i="3" s="1"/>
  <c r="G246" i="3" l="1"/>
  <c r="H246" i="3" s="1"/>
  <c r="B247" i="3" s="1"/>
  <c r="E247" i="3" s="1"/>
  <c r="D247" i="3" l="1"/>
  <c r="F247" i="3" s="1"/>
  <c r="G247" i="3" l="1"/>
  <c r="H247" i="3" s="1"/>
  <c r="B248" i="3" s="1"/>
  <c r="E248" i="3" s="1"/>
  <c r="D248" i="3" l="1"/>
  <c r="F248" i="3" s="1"/>
  <c r="G248" i="3" l="1"/>
  <c r="H248" i="3" s="1"/>
  <c r="B249" i="3" s="1"/>
  <c r="E249" i="3" s="1"/>
  <c r="D249" i="3" l="1"/>
  <c r="F249" i="3" s="1"/>
  <c r="G249" i="3" l="1"/>
  <c r="H249" i="3" s="1"/>
  <c r="B250" i="3" s="1"/>
  <c r="E250" i="3" s="1"/>
  <c r="D250" i="3" l="1"/>
  <c r="F250" i="3" s="1"/>
  <c r="G250" i="3" l="1"/>
  <c r="H250" i="3" s="1"/>
  <c r="B251" i="3" s="1"/>
  <c r="E251" i="3" s="1"/>
  <c r="D251" i="3" l="1"/>
  <c r="F251" i="3" s="1"/>
  <c r="G251" i="3" l="1"/>
  <c r="H251" i="3" s="1"/>
  <c r="D252" i="3" l="1"/>
  <c r="G252" i="3" s="1"/>
  <c r="B252" i="3"/>
  <c r="E252" i="3" s="1"/>
  <c r="F252" i="3" l="1"/>
  <c r="H252" i="3" s="1"/>
  <c r="B253" i="3" s="1"/>
  <c r="E253" i="3" s="1"/>
  <c r="D253" i="3" l="1"/>
  <c r="F253" i="3" s="1"/>
  <c r="G253" i="3" l="1"/>
  <c r="H253" i="3" s="1"/>
  <c r="D254" i="3" l="1"/>
  <c r="G254" i="3" s="1"/>
  <c r="B254" i="3"/>
  <c r="E254" i="3" s="1"/>
  <c r="F254" i="3" l="1"/>
  <c r="H254" i="3"/>
  <c r="B255" i="3" s="1"/>
  <c r="E255" i="3" s="1"/>
  <c r="D255" i="3" l="1"/>
  <c r="F255" i="3" s="1"/>
  <c r="G255" i="3" l="1"/>
  <c r="H255" i="3" s="1"/>
  <c r="D256" i="3" l="1"/>
  <c r="G256" i="3" s="1"/>
  <c r="B256" i="3"/>
  <c r="E256" i="3" s="1"/>
  <c r="F256" i="3" l="1"/>
  <c r="H256" i="3"/>
  <c r="B257" i="3" s="1"/>
  <c r="E257" i="3" s="1"/>
  <c r="D257" i="3" l="1"/>
  <c r="F257" i="3" s="1"/>
  <c r="G257" i="3" l="1"/>
  <c r="H257" i="3" s="1"/>
  <c r="B258" i="3" s="1"/>
  <c r="E258" i="3" s="1"/>
  <c r="D258" i="3" l="1"/>
  <c r="F258" i="3" s="1"/>
  <c r="G258" i="3" l="1"/>
  <c r="H258" i="3" s="1"/>
  <c r="B259" i="3" s="1"/>
  <c r="E259" i="3" s="1"/>
  <c r="D259" i="3" l="1"/>
  <c r="F259" i="3" s="1"/>
  <c r="G259" i="3" l="1"/>
  <c r="H259" i="3" s="1"/>
  <c r="B260" i="3" s="1"/>
  <c r="E260" i="3" s="1"/>
  <c r="D260" i="3" l="1"/>
  <c r="F260" i="3" s="1"/>
  <c r="G260" i="3" l="1"/>
  <c r="H260" i="3" s="1"/>
  <c r="B261" i="3" l="1"/>
  <c r="E261" i="3" s="1"/>
  <c r="D261" i="3"/>
  <c r="G261" i="3" s="1"/>
  <c r="F261" i="3" l="1"/>
  <c r="H261" i="3" s="1"/>
  <c r="B262" i="3" s="1"/>
  <c r="E262" i="3" s="1"/>
  <c r="D262" i="3" l="1"/>
  <c r="F262" i="3" s="1"/>
  <c r="G262" i="3" l="1"/>
  <c r="H262" i="3" s="1"/>
  <c r="B263" i="3" s="1"/>
  <c r="E263" i="3" s="1"/>
  <c r="D263" i="3" l="1"/>
  <c r="F263" i="3" s="1"/>
  <c r="G263" i="3" l="1"/>
  <c r="H263" i="3" s="1"/>
  <c r="B264" i="3" l="1"/>
  <c r="E264" i="3" s="1"/>
  <c r="D264" i="3"/>
  <c r="G264" i="3" s="1"/>
  <c r="F264" i="3" l="1"/>
  <c r="H264" i="3" s="1"/>
  <c r="B265" i="3" s="1"/>
  <c r="E265" i="3" s="1"/>
  <c r="D265" i="3" l="1"/>
  <c r="F265" i="3" s="1"/>
  <c r="G265" i="3" l="1"/>
  <c r="H265" i="3" s="1"/>
  <c r="B266" i="3" s="1"/>
  <c r="E266" i="3" s="1"/>
  <c r="D266" i="3" l="1"/>
  <c r="F266" i="3" s="1"/>
  <c r="G266" i="3" l="1"/>
  <c r="H266" i="3" s="1"/>
  <c r="B267" i="3" l="1"/>
  <c r="E267" i="3" s="1"/>
  <c r="D267" i="3"/>
  <c r="G267" i="3" s="1"/>
  <c r="F267" i="3" l="1"/>
  <c r="H267" i="3" s="1"/>
  <c r="B268" i="3" s="1"/>
  <c r="E268" i="3" s="1"/>
  <c r="D268" i="3" l="1"/>
  <c r="F268" i="3" s="1"/>
  <c r="G268" i="3" l="1"/>
  <c r="H268" i="3" s="1"/>
  <c r="B269" i="3" s="1"/>
  <c r="E269" i="3" s="1"/>
  <c r="D269" i="3" l="1"/>
  <c r="F269" i="3" s="1"/>
  <c r="G269" i="3" l="1"/>
  <c r="H269" i="3" s="1"/>
  <c r="B270" i="3" s="1"/>
  <c r="E270" i="3" s="1"/>
  <c r="D270" i="3" l="1"/>
  <c r="F270" i="3" s="1"/>
  <c r="G270" i="3" l="1"/>
  <c r="H270" i="3" s="1"/>
  <c r="B271" i="3" s="1"/>
  <c r="E271" i="3" s="1"/>
  <c r="D271" i="3" l="1"/>
  <c r="F271" i="3" s="1"/>
  <c r="G271" i="3" l="1"/>
  <c r="H271" i="3" s="1"/>
  <c r="B272" i="3" s="1"/>
  <c r="E272" i="3" s="1"/>
  <c r="D272" i="3" l="1"/>
  <c r="F272" i="3" s="1"/>
  <c r="G272" i="3" l="1"/>
  <c r="H272" i="3" s="1"/>
  <c r="B273" i="3" s="1"/>
  <c r="E273" i="3" s="1"/>
  <c r="D273" i="3" l="1"/>
  <c r="F273" i="3" s="1"/>
  <c r="G273" i="3" l="1"/>
  <c r="H273" i="3" s="1"/>
  <c r="B274" i="3" s="1"/>
  <c r="E274" i="3" s="1"/>
  <c r="D274" i="3" l="1"/>
  <c r="F274" i="3" s="1"/>
  <c r="G274" i="3" l="1"/>
  <c r="H274" i="3" s="1"/>
  <c r="B275" i="3" s="1"/>
  <c r="E275" i="3" s="1"/>
  <c r="D275" i="3" l="1"/>
  <c r="F275" i="3" s="1"/>
  <c r="G275" i="3" l="1"/>
  <c r="H275" i="3" s="1"/>
  <c r="B276" i="3" l="1"/>
  <c r="E276" i="3" s="1"/>
  <c r="D276" i="3"/>
  <c r="G276" i="3" s="1"/>
  <c r="F276" i="3" l="1"/>
  <c r="H276" i="3" s="1"/>
  <c r="B277" i="3" s="1"/>
  <c r="E277" i="3" s="1"/>
  <c r="D277" i="3" l="1"/>
  <c r="F277" i="3" s="1"/>
  <c r="G277" i="3" l="1"/>
  <c r="H277" i="3" s="1"/>
  <c r="B278" i="3" s="1"/>
  <c r="E278" i="3" s="1"/>
  <c r="D278" i="3" l="1"/>
  <c r="F278" i="3" s="1"/>
  <c r="G278" i="3" l="1"/>
  <c r="H278" i="3" s="1"/>
  <c r="B279" i="3" s="1"/>
  <c r="E279" i="3" s="1"/>
  <c r="D279" i="3" l="1"/>
  <c r="F279" i="3" s="1"/>
  <c r="G279" i="3" l="1"/>
  <c r="H279" i="3" s="1"/>
  <c r="B280" i="3" s="1"/>
  <c r="E280" i="3" s="1"/>
  <c r="D280" i="3" l="1"/>
  <c r="F280" i="3" s="1"/>
  <c r="G280" i="3" l="1"/>
  <c r="H280" i="3" s="1"/>
  <c r="B281" i="3" s="1"/>
  <c r="E281" i="3" s="1"/>
  <c r="D281" i="3" l="1"/>
  <c r="F281" i="3" s="1"/>
  <c r="G281" i="3" l="1"/>
  <c r="H281" i="3" s="1"/>
  <c r="B282" i="3" l="1"/>
  <c r="E282" i="3" s="1"/>
  <c r="D282" i="3"/>
  <c r="G282" i="3" s="1"/>
  <c r="F282" i="3" l="1"/>
  <c r="H282" i="3" s="1"/>
  <c r="D283" i="3" l="1"/>
  <c r="G283" i="3" s="1"/>
  <c r="B283" i="3"/>
  <c r="E283" i="3" s="1"/>
  <c r="F283" i="3" l="1"/>
  <c r="H283" i="3" s="1"/>
  <c r="B284" i="3" s="1"/>
  <c r="E284" i="3" s="1"/>
  <c r="D284" i="3" l="1"/>
  <c r="F284" i="3" s="1"/>
  <c r="G284" i="3" l="1"/>
  <c r="H284" i="3" s="1"/>
  <c r="B285" i="3" s="1"/>
  <c r="E285" i="3" s="1"/>
  <c r="D285" i="3" l="1"/>
  <c r="F285" i="3" s="1"/>
  <c r="G285" i="3" l="1"/>
  <c r="H285" i="3" s="1"/>
  <c r="B286" i="3" s="1"/>
  <c r="E286" i="3" s="1"/>
  <c r="D286" i="3" l="1"/>
  <c r="F286" i="3" s="1"/>
  <c r="G286" i="3" l="1"/>
  <c r="H286" i="3" s="1"/>
  <c r="B287" i="3" l="1"/>
  <c r="E287" i="3" s="1"/>
  <c r="D287" i="3"/>
  <c r="G287" i="3" s="1"/>
  <c r="F287" i="3" l="1"/>
  <c r="H287" i="3" s="1"/>
  <c r="B288" i="3" s="1"/>
  <c r="E288" i="3" s="1"/>
  <c r="D288" i="3" l="1"/>
  <c r="F288" i="3" s="1"/>
  <c r="G288" i="3" l="1"/>
  <c r="H288" i="3" s="1"/>
  <c r="B289" i="3" s="1"/>
  <c r="E289" i="3" s="1"/>
  <c r="D289" i="3" l="1"/>
  <c r="F289" i="3" s="1"/>
  <c r="G289" i="3" l="1"/>
  <c r="H289" i="3" s="1"/>
  <c r="B290" i="3" s="1"/>
  <c r="E290" i="3" s="1"/>
  <c r="D290" i="3" l="1"/>
  <c r="F290" i="3" s="1"/>
  <c r="G290" i="3" l="1"/>
  <c r="H290" i="3" s="1"/>
  <c r="B291" i="3" s="1"/>
  <c r="E291" i="3" s="1"/>
  <c r="D291" i="3" l="1"/>
  <c r="F291" i="3" s="1"/>
  <c r="G291" i="3" l="1"/>
  <c r="H291" i="3" s="1"/>
  <c r="B292" i="3" l="1"/>
  <c r="E292" i="3" s="1"/>
  <c r="D292" i="3"/>
  <c r="G292" i="3" s="1"/>
  <c r="F292" i="3" l="1"/>
  <c r="H292" i="3" s="1"/>
  <c r="B293" i="3" s="1"/>
  <c r="E293" i="3" s="1"/>
  <c r="D293" i="3" l="1"/>
  <c r="F293" i="3" s="1"/>
  <c r="G293" i="3" l="1"/>
  <c r="H293" i="3" s="1"/>
  <c r="B294" i="3" s="1"/>
  <c r="E294" i="3" s="1"/>
  <c r="D294" i="3" l="1"/>
  <c r="F294" i="3" s="1"/>
  <c r="G294" i="3" l="1"/>
  <c r="H294" i="3" s="1"/>
  <c r="B295" i="3" l="1"/>
  <c r="E295" i="3" s="1"/>
  <c r="D295" i="3"/>
  <c r="F295" i="3" s="1"/>
  <c r="G295" i="3" l="1"/>
  <c r="H295" i="3" s="1"/>
  <c r="B296" i="3" s="1"/>
  <c r="E296" i="3" s="1"/>
  <c r="D296" i="3" l="1"/>
  <c r="F296" i="3" s="1"/>
  <c r="G296" i="3" l="1"/>
  <c r="H296" i="3" s="1"/>
  <c r="B297" i="3" l="1"/>
  <c r="E297" i="3" s="1"/>
  <c r="D297" i="3"/>
  <c r="F297" i="3" s="1"/>
  <c r="G297" i="3" l="1"/>
  <c r="H297" i="3" s="1"/>
  <c r="B298" i="3" s="1"/>
  <c r="E298" i="3" s="1"/>
  <c r="D298" i="3" l="1"/>
  <c r="F298" i="3" s="1"/>
  <c r="G298" i="3" l="1"/>
  <c r="H298" i="3" s="1"/>
  <c r="B299" i="3" s="1"/>
  <c r="E299" i="3" s="1"/>
  <c r="D299" i="3" l="1"/>
  <c r="F299" i="3" s="1"/>
  <c r="G299" i="3" l="1"/>
  <c r="H299" i="3" s="1"/>
  <c r="B300" i="3" s="1"/>
  <c r="E300" i="3" s="1"/>
  <c r="D300" i="3" l="1"/>
  <c r="F300" i="3" s="1"/>
  <c r="G300" i="3" l="1"/>
  <c r="H300" i="3" s="1"/>
  <c r="B301" i="3" l="1"/>
  <c r="E301" i="3" s="1"/>
  <c r="D301" i="3"/>
  <c r="F301" i="3" s="1"/>
  <c r="G301" i="3" l="1"/>
  <c r="H301" i="3" s="1"/>
  <c r="B302" i="3" s="1"/>
  <c r="E302" i="3" s="1"/>
  <c r="D302" i="3" l="1"/>
  <c r="F302" i="3" s="1"/>
  <c r="G302" i="3" l="1"/>
  <c r="H302" i="3" s="1"/>
  <c r="B303" i="3" s="1"/>
  <c r="E303" i="3" s="1"/>
  <c r="D303" i="3" l="1"/>
  <c r="F303" i="3" s="1"/>
  <c r="G303" i="3" l="1"/>
  <c r="H303" i="3" s="1"/>
  <c r="B304" i="3" s="1"/>
  <c r="E304" i="3" s="1"/>
  <c r="D304" i="3" l="1"/>
  <c r="F304" i="3" s="1"/>
  <c r="G304" i="3" l="1"/>
  <c r="H304" i="3" s="1"/>
  <c r="B305" i="3" s="1"/>
  <c r="E305" i="3" s="1"/>
  <c r="D305" i="3" l="1"/>
  <c r="F305" i="3" s="1"/>
  <c r="G305" i="3" l="1"/>
  <c r="H305" i="3" s="1"/>
  <c r="B306" i="3" s="1"/>
  <c r="E306" i="3" s="1"/>
  <c r="D306" i="3" l="1"/>
  <c r="F306" i="3" s="1"/>
  <c r="G306" i="3" l="1"/>
  <c r="H306" i="3" s="1"/>
  <c r="B307" i="3" s="1"/>
  <c r="E307" i="3" s="1"/>
  <c r="D307" i="3" l="1"/>
  <c r="F307" i="3" s="1"/>
  <c r="G307" i="3" l="1"/>
  <c r="H307" i="3" s="1"/>
  <c r="B308" i="3" s="1"/>
  <c r="E308" i="3" s="1"/>
  <c r="D308" i="3" l="1"/>
  <c r="F308" i="3" s="1"/>
  <c r="G308" i="3" l="1"/>
  <c r="H308" i="3" s="1"/>
  <c r="B309" i="3" s="1"/>
  <c r="E309" i="3" s="1"/>
  <c r="D309" i="3" l="1"/>
  <c r="F309" i="3" s="1"/>
  <c r="G309" i="3" l="1"/>
  <c r="H309" i="3" s="1"/>
  <c r="B310" i="3" s="1"/>
  <c r="E310" i="3" s="1"/>
  <c r="D310" i="3" l="1"/>
  <c r="F310" i="3" s="1"/>
  <c r="G310" i="3" l="1"/>
  <c r="H310" i="3" s="1"/>
  <c r="B311" i="3" l="1"/>
  <c r="E311" i="3" s="1"/>
  <c r="D311" i="3"/>
  <c r="F311" i="3" s="1"/>
  <c r="G311" i="3" l="1"/>
  <c r="H311" i="3"/>
  <c r="B312" i="3" s="1"/>
  <c r="E312" i="3" s="1"/>
  <c r="D312" i="3" l="1"/>
  <c r="F312" i="3" s="1"/>
  <c r="G312" i="3" l="1"/>
  <c r="H312" i="3" s="1"/>
  <c r="B313" i="3" s="1"/>
  <c r="E313" i="3" s="1"/>
  <c r="D313" i="3" l="1"/>
  <c r="F313" i="3" s="1"/>
  <c r="G313" i="3" l="1"/>
  <c r="H313" i="3" s="1"/>
  <c r="B314" i="3" s="1"/>
  <c r="E314" i="3" s="1"/>
  <c r="D314" i="3" l="1"/>
  <c r="F314" i="3" s="1"/>
  <c r="G314" i="3" l="1"/>
  <c r="H314" i="3" s="1"/>
  <c r="B315" i="3" l="1"/>
  <c r="E315" i="3" s="1"/>
  <c r="D315" i="3"/>
  <c r="F315" i="3" s="1"/>
  <c r="G315" i="3" l="1"/>
  <c r="H315" i="3" s="1"/>
  <c r="B316" i="3" s="1"/>
  <c r="E316" i="3" s="1"/>
  <c r="D316" i="3" l="1"/>
  <c r="F316" i="3" s="1"/>
  <c r="G316" i="3" l="1"/>
  <c r="H316" i="3" s="1"/>
  <c r="B317" i="3" l="1"/>
  <c r="E317" i="3" s="1"/>
  <c r="D317" i="3"/>
  <c r="F317" i="3" s="1"/>
  <c r="G317" i="3" l="1"/>
  <c r="H317" i="3" s="1"/>
  <c r="B318" i="3" s="1"/>
  <c r="E318" i="3" s="1"/>
  <c r="D318" i="3" l="1"/>
  <c r="F318" i="3" s="1"/>
  <c r="G318" i="3" l="1"/>
  <c r="H318" i="3" s="1"/>
  <c r="B319" i="3" s="1"/>
  <c r="E319" i="3" s="1"/>
  <c r="D319" i="3" l="1"/>
  <c r="F319" i="3" s="1"/>
  <c r="G319" i="3" l="1"/>
  <c r="H319" i="3" s="1"/>
  <c r="D320" i="3" l="1"/>
  <c r="G320" i="3" s="1"/>
  <c r="B320" i="3"/>
  <c r="E320" i="3" s="1"/>
  <c r="F320" i="3" l="1"/>
  <c r="H320" i="3" s="1"/>
  <c r="B321" i="3" s="1"/>
  <c r="E321" i="3" s="1"/>
  <c r="D321" i="3" l="1"/>
  <c r="F321" i="3" s="1"/>
  <c r="G321" i="3" l="1"/>
  <c r="H321" i="3" s="1"/>
  <c r="B322" i="3" l="1"/>
  <c r="E322" i="3" s="1"/>
  <c r="D322" i="3"/>
  <c r="F322" i="3" l="1"/>
  <c r="G322" i="3"/>
  <c r="H322" i="3" s="1"/>
  <c r="B323" i="3" s="1"/>
  <c r="E323" i="3" s="1"/>
  <c r="D323" i="3" l="1"/>
  <c r="F323" i="3" s="1"/>
  <c r="G323" i="3" l="1"/>
  <c r="H323" i="3" s="1"/>
  <c r="B324" i="3" l="1"/>
  <c r="E324" i="3" s="1"/>
  <c r="D324" i="3"/>
  <c r="F324" i="3" s="1"/>
  <c r="G324" i="3" l="1"/>
  <c r="H324" i="3"/>
  <c r="B325" i="3" s="1"/>
  <c r="E325" i="3" s="1"/>
  <c r="D325" i="3" l="1"/>
  <c r="F325" i="3"/>
  <c r="G325" i="3"/>
  <c r="H325" i="3" l="1"/>
  <c r="B326" i="3" s="1"/>
  <c r="E326" i="3" s="1"/>
  <c r="D326" i="3" l="1"/>
  <c r="F326" i="3" s="1"/>
  <c r="G326" i="3" l="1"/>
  <c r="H326" i="3"/>
  <c r="B327" i="3" s="1"/>
  <c r="E327" i="3" s="1"/>
  <c r="D327" i="3" l="1"/>
  <c r="F327" i="3" s="1"/>
  <c r="G327" i="3"/>
  <c r="H327" i="3" l="1"/>
  <c r="B328" i="3" s="1"/>
  <c r="E328" i="3" s="1"/>
  <c r="D328" i="3" l="1"/>
  <c r="F328" i="3" s="1"/>
  <c r="G328" i="3" l="1"/>
  <c r="H328" i="3" s="1"/>
  <c r="B329" i="3" s="1"/>
  <c r="E329" i="3" s="1"/>
  <c r="D329" i="3" l="1"/>
  <c r="F329" i="3" s="1"/>
  <c r="G329" i="3" l="1"/>
  <c r="H329" i="3" s="1"/>
  <c r="B330" i="3" s="1"/>
  <c r="E330" i="3" s="1"/>
  <c r="D330" i="3" l="1"/>
  <c r="F330" i="3" s="1"/>
  <c r="G330" i="3" l="1"/>
  <c r="H330" i="3" s="1"/>
  <c r="B331" i="3" s="1"/>
  <c r="E331" i="3" s="1"/>
  <c r="D331" i="3" l="1"/>
  <c r="F331" i="3" s="1"/>
  <c r="G331" i="3" l="1"/>
  <c r="H331" i="3" s="1"/>
  <c r="D332" i="3" l="1"/>
  <c r="B332" i="3"/>
  <c r="E332" i="3" s="1"/>
  <c r="G332" i="3"/>
  <c r="F332" i="3" l="1"/>
  <c r="H332" i="3" s="1"/>
  <c r="B333" i="3" l="1"/>
  <c r="E333" i="3" s="1"/>
  <c r="D333" i="3"/>
  <c r="F333" i="3" s="1"/>
  <c r="G333" i="3" l="1"/>
  <c r="H333" i="3" s="1"/>
  <c r="B334" i="3" s="1"/>
  <c r="E334" i="3" s="1"/>
  <c r="D334" i="3" l="1"/>
  <c r="F334" i="3" s="1"/>
  <c r="G334" i="3" l="1"/>
  <c r="H334" i="3" s="1"/>
  <c r="B335" i="3" s="1"/>
  <c r="E335" i="3" s="1"/>
  <c r="D335" i="3" l="1"/>
  <c r="F335" i="3" s="1"/>
  <c r="G335" i="3" l="1"/>
  <c r="H335" i="3" s="1"/>
  <c r="D336" i="3" l="1"/>
  <c r="G336" i="3" s="1"/>
  <c r="B336" i="3"/>
  <c r="E336" i="3" s="1"/>
  <c r="F336" i="3" s="1"/>
  <c r="H336" i="3" l="1"/>
  <c r="B337" i="3"/>
  <c r="E337" i="3" s="1"/>
  <c r="D337" i="3"/>
  <c r="F337" i="3" l="1"/>
  <c r="G337" i="3"/>
  <c r="H337" i="3" l="1"/>
  <c r="B338" i="3" s="1"/>
  <c r="E338" i="3" s="1"/>
  <c r="D338" i="3" l="1"/>
  <c r="F338" i="3" s="1"/>
  <c r="G338" i="3" l="1"/>
  <c r="H338" i="3" s="1"/>
  <c r="B339" i="3" s="1"/>
  <c r="E339" i="3" s="1"/>
  <c r="D339" i="3" l="1"/>
  <c r="F339" i="3" s="1"/>
  <c r="G339" i="3" l="1"/>
  <c r="H339" i="3" s="1"/>
  <c r="B340" i="3" s="1"/>
  <c r="E340" i="3" s="1"/>
  <c r="D340" i="3" l="1"/>
  <c r="F340" i="3" s="1"/>
  <c r="G340" i="3" l="1"/>
  <c r="H340" i="3" s="1"/>
  <c r="B341" i="3" s="1"/>
  <c r="E341" i="3" s="1"/>
  <c r="D341" i="3" l="1"/>
  <c r="G341" i="3" s="1"/>
  <c r="F341" i="3" l="1"/>
  <c r="H341" i="3" s="1"/>
  <c r="D342" i="3" s="1"/>
  <c r="B342" i="3" l="1"/>
  <c r="E342" i="3" s="1"/>
  <c r="F342" i="3" s="1"/>
  <c r="G342" i="3"/>
  <c r="H342" i="3" l="1"/>
  <c r="D343" i="3" s="1"/>
  <c r="B343" i="3" l="1"/>
  <c r="E343" i="3" s="1"/>
  <c r="G343" i="3"/>
  <c r="F343" i="3"/>
  <c r="H343" i="3" l="1"/>
  <c r="D344" i="3" s="1"/>
  <c r="B344" i="3" l="1"/>
  <c r="E344" i="3" s="1"/>
  <c r="G344" i="3"/>
  <c r="F344" i="3"/>
  <c r="H344" i="3" l="1"/>
  <c r="D345" i="3" s="1"/>
  <c r="B345" i="3" l="1"/>
  <c r="E345" i="3" s="1"/>
  <c r="G345" i="3"/>
  <c r="F345" i="3"/>
  <c r="H345" i="3" l="1"/>
  <c r="D346" i="3" s="1"/>
  <c r="B346" i="3" l="1"/>
  <c r="E346" i="3" s="1"/>
  <c r="G346" i="3"/>
  <c r="F346" i="3"/>
  <c r="H346" i="3" l="1"/>
  <c r="D347" i="3" s="1"/>
  <c r="B347" i="3" l="1"/>
  <c r="E347" i="3" s="1"/>
  <c r="G347" i="3"/>
  <c r="F347" i="3"/>
  <c r="H347" i="3" l="1"/>
  <c r="D348" i="3"/>
  <c r="B348" i="3"/>
  <c r="E348" i="3" s="1"/>
  <c r="G348" i="3" l="1"/>
  <c r="F348" i="3"/>
  <c r="H348" i="3" l="1"/>
  <c r="D349" i="3" s="1"/>
  <c r="B349" i="3" l="1"/>
  <c r="E349" i="3" s="1"/>
  <c r="G349" i="3"/>
  <c r="F349" i="3"/>
  <c r="H349" i="3" l="1"/>
  <c r="D350" i="3" s="1"/>
  <c r="B350" i="3" l="1"/>
  <c r="E350" i="3" s="1"/>
  <c r="G350" i="3"/>
  <c r="F350" i="3"/>
  <c r="H350" i="3" l="1"/>
  <c r="D351" i="3" s="1"/>
  <c r="B351" i="3" l="1"/>
  <c r="E351" i="3" s="1"/>
  <c r="G351" i="3"/>
  <c r="F351" i="3"/>
  <c r="H351" i="3" l="1"/>
  <c r="D352" i="3" s="1"/>
  <c r="B352" i="3" l="1"/>
  <c r="E352" i="3" s="1"/>
  <c r="G352" i="3"/>
  <c r="F352" i="3"/>
  <c r="H352" i="3" l="1"/>
  <c r="D353" i="3" s="1"/>
  <c r="B353" i="3" l="1"/>
  <c r="E353" i="3" s="1"/>
  <c r="G353" i="3"/>
  <c r="F353" i="3"/>
  <c r="H353" i="3" l="1"/>
  <c r="D354" i="3" s="1"/>
  <c r="B354" i="3" l="1"/>
  <c r="E354" i="3" s="1"/>
  <c r="G354" i="3"/>
  <c r="F354" i="3"/>
  <c r="H354" i="3" l="1"/>
  <c r="D355" i="3" s="1"/>
  <c r="B355" i="3" l="1"/>
  <c r="E355" i="3" s="1"/>
  <c r="G355" i="3"/>
  <c r="F355" i="3"/>
  <c r="H355" i="3" l="1"/>
  <c r="D356" i="3" s="1"/>
  <c r="B356" i="3" l="1"/>
  <c r="E356" i="3" s="1"/>
  <c r="G356" i="3"/>
  <c r="F356" i="3"/>
  <c r="H356" i="3" l="1"/>
  <c r="D357" i="3" s="1"/>
  <c r="B357" i="3" l="1"/>
  <c r="E357" i="3" s="1"/>
  <c r="G357" i="3"/>
  <c r="F357" i="3"/>
  <c r="H357" i="3" l="1"/>
  <c r="D358" i="3" s="1"/>
  <c r="B358" i="3" l="1"/>
  <c r="E358" i="3" s="1"/>
  <c r="G358" i="3"/>
  <c r="F358" i="3"/>
  <c r="H358" i="3" l="1"/>
  <c r="D359" i="3" s="1"/>
  <c r="B359" i="3" l="1"/>
  <c r="E359" i="3" s="1"/>
  <c r="G359" i="3"/>
  <c r="F359" i="3"/>
  <c r="H359" i="3" l="1"/>
  <c r="D360" i="3" s="1"/>
  <c r="B360" i="3" l="1"/>
  <c r="E360" i="3" s="1"/>
  <c r="G360" i="3"/>
  <c r="F360" i="3"/>
  <c r="H360" i="3" l="1"/>
  <c r="D361" i="3" s="1"/>
  <c r="B361" i="3" l="1"/>
  <c r="E361" i="3" s="1"/>
  <c r="G361" i="3"/>
  <c r="F361" i="3"/>
  <c r="H361" i="3" l="1"/>
  <c r="D362" i="3" s="1"/>
  <c r="B362" i="3"/>
  <c r="E362" i="3" s="1"/>
  <c r="G362" i="3" l="1"/>
  <c r="F362" i="3"/>
  <c r="H362" i="3" s="1"/>
  <c r="D363" i="3" l="1"/>
  <c r="B363" i="3"/>
  <c r="E363" i="3" s="1"/>
  <c r="G363" i="3" l="1"/>
  <c r="F363" i="3"/>
  <c r="H363" i="3" s="1"/>
  <c r="D364" i="3" l="1"/>
  <c r="B364" i="3"/>
  <c r="E364" i="3" s="1"/>
  <c r="G364" i="3" l="1"/>
  <c r="F364" i="3"/>
  <c r="H364" i="3" l="1"/>
  <c r="D365" i="3" s="1"/>
  <c r="B365" i="3" l="1"/>
  <c r="E365" i="3" s="1"/>
  <c r="G365" i="3"/>
  <c r="F365" i="3"/>
  <c r="H365" i="3" l="1"/>
  <c r="D366" i="3" s="1"/>
  <c r="B366" i="3" l="1"/>
  <c r="E366" i="3" s="1"/>
  <c r="G366" i="3"/>
  <c r="F366" i="3"/>
  <c r="H366" i="3" l="1"/>
  <c r="D367" i="3" s="1"/>
  <c r="B367" i="3"/>
  <c r="E367" i="3" s="1"/>
  <c r="G367" i="3" l="1"/>
  <c r="F367" i="3"/>
  <c r="H367" i="3" l="1"/>
  <c r="D368" i="3" s="1"/>
  <c r="B368" i="3" l="1"/>
  <c r="E368" i="3" s="1"/>
  <c r="F368" i="3" s="1"/>
  <c r="G368" i="3"/>
  <c r="H368" i="3" l="1"/>
  <c r="D369" i="3" s="1"/>
  <c r="B369" i="3" l="1"/>
  <c r="E369" i="3" s="1"/>
  <c r="H4" i="3" s="1"/>
  <c r="H5" i="3" s="1"/>
  <c r="G369" i="3"/>
  <c r="F369" i="3" l="1"/>
  <c r="H369" i="3"/>
</calcChain>
</file>

<file path=xl/sharedStrings.xml><?xml version="1.0" encoding="utf-8"?>
<sst xmlns="http://schemas.openxmlformats.org/spreadsheetml/2006/main" count="175" uniqueCount="154">
  <si>
    <t>Income Statement</t>
  </si>
  <si>
    <t>Balance Sheet</t>
  </si>
  <si>
    <t>Assumptions</t>
  </si>
  <si>
    <t>Operating Expenses</t>
  </si>
  <si>
    <t>Food Sales Expense</t>
  </si>
  <si>
    <t>Utilities Expense</t>
  </si>
  <si>
    <t>Percent Change</t>
  </si>
  <si>
    <t>Depriciation</t>
  </si>
  <si>
    <t>General Maint &amp; Admin Exp</t>
  </si>
  <si>
    <t>Mortgage Interest Expense</t>
  </si>
  <si>
    <t>Extra Bank Loan Interest Exp</t>
  </si>
  <si>
    <t>Taxable Income</t>
  </si>
  <si>
    <t>Income Tax</t>
  </si>
  <si>
    <t>Net Income</t>
  </si>
  <si>
    <t>Assests</t>
  </si>
  <si>
    <t>Minimum Cash</t>
  </si>
  <si>
    <t>Extra Cash</t>
  </si>
  <si>
    <t>Accounts Receivable</t>
  </si>
  <si>
    <t>Buildings</t>
  </si>
  <si>
    <t>Accumulated Depreciation</t>
  </si>
  <si>
    <t xml:space="preserve">Liabilities </t>
  </si>
  <si>
    <t>Accounts Payable</t>
  </si>
  <si>
    <t>Mortgage Loan</t>
  </si>
  <si>
    <t>Extra Bank Loan</t>
  </si>
  <si>
    <t>Common Stock</t>
  </si>
  <si>
    <t>Retained Earnings</t>
  </si>
  <si>
    <t>TOTAL ASSETS</t>
  </si>
  <si>
    <t>TOTAL LIABILITIES &amp; EQUITY</t>
  </si>
  <si>
    <t>Loan AMT</t>
  </si>
  <si>
    <t>Extra Payment</t>
  </si>
  <si>
    <t>Int Rate</t>
  </si>
  <si>
    <t>Total Interest Paid</t>
  </si>
  <si>
    <t>Periods</t>
  </si>
  <si>
    <t>Total Amount Paid</t>
  </si>
  <si>
    <t>Total $ Still Owed</t>
  </si>
  <si>
    <t>Months</t>
  </si>
  <si>
    <t>Payment</t>
  </si>
  <si>
    <t>Interest</t>
  </si>
  <si>
    <t>Principle</t>
  </si>
  <si>
    <t>Available</t>
  </si>
  <si>
    <t>Inventory</t>
  </si>
  <si>
    <t>Current Liabilities</t>
  </si>
  <si>
    <t>Notes Payable</t>
  </si>
  <si>
    <t>Income Tax Payable</t>
  </si>
  <si>
    <t>Total Current Liabilities</t>
  </si>
  <si>
    <t>Long Term Debt</t>
  </si>
  <si>
    <t>Total Equity</t>
  </si>
  <si>
    <t>Total Revenue</t>
  </si>
  <si>
    <t>Total Expense</t>
  </si>
  <si>
    <t>Income Tax Rate</t>
  </si>
  <si>
    <t>Needed</t>
  </si>
  <si>
    <t>Property Value Calculator</t>
  </si>
  <si>
    <t>#SQ FT of Buillding</t>
  </si>
  <si>
    <t>Lot Size</t>
  </si>
  <si>
    <t>Value Per Square Foot</t>
  </si>
  <si>
    <t>Value of Land</t>
  </si>
  <si>
    <t>Number of memberships</t>
  </si>
  <si>
    <t>Extra Bank Loan Rate</t>
  </si>
  <si>
    <t>Personal Training Price per hour</t>
  </si>
  <si>
    <t>Personal trainging cost oer hour</t>
  </si>
  <si>
    <t>Smothie cost</t>
  </si>
  <si>
    <t>Smoothie price</t>
  </si>
  <si>
    <t>Tanning Cost</t>
  </si>
  <si>
    <t>Towel sale Price</t>
  </si>
  <si>
    <t>Towel Cost</t>
  </si>
  <si>
    <t>Locker Price per month</t>
  </si>
  <si>
    <t>Tanning Price per month</t>
  </si>
  <si>
    <t>Membership Revenue</t>
  </si>
  <si>
    <t>Smothie Revenue</t>
  </si>
  <si>
    <t>Personal Trainer Revenue</t>
  </si>
  <si>
    <t>Tanning Revenue</t>
  </si>
  <si>
    <t>Locker rental revenue</t>
  </si>
  <si>
    <t>Towel Sale revenue</t>
  </si>
  <si>
    <t>% of memberships that use personal trainer</t>
  </si>
  <si>
    <t>% of memberships that buy smoothies</t>
  </si>
  <si>
    <t>% of memberships that add on tanning</t>
  </si>
  <si>
    <t>% of memberships that rent lockers</t>
  </si>
  <si>
    <t>% that buy towels</t>
  </si>
  <si>
    <t>Ave # of peronal trainer hours per customer</t>
  </si>
  <si>
    <t xml:space="preserve">COGS </t>
  </si>
  <si>
    <t>Personal Trainer Expense</t>
  </si>
  <si>
    <t>Days in inventory</t>
  </si>
  <si>
    <t>Days of Payables</t>
  </si>
  <si>
    <t>Accounts Receivable (Delinquent)</t>
  </si>
  <si>
    <t>Employees</t>
  </si>
  <si>
    <t>WACC</t>
  </si>
  <si>
    <t>CAPM for the return equity holders want</t>
  </si>
  <si>
    <t>Beta</t>
  </si>
  <si>
    <t>T-Bill rate</t>
  </si>
  <si>
    <t>S&amp;P 500 rate</t>
  </si>
  <si>
    <t>Return equity holders want</t>
  </si>
  <si>
    <t>Return debt holders want</t>
  </si>
  <si>
    <t>Rixed rate of Mortgage debt</t>
  </si>
  <si>
    <t>This is the fixed rate of the mortgage; these mortgage holders really are "investors" because they are the people we would go back to for expansion or a new project</t>
  </si>
  <si>
    <t xml:space="preserve"> </t>
  </si>
  <si>
    <t>Fixed rate of Bank Loan debt</t>
  </si>
  <si>
    <t>The combined rate is the proportion of each in 2015</t>
  </si>
  <si>
    <t>Combined rate of all debt</t>
  </si>
  <si>
    <t>Tax Rate of Company</t>
  </si>
  <si>
    <t>Debt Investors</t>
  </si>
  <si>
    <t>Percent</t>
  </si>
  <si>
    <t>Mortgage on Buildings</t>
  </si>
  <si>
    <t>Bank Loan</t>
  </si>
  <si>
    <t>Equity Investors (Including Retained Earnings)</t>
  </si>
  <si>
    <t>Shareholder Contributions</t>
  </si>
  <si>
    <t>Total Debt and Equity Investors</t>
  </si>
  <si>
    <t>FCF, NPV, IRR</t>
  </si>
  <si>
    <t>Cash from Operations</t>
  </si>
  <si>
    <t>Operating Profit</t>
  </si>
  <si>
    <t>Less: Depreciation</t>
  </si>
  <si>
    <t>Taxable Operating Income</t>
  </si>
  <si>
    <t>Tax Expense ON OPERATIONS ONLY = Taxes Payable</t>
  </si>
  <si>
    <t>Add back: Depreciation</t>
  </si>
  <si>
    <t>CASH FROM OPERATIONS</t>
  </si>
  <si>
    <t>Cash in/out from Capital Expenditures</t>
  </si>
  <si>
    <t>Buy building</t>
  </si>
  <si>
    <t>Sell building</t>
  </si>
  <si>
    <t>Book Value</t>
  </si>
  <si>
    <t>Taxes on Sale of Building</t>
  </si>
  <si>
    <t>Cash in/out from changes in Working Capital</t>
  </si>
  <si>
    <t>-</t>
  </si>
  <si>
    <t>+</t>
  </si>
  <si>
    <t>Income Tax Payable ON OPERATIONS ONLY</t>
  </si>
  <si>
    <t>Accounts Payable - COGS</t>
  </si>
  <si>
    <t>Cash in/out from Liquidation of Working Capital</t>
  </si>
  <si>
    <t>TOTAL FREE CASH FLOWS</t>
  </si>
  <si>
    <t>PV of Free Cash Flows</t>
  </si>
  <si>
    <t>Net Present of Free Cash Flows</t>
  </si>
  <si>
    <t>IRR</t>
  </si>
  <si>
    <t>Debt in 2022</t>
  </si>
  <si>
    <t>Proportion in 2022</t>
  </si>
  <si>
    <t>WACC projected for 2022</t>
  </si>
  <si>
    <t>Muliplier</t>
  </si>
  <si>
    <t>Strong Market Total FCF</t>
  </si>
  <si>
    <t>Total FCF from Operations</t>
  </si>
  <si>
    <t>Total FCF from Capital Expenditures</t>
  </si>
  <si>
    <t>Total FCF from WC Changes</t>
  </si>
  <si>
    <t>Total FCF from WC  Liquid</t>
  </si>
  <si>
    <t>TOTAL STRONG MARKET FCF</t>
  </si>
  <si>
    <t>Weak Market Total FCF</t>
  </si>
  <si>
    <t>Good</t>
  </si>
  <si>
    <t>Bad</t>
  </si>
  <si>
    <t>Pv of Combined</t>
  </si>
  <si>
    <t>combined</t>
  </si>
  <si>
    <t>NPV</t>
  </si>
  <si>
    <t>Additional Revenue from 2nd Building</t>
  </si>
  <si>
    <t>Monthly Membership Charges</t>
  </si>
  <si>
    <t>Yearly Membership Price</t>
  </si>
  <si>
    <t>Land</t>
  </si>
  <si>
    <t>Goodwill</t>
  </si>
  <si>
    <t>Value of Goodwill</t>
  </si>
  <si>
    <t>Value of Building</t>
  </si>
  <si>
    <t>Total Value of Business</t>
  </si>
  <si>
    <t>PURCHASE THIS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</si>
</sst>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&quot;$&quot;#,##0"/>
    <numFmt numFmtId="168" formatCode="&quot;$&quot;#,##0.00"/>
    <numFmt numFmtId="169" formatCode="_(\$* #,##0_);_(\$* \(#,##0\);_(\$* \-??_);_(@_)"/>
    <numFmt numFmtId="170" formatCode="_(* #,##0.00_);_(* \(#,##0.00\);_(* \-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12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3" applyNumberFormat="1" applyFon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167" fontId="0" fillId="3" borderId="3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168" fontId="0" fillId="3" borderId="4" xfId="2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165" fontId="0" fillId="3" borderId="0" xfId="3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44" fontId="0" fillId="2" borderId="6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44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7" fontId="0" fillId="2" borderId="13" xfId="0" applyNumberFormat="1" applyFill="1" applyBorder="1" applyAlignment="1">
      <alignment horizontal="center"/>
    </xf>
    <xf numFmtId="8" fontId="0" fillId="2" borderId="5" xfId="0" applyNumberFormat="1" applyFill="1" applyBorder="1" applyAlignment="1">
      <alignment horizontal="center"/>
    </xf>
    <xf numFmtId="168" fontId="0" fillId="2" borderId="0" xfId="0" applyNumberFormat="1" applyFill="1"/>
    <xf numFmtId="8" fontId="0" fillId="2" borderId="0" xfId="0" applyNumberFormat="1" applyFill="1" applyBorder="1" applyAlignment="1">
      <alignment horizontal="center"/>
    </xf>
    <xf numFmtId="168" fontId="0" fillId="3" borderId="0" xfId="2" applyNumberFormat="1" applyFont="1" applyFill="1" applyBorder="1" applyAlignment="1" applyProtection="1">
      <alignment horizontal="center"/>
      <protection locked="0"/>
    </xf>
    <xf numFmtId="8" fontId="0" fillId="2" borderId="6" xfId="0" applyNumberFormat="1" applyFill="1" applyBorder="1" applyAlignment="1">
      <alignment horizontal="center"/>
    </xf>
    <xf numFmtId="8" fontId="0" fillId="2" borderId="8" xfId="0" applyNumberFormat="1" applyFill="1" applyBorder="1" applyAlignment="1">
      <alignment horizontal="center"/>
    </xf>
    <xf numFmtId="0" fontId="4" fillId="0" borderId="0" xfId="0" applyFont="1"/>
    <xf numFmtId="44" fontId="4" fillId="3" borderId="0" xfId="2" applyNumberFormat="1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Continuous"/>
    </xf>
    <xf numFmtId="0" fontId="6" fillId="4" borderId="15" xfId="0" applyFont="1" applyFill="1" applyBorder="1" applyAlignment="1">
      <alignment horizontal="centerContinuous"/>
    </xf>
    <xf numFmtId="0" fontId="6" fillId="4" borderId="16" xfId="0" applyFont="1" applyFill="1" applyBorder="1" applyAlignment="1">
      <alignment horizontal="centerContinuous"/>
    </xf>
    <xf numFmtId="0" fontId="2" fillId="0" borderId="17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" xfId="0" applyBorder="1"/>
    <xf numFmtId="44" fontId="0" fillId="0" borderId="0" xfId="2" applyFont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Continuous"/>
    </xf>
    <xf numFmtId="0" fontId="0" fillId="4" borderId="12" xfId="0" applyFill="1" applyBorder="1" applyAlignment="1">
      <alignment horizontal="centerContinuous"/>
    </xf>
    <xf numFmtId="0" fontId="0" fillId="4" borderId="13" xfId="0" applyFill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7" fillId="0" borderId="0" xfId="0" applyFont="1" applyAlignment="1">
      <alignment horizontal="center"/>
    </xf>
    <xf numFmtId="9" fontId="7" fillId="0" borderId="0" xfId="3" applyFont="1" applyAlignment="1">
      <alignment horizontal="center"/>
    </xf>
    <xf numFmtId="164" fontId="7" fillId="0" borderId="0" xfId="2" applyNumberFormat="1" applyFont="1" applyAlignment="1">
      <alignment horizontal="center"/>
    </xf>
    <xf numFmtId="44" fontId="7" fillId="0" borderId="0" xfId="2" applyFont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/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4" borderId="13" xfId="0" applyFill="1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2" applyNumberFormat="1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2" fillId="0" borderId="0" xfId="0" applyFont="1" applyBorder="1"/>
    <xf numFmtId="0" fontId="2" fillId="0" borderId="18" xfId="0" applyFont="1" applyBorder="1" applyAlignment="1">
      <alignment horizontal="left"/>
    </xf>
    <xf numFmtId="0" fontId="0" fillId="0" borderId="18" xfId="0" applyBorder="1" applyAlignment="1">
      <alignment horizontal="center"/>
    </xf>
    <xf numFmtId="164" fontId="0" fillId="0" borderId="18" xfId="2" applyNumberFormat="1" applyFont="1" applyBorder="1" applyAlignment="1">
      <alignment horizontal="center"/>
    </xf>
    <xf numFmtId="0" fontId="0" fillId="0" borderId="19" xfId="0" applyBorder="1"/>
    <xf numFmtId="164" fontId="2" fillId="0" borderId="17" xfId="0" applyNumberFormat="1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/>
    <xf numFmtId="166" fontId="7" fillId="0" borderId="4" xfId="1" applyNumberFormat="1" applyFont="1" applyBorder="1"/>
    <xf numFmtId="43" fontId="7" fillId="0" borderId="6" xfId="1" applyFont="1" applyBorder="1"/>
    <xf numFmtId="164" fontId="7" fillId="0" borderId="6" xfId="2" applyNumberFormat="1" applyFont="1" applyBorder="1"/>
    <xf numFmtId="164" fontId="7" fillId="0" borderId="20" xfId="2" applyNumberFormat="1" applyFont="1" applyBorder="1"/>
    <xf numFmtId="164" fontId="1" fillId="0" borderId="9" xfId="2" applyNumberFormat="1" applyFont="1" applyBorder="1"/>
    <xf numFmtId="164" fontId="1" fillId="0" borderId="0" xfId="2" applyNumberFormat="1" applyFont="1" applyBorder="1"/>
    <xf numFmtId="44" fontId="0" fillId="0" borderId="0" xfId="0" applyNumberFormat="1" applyAlignment="1">
      <alignment horizontal="center"/>
    </xf>
    <xf numFmtId="166" fontId="7" fillId="0" borderId="0" xfId="1" applyNumberFormat="1" applyFont="1" applyAlignment="1">
      <alignment horizontal="center"/>
    </xf>
    <xf numFmtId="9" fontId="8" fillId="0" borderId="0" xfId="3" applyFont="1" applyAlignment="1">
      <alignment horizontal="center"/>
    </xf>
    <xf numFmtId="164" fontId="7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44" fontId="7" fillId="0" borderId="0" xfId="0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8" fillId="0" borderId="0" xfId="0" applyFont="1" applyAlignment="1">
      <alignment horizontal="center"/>
    </xf>
    <xf numFmtId="44" fontId="0" fillId="0" borderId="0" xfId="2" applyNumberFormat="1" applyFont="1" applyAlignment="1">
      <alignment horizontal="center"/>
    </xf>
    <xf numFmtId="166" fontId="8" fillId="0" borderId="0" xfId="3" applyNumberFormat="1" applyFont="1" applyAlignment="1">
      <alignment horizontal="center"/>
    </xf>
    <xf numFmtId="0" fontId="10" fillId="0" borderId="0" xfId="4" applyFont="1"/>
    <xf numFmtId="0" fontId="9" fillId="0" borderId="0" xfId="4"/>
    <xf numFmtId="10" fontId="9" fillId="0" borderId="0" xfId="4" applyNumberFormat="1"/>
    <xf numFmtId="0" fontId="11" fillId="0" borderId="0" xfId="4" applyFont="1"/>
    <xf numFmtId="10" fontId="9" fillId="0" borderId="0" xfId="3" applyNumberFormat="1" applyFont="1" applyFill="1" applyBorder="1" applyAlignment="1" applyProtection="1"/>
    <xf numFmtId="165" fontId="9" fillId="0" borderId="0" xfId="3" applyNumberFormat="1" applyFont="1" applyFill="1" applyBorder="1" applyAlignment="1" applyProtection="1"/>
    <xf numFmtId="0" fontId="9" fillId="0" borderId="0" xfId="4" applyFont="1"/>
    <xf numFmtId="169" fontId="9" fillId="0" borderId="0" xfId="4" applyNumberFormat="1"/>
    <xf numFmtId="170" fontId="9" fillId="0" borderId="0" xfId="4" applyNumberFormat="1"/>
    <xf numFmtId="169" fontId="9" fillId="0" borderId="0" xfId="2" applyNumberFormat="1" applyFont="1" applyFill="1" applyBorder="1" applyAlignment="1" applyProtection="1"/>
    <xf numFmtId="0" fontId="9" fillId="0" borderId="21" xfId="4" applyBorder="1"/>
    <xf numFmtId="0" fontId="10" fillId="0" borderId="0" xfId="4" applyFont="1" applyBorder="1"/>
    <xf numFmtId="0" fontId="9" fillId="0" borderId="0" xfId="4" applyBorder="1"/>
    <xf numFmtId="169" fontId="12" fillId="0" borderId="0" xfId="2" applyNumberFormat="1" applyFont="1"/>
    <xf numFmtId="169" fontId="9" fillId="0" borderId="0" xfId="2" applyNumberFormat="1" applyFont="1"/>
    <xf numFmtId="0" fontId="9" fillId="0" borderId="0" xfId="4" quotePrefix="1"/>
    <xf numFmtId="10" fontId="9" fillId="0" borderId="0" xfId="3" applyNumberFormat="1" applyFont="1" applyBorder="1"/>
    <xf numFmtId="164" fontId="0" fillId="0" borderId="0" xfId="0" applyNumberFormat="1"/>
    <xf numFmtId="9" fontId="0" fillId="0" borderId="0" xfId="0" applyNumberFormat="1"/>
    <xf numFmtId="164" fontId="9" fillId="0" borderId="0" xfId="4" applyNumberFormat="1"/>
    <xf numFmtId="44" fontId="9" fillId="0" borderId="0" xfId="4" applyNumberFormat="1"/>
    <xf numFmtId="44" fontId="9" fillId="0" borderId="0" xfId="2" applyFont="1"/>
    <xf numFmtId="169" fontId="0" fillId="0" borderId="0" xfId="0" applyNumberFormat="1"/>
    <xf numFmtId="9" fontId="0" fillId="5" borderId="0" xfId="0" applyNumberFormat="1" applyFill="1"/>
    <xf numFmtId="164" fontId="0" fillId="0" borderId="1" xfId="0" applyNumberFormat="1" applyBorder="1"/>
    <xf numFmtId="9" fontId="0" fillId="6" borderId="0" xfId="0" applyNumberFormat="1" applyFill="1"/>
    <xf numFmtId="9" fontId="0" fillId="0" borderId="0" xfId="3" applyFont="1"/>
    <xf numFmtId="43" fontId="0" fillId="0" borderId="0" xfId="0" applyNumberFormat="1"/>
    <xf numFmtId="8" fontId="0" fillId="0" borderId="0" xfId="0" applyNumberFormat="1"/>
    <xf numFmtId="166" fontId="7" fillId="0" borderId="6" xfId="1" applyNumberFormat="1" applyFont="1" applyBorder="1"/>
    <xf numFmtId="0" fontId="13" fillId="0" borderId="0" xfId="0" applyFont="1"/>
  </cellXfs>
  <cellStyles count="5">
    <cellStyle name="Comma" xfId="1" builtinId="3"/>
    <cellStyle name="Currency" xfId="2" builtinId="4"/>
    <cellStyle name="Excel Built-in Normal" xf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X195"/>
  <sheetViews>
    <sheetView showGridLines="0" tabSelected="1" topLeftCell="B1" zoomScale="80" zoomScaleNormal="80" workbookViewId="0">
      <selection activeCell="O186" sqref="O186"/>
    </sheetView>
  </sheetViews>
  <sheetFormatPr defaultRowHeight="15" x14ac:dyDescent="0.25"/>
  <cols>
    <col min="2" max="2" width="34" bestFit="1" customWidth="1"/>
    <col min="3" max="3" width="10.28515625" customWidth="1"/>
    <col min="4" max="7" width="15.140625" bestFit="1" customWidth="1"/>
    <col min="8" max="14" width="15.140625" customWidth="1"/>
    <col min="15" max="15" width="19.28515625" bestFit="1" customWidth="1"/>
    <col min="16" max="16" width="11.42578125" bestFit="1" customWidth="1"/>
    <col min="17" max="17" width="15.140625" bestFit="1" customWidth="1"/>
    <col min="19" max="21" width="12.28515625" bestFit="1" customWidth="1"/>
    <col min="22" max="22" width="9.140625" customWidth="1"/>
    <col min="23" max="23" width="10.42578125" customWidth="1"/>
    <col min="24" max="24" width="9.140625" customWidth="1"/>
  </cols>
  <sheetData>
    <row r="1" spans="2:24" ht="15.75" thickBot="1" x14ac:dyDescent="0.3"/>
    <row r="2" spans="2:24" ht="19.5" thickBot="1" x14ac:dyDescent="0.35">
      <c r="B2" s="65" t="s">
        <v>2</v>
      </c>
      <c r="C2" s="78" t="s">
        <v>39</v>
      </c>
      <c r="D2" s="66">
        <v>2012</v>
      </c>
      <c r="E2" s="66">
        <v>2013</v>
      </c>
      <c r="F2" s="66">
        <v>2014</v>
      </c>
      <c r="G2" s="66">
        <v>2015</v>
      </c>
      <c r="H2" s="66">
        <v>2016</v>
      </c>
      <c r="I2" s="66">
        <v>2017</v>
      </c>
      <c r="J2" s="66">
        <v>2018</v>
      </c>
      <c r="K2" s="66">
        <v>2019</v>
      </c>
      <c r="L2" s="66">
        <v>2020</v>
      </c>
      <c r="M2" s="66">
        <v>2021</v>
      </c>
      <c r="N2" s="66">
        <v>2022</v>
      </c>
      <c r="O2" s="66" t="s">
        <v>6</v>
      </c>
      <c r="P2" s="67"/>
      <c r="R2" s="50" t="s">
        <v>51</v>
      </c>
      <c r="S2" s="51"/>
      <c r="T2" s="51"/>
      <c r="U2" s="52"/>
      <c r="V2" s="79"/>
      <c r="W2" s="64"/>
      <c r="X2" s="64"/>
    </row>
    <row r="3" spans="2:24" x14ac:dyDescent="0.25">
      <c r="B3" s="10" t="s">
        <v>146</v>
      </c>
      <c r="C3" s="2"/>
      <c r="D3" s="46">
        <v>65</v>
      </c>
      <c r="E3" s="9">
        <f>D3*(1+$O$3)</f>
        <v>66.3</v>
      </c>
      <c r="F3" s="9">
        <f>E3*(1+$O$3)</f>
        <v>67.626000000000005</v>
      </c>
      <c r="G3" s="9">
        <f>F3*(1+$O$3)</f>
        <v>68.978520000000003</v>
      </c>
      <c r="H3" s="9">
        <f t="shared" ref="H3:N3" si="0">G3*(1+$O$3)</f>
        <v>70.358090400000009</v>
      </c>
      <c r="I3" s="9">
        <f t="shared" si="0"/>
        <v>71.765252208000007</v>
      </c>
      <c r="J3" s="9">
        <f t="shared" si="0"/>
        <v>73.20055725216001</v>
      </c>
      <c r="K3" s="9">
        <f t="shared" si="0"/>
        <v>74.664568397203212</v>
      </c>
      <c r="L3" s="9">
        <f t="shared" si="0"/>
        <v>76.157859765147279</v>
      </c>
      <c r="M3" s="9">
        <f t="shared" si="0"/>
        <v>77.681016960450222</v>
      </c>
      <c r="N3" s="9">
        <f t="shared" si="0"/>
        <v>79.234637299659227</v>
      </c>
      <c r="O3" s="60">
        <v>0.02</v>
      </c>
      <c r="R3" s="53" t="s">
        <v>52</v>
      </c>
      <c r="S3" s="54"/>
      <c r="T3" s="54"/>
      <c r="U3" s="81">
        <v>45000</v>
      </c>
      <c r="V3" s="80"/>
      <c r="W3" s="63"/>
      <c r="X3" s="63"/>
    </row>
    <row r="4" spans="2:24" x14ac:dyDescent="0.25">
      <c r="B4" s="10" t="s">
        <v>147</v>
      </c>
      <c r="C4" s="2"/>
      <c r="D4" s="46">
        <f>D3*12</f>
        <v>780</v>
      </c>
      <c r="E4" s="46">
        <f t="shared" ref="E4:N4" si="1">E3*12</f>
        <v>795.59999999999991</v>
      </c>
      <c r="F4" s="46">
        <f t="shared" si="1"/>
        <v>811.51200000000006</v>
      </c>
      <c r="G4" s="46">
        <f t="shared" si="1"/>
        <v>827.74224000000004</v>
      </c>
      <c r="H4" s="46">
        <f t="shared" si="1"/>
        <v>844.29708480000011</v>
      </c>
      <c r="I4" s="46">
        <f t="shared" si="1"/>
        <v>861.18302649600014</v>
      </c>
      <c r="J4" s="46">
        <f t="shared" si="1"/>
        <v>878.40668702592006</v>
      </c>
      <c r="K4" s="46">
        <f t="shared" si="1"/>
        <v>895.9748207664386</v>
      </c>
      <c r="L4" s="46">
        <f t="shared" si="1"/>
        <v>913.89431718176729</v>
      </c>
      <c r="M4" s="46">
        <f t="shared" si="1"/>
        <v>932.17220352540267</v>
      </c>
      <c r="N4" s="46">
        <f t="shared" si="1"/>
        <v>950.81564759591072</v>
      </c>
      <c r="O4" s="60"/>
      <c r="R4" s="55"/>
      <c r="S4" s="56"/>
      <c r="T4" s="56"/>
      <c r="U4" s="126"/>
      <c r="V4" s="80"/>
      <c r="W4" s="63"/>
      <c r="X4" s="63"/>
    </row>
    <row r="5" spans="2:24" x14ac:dyDescent="0.25">
      <c r="B5" s="10" t="s">
        <v>56</v>
      </c>
      <c r="C5" s="2"/>
      <c r="D5" s="9">
        <v>1200</v>
      </c>
      <c r="E5" s="9">
        <f t="shared" ref="E5:G7" si="2">D5*(1+$O5)</f>
        <v>1224</v>
      </c>
      <c r="F5" s="9">
        <f t="shared" si="2"/>
        <v>1248.48</v>
      </c>
      <c r="G5" s="9">
        <f t="shared" si="2"/>
        <v>1273.4496000000001</v>
      </c>
      <c r="H5" s="9">
        <f t="shared" ref="H5:N5" si="3">G5*(1+$O5)</f>
        <v>1298.9185920000002</v>
      </c>
      <c r="I5" s="9">
        <f t="shared" si="3"/>
        <v>1324.8969638400004</v>
      </c>
      <c r="J5" s="9">
        <f t="shared" si="3"/>
        <v>1351.3949031168004</v>
      </c>
      <c r="K5" s="9">
        <f t="shared" si="3"/>
        <v>1378.4228011791365</v>
      </c>
      <c r="L5" s="9">
        <f t="shared" si="3"/>
        <v>1405.9912572027192</v>
      </c>
      <c r="M5" s="9">
        <f t="shared" si="3"/>
        <v>1434.1110823467736</v>
      </c>
      <c r="N5" s="9">
        <f t="shared" si="3"/>
        <v>1462.7933039937091</v>
      </c>
      <c r="O5" s="60">
        <v>0.02</v>
      </c>
      <c r="R5" s="55" t="s">
        <v>53</v>
      </c>
      <c r="S5" s="56"/>
      <c r="T5" s="56"/>
      <c r="U5" s="82">
        <v>5.8</v>
      </c>
      <c r="V5" s="80"/>
      <c r="W5" s="63"/>
      <c r="X5" s="63"/>
    </row>
    <row r="6" spans="2:24" x14ac:dyDescent="0.25">
      <c r="B6" s="10" t="s">
        <v>58</v>
      </c>
      <c r="C6" s="2"/>
      <c r="D6" s="61">
        <v>60</v>
      </c>
      <c r="E6" s="4">
        <f t="shared" si="2"/>
        <v>61.2</v>
      </c>
      <c r="F6" s="4">
        <f t="shared" si="2"/>
        <v>62.424000000000007</v>
      </c>
      <c r="G6" s="4">
        <f t="shared" si="2"/>
        <v>63.672480000000007</v>
      </c>
      <c r="H6" s="4">
        <f t="shared" ref="H6:N6" si="4">G6*(1+$O6)</f>
        <v>64.945929600000014</v>
      </c>
      <c r="I6" s="4">
        <f t="shared" si="4"/>
        <v>66.244848192000021</v>
      </c>
      <c r="J6" s="4">
        <f t="shared" si="4"/>
        <v>67.569745155840025</v>
      </c>
      <c r="K6" s="4">
        <f t="shared" si="4"/>
        <v>68.921140058956823</v>
      </c>
      <c r="L6" s="4">
        <f t="shared" si="4"/>
        <v>70.299562860135964</v>
      </c>
      <c r="M6" s="4">
        <f t="shared" si="4"/>
        <v>71.705554117338679</v>
      </c>
      <c r="N6" s="4">
        <f t="shared" si="4"/>
        <v>73.139665199685453</v>
      </c>
      <c r="O6" s="60">
        <v>0.02</v>
      </c>
      <c r="R6" s="55" t="s">
        <v>54</v>
      </c>
      <c r="S6" s="56"/>
      <c r="T6" s="56"/>
      <c r="U6" s="83">
        <v>180</v>
      </c>
      <c r="V6" s="80"/>
      <c r="W6" s="63"/>
      <c r="X6" s="63"/>
    </row>
    <row r="7" spans="2:24" x14ac:dyDescent="0.25">
      <c r="B7" s="10" t="s">
        <v>59</v>
      </c>
      <c r="C7" s="2"/>
      <c r="D7" s="61">
        <v>30</v>
      </c>
      <c r="E7" s="4">
        <f t="shared" si="2"/>
        <v>30.6</v>
      </c>
      <c r="F7" s="4">
        <f t="shared" si="2"/>
        <v>31.212000000000003</v>
      </c>
      <c r="G7" s="4">
        <f t="shared" si="2"/>
        <v>31.836240000000004</v>
      </c>
      <c r="H7" s="4">
        <f t="shared" ref="H7:N7" si="5">G7*(1+$O7)</f>
        <v>32.472964800000007</v>
      </c>
      <c r="I7" s="4">
        <f t="shared" si="5"/>
        <v>33.12242409600001</v>
      </c>
      <c r="J7" s="4">
        <f t="shared" si="5"/>
        <v>33.784872577920012</v>
      </c>
      <c r="K7" s="4">
        <f t="shared" si="5"/>
        <v>34.460570029478411</v>
      </c>
      <c r="L7" s="4">
        <f t="shared" si="5"/>
        <v>35.149781430067982</v>
      </c>
      <c r="M7" s="4">
        <f t="shared" si="5"/>
        <v>35.852777058669339</v>
      </c>
      <c r="N7" s="4">
        <f t="shared" si="5"/>
        <v>36.569832599842726</v>
      </c>
      <c r="O7" s="60">
        <v>0.02</v>
      </c>
      <c r="R7" s="76" t="s">
        <v>55</v>
      </c>
      <c r="S7" s="45"/>
      <c r="T7" s="45"/>
      <c r="U7" s="84">
        <v>320000</v>
      </c>
      <c r="V7" s="80"/>
      <c r="W7" s="63"/>
      <c r="X7" s="63"/>
    </row>
    <row r="8" spans="2:24" x14ac:dyDescent="0.25">
      <c r="B8" s="10" t="s">
        <v>73</v>
      </c>
      <c r="C8" s="2"/>
      <c r="D8" s="60">
        <v>0.2</v>
      </c>
      <c r="E8" s="3">
        <f t="shared" ref="E8:G9" si="6">D8</f>
        <v>0.2</v>
      </c>
      <c r="F8" s="3">
        <f t="shared" si="6"/>
        <v>0.2</v>
      </c>
      <c r="G8" s="3">
        <f t="shared" si="6"/>
        <v>0.2</v>
      </c>
      <c r="H8" s="3">
        <f t="shared" ref="H8:N8" si="7">G8</f>
        <v>0.2</v>
      </c>
      <c r="I8" s="3">
        <f t="shared" si="7"/>
        <v>0.2</v>
      </c>
      <c r="J8" s="3">
        <f t="shared" si="7"/>
        <v>0.2</v>
      </c>
      <c r="K8" s="3">
        <f t="shared" si="7"/>
        <v>0.2</v>
      </c>
      <c r="L8" s="3">
        <f t="shared" si="7"/>
        <v>0.2</v>
      </c>
      <c r="M8" s="3">
        <f t="shared" si="7"/>
        <v>0.2</v>
      </c>
      <c r="N8" s="3">
        <f t="shared" si="7"/>
        <v>0.2</v>
      </c>
      <c r="O8" s="60"/>
      <c r="R8" s="55" t="s">
        <v>150</v>
      </c>
      <c r="S8" s="56"/>
      <c r="T8" s="56"/>
      <c r="U8" s="83">
        <v>2000000</v>
      </c>
      <c r="V8" s="80"/>
      <c r="W8" s="63"/>
      <c r="X8" s="63"/>
    </row>
    <row r="9" spans="2:24" x14ac:dyDescent="0.25">
      <c r="B9" s="10" t="s">
        <v>78</v>
      </c>
      <c r="C9" s="2"/>
      <c r="D9" s="88">
        <v>15</v>
      </c>
      <c r="E9" s="9">
        <f t="shared" si="6"/>
        <v>15</v>
      </c>
      <c r="F9" s="9">
        <f t="shared" si="6"/>
        <v>15</v>
      </c>
      <c r="G9" s="9">
        <f t="shared" si="6"/>
        <v>15</v>
      </c>
      <c r="H9" s="9">
        <f t="shared" ref="H9:N9" si="8">G9</f>
        <v>15</v>
      </c>
      <c r="I9" s="9">
        <f t="shared" si="8"/>
        <v>15</v>
      </c>
      <c r="J9" s="9">
        <f t="shared" si="8"/>
        <v>15</v>
      </c>
      <c r="K9" s="9">
        <f t="shared" si="8"/>
        <v>15</v>
      </c>
      <c r="L9" s="9">
        <f t="shared" si="8"/>
        <v>15</v>
      </c>
      <c r="M9" s="9">
        <f t="shared" si="8"/>
        <v>15</v>
      </c>
      <c r="N9" s="9">
        <f t="shared" si="8"/>
        <v>15</v>
      </c>
      <c r="O9" s="60"/>
      <c r="R9" s="55" t="s">
        <v>151</v>
      </c>
      <c r="S9" s="56"/>
      <c r="T9" s="56"/>
      <c r="U9" s="83">
        <f>U10-U8-U7</f>
        <v>5780000</v>
      </c>
      <c r="V9" s="80"/>
      <c r="W9" s="63"/>
      <c r="X9" s="63"/>
    </row>
    <row r="10" spans="2:24" ht="15.75" thickBot="1" x14ac:dyDescent="0.3">
      <c r="B10" s="10" t="s">
        <v>61</v>
      </c>
      <c r="C10" s="2"/>
      <c r="D10" s="90">
        <v>6</v>
      </c>
      <c r="E10" s="5">
        <f>D10*(1+$O$10)</f>
        <v>6.12</v>
      </c>
      <c r="F10" s="5">
        <f>E10*(1+$O$10)</f>
        <v>6.2423999999999999</v>
      </c>
      <c r="G10" s="5">
        <f>F10*(1+$O$10)</f>
        <v>6.367248</v>
      </c>
      <c r="H10" s="5">
        <f t="shared" ref="H10:N10" si="9">G10*(1+$O$10)</f>
        <v>6.4945929600000003</v>
      </c>
      <c r="I10" s="5">
        <f t="shared" si="9"/>
        <v>6.6244848192000001</v>
      </c>
      <c r="J10" s="5">
        <f t="shared" si="9"/>
        <v>6.756974515584</v>
      </c>
      <c r="K10" s="5">
        <f t="shared" si="9"/>
        <v>6.8921140058956798</v>
      </c>
      <c r="L10" s="5">
        <f t="shared" si="9"/>
        <v>7.0299562860135936</v>
      </c>
      <c r="M10" s="5">
        <f t="shared" si="9"/>
        <v>7.1705554117338659</v>
      </c>
      <c r="N10" s="5">
        <f t="shared" si="9"/>
        <v>7.3139665199685435</v>
      </c>
      <c r="O10" s="60">
        <v>0.02</v>
      </c>
      <c r="R10" s="57" t="s">
        <v>152</v>
      </c>
      <c r="S10" s="58"/>
      <c r="T10" s="58"/>
      <c r="U10" s="85">
        <f>U3*U6</f>
        <v>8100000</v>
      </c>
      <c r="V10" s="80"/>
      <c r="W10" s="63"/>
      <c r="X10" s="63"/>
    </row>
    <row r="11" spans="2:24" x14ac:dyDescent="0.25">
      <c r="B11" s="10" t="s">
        <v>60</v>
      </c>
      <c r="C11" s="2"/>
      <c r="D11" s="87">
        <f>D10/2</f>
        <v>3</v>
      </c>
      <c r="E11" s="87">
        <f>E10/2</f>
        <v>3.06</v>
      </c>
      <c r="F11" s="87">
        <f>F10/2</f>
        <v>3.1212</v>
      </c>
      <c r="G11" s="87">
        <f>G10/2</f>
        <v>3.183624</v>
      </c>
      <c r="H11" s="87">
        <f t="shared" ref="H11:N11" si="10">H10/2</f>
        <v>3.2472964800000002</v>
      </c>
      <c r="I11" s="87">
        <f t="shared" si="10"/>
        <v>3.3122424096</v>
      </c>
      <c r="J11" s="87">
        <f t="shared" si="10"/>
        <v>3.378487257792</v>
      </c>
      <c r="K11" s="87">
        <f t="shared" si="10"/>
        <v>3.4460570029478399</v>
      </c>
      <c r="L11" s="87">
        <f t="shared" si="10"/>
        <v>3.5149781430067968</v>
      </c>
      <c r="M11" s="87">
        <f t="shared" si="10"/>
        <v>3.585277705866933</v>
      </c>
      <c r="N11" s="87">
        <f t="shared" si="10"/>
        <v>3.6569832599842718</v>
      </c>
      <c r="O11" s="59"/>
      <c r="R11" s="56"/>
      <c r="S11" s="56"/>
      <c r="T11" s="56"/>
      <c r="U11" s="86"/>
      <c r="V11" s="80"/>
      <c r="W11" s="63"/>
      <c r="X11" s="63"/>
    </row>
    <row r="12" spans="2:24" x14ac:dyDescent="0.25">
      <c r="B12" s="10" t="s">
        <v>74</v>
      </c>
      <c r="C12" s="2"/>
      <c r="D12" s="60">
        <v>0.15</v>
      </c>
      <c r="E12" s="91">
        <f>D12</f>
        <v>0.15</v>
      </c>
      <c r="F12" s="91">
        <f>E12</f>
        <v>0.15</v>
      </c>
      <c r="G12" s="91">
        <f>F12</f>
        <v>0.15</v>
      </c>
      <c r="H12" s="91">
        <f t="shared" ref="H12:N12" si="11">G12</f>
        <v>0.15</v>
      </c>
      <c r="I12" s="91">
        <f t="shared" si="11"/>
        <v>0.15</v>
      </c>
      <c r="J12" s="91">
        <f t="shared" si="11"/>
        <v>0.15</v>
      </c>
      <c r="K12" s="91">
        <f t="shared" si="11"/>
        <v>0.15</v>
      </c>
      <c r="L12" s="91">
        <f t="shared" si="11"/>
        <v>0.15</v>
      </c>
      <c r="M12" s="91">
        <f t="shared" si="11"/>
        <v>0.15</v>
      </c>
      <c r="N12" s="91">
        <f t="shared" si="11"/>
        <v>0.15</v>
      </c>
      <c r="O12" s="59"/>
      <c r="R12" s="56"/>
      <c r="S12" s="56"/>
      <c r="T12" s="56"/>
      <c r="U12" s="86"/>
      <c r="V12" s="80"/>
      <c r="W12" s="63"/>
      <c r="X12" s="63"/>
    </row>
    <row r="13" spans="2:24" x14ac:dyDescent="0.25">
      <c r="B13" s="10" t="s">
        <v>66</v>
      </c>
      <c r="C13" s="2"/>
      <c r="D13" s="92">
        <v>10</v>
      </c>
      <c r="E13" s="87">
        <v>10</v>
      </c>
      <c r="F13" s="87">
        <v>10</v>
      </c>
      <c r="G13" s="87">
        <v>10</v>
      </c>
      <c r="H13" s="87">
        <v>10</v>
      </c>
      <c r="I13" s="87">
        <v>10</v>
      </c>
      <c r="J13" s="87">
        <v>10</v>
      </c>
      <c r="K13" s="87">
        <v>10</v>
      </c>
      <c r="L13" s="87">
        <v>10</v>
      </c>
      <c r="M13" s="87">
        <v>10</v>
      </c>
      <c r="N13" s="87">
        <v>10</v>
      </c>
      <c r="O13" s="59"/>
      <c r="R13" s="56"/>
      <c r="S13" s="56"/>
      <c r="T13" s="56"/>
      <c r="U13" s="86"/>
      <c r="V13" s="80"/>
      <c r="W13" s="63"/>
      <c r="X13" s="63"/>
    </row>
    <row r="14" spans="2:24" x14ac:dyDescent="0.25">
      <c r="B14" t="s">
        <v>62</v>
      </c>
      <c r="C14" s="2"/>
      <c r="D14" s="87">
        <f>D13*0.2</f>
        <v>2</v>
      </c>
      <c r="E14" s="87">
        <f>E13*0.2</f>
        <v>2</v>
      </c>
      <c r="F14" s="87">
        <f>F13*0.2</f>
        <v>2</v>
      </c>
      <c r="G14" s="87">
        <f>G13*0.2</f>
        <v>2</v>
      </c>
      <c r="H14" s="87">
        <f t="shared" ref="H14:N14" si="12">H13*0.2</f>
        <v>2</v>
      </c>
      <c r="I14" s="87">
        <f t="shared" si="12"/>
        <v>2</v>
      </c>
      <c r="J14" s="87">
        <f t="shared" si="12"/>
        <v>2</v>
      </c>
      <c r="K14" s="87">
        <f t="shared" si="12"/>
        <v>2</v>
      </c>
      <c r="L14" s="87">
        <f t="shared" si="12"/>
        <v>2</v>
      </c>
      <c r="M14" s="87">
        <f t="shared" si="12"/>
        <v>2</v>
      </c>
      <c r="N14" s="87">
        <f t="shared" si="12"/>
        <v>2</v>
      </c>
      <c r="O14" s="59"/>
      <c r="R14" s="56"/>
      <c r="S14" s="56"/>
      <c r="T14" s="56"/>
      <c r="U14" s="86"/>
      <c r="V14" s="80"/>
      <c r="W14" s="63"/>
      <c r="X14" s="63"/>
    </row>
    <row r="15" spans="2:24" x14ac:dyDescent="0.25">
      <c r="B15" s="10" t="s">
        <v>75</v>
      </c>
      <c r="C15" s="2"/>
      <c r="D15" s="60">
        <v>0.25</v>
      </c>
      <c r="E15" s="89">
        <f>D15</f>
        <v>0.25</v>
      </c>
      <c r="F15" s="89">
        <f>E15</f>
        <v>0.25</v>
      </c>
      <c r="G15" s="89">
        <f>F15</f>
        <v>0.25</v>
      </c>
      <c r="H15" s="89">
        <f t="shared" ref="H15:N15" si="13">G15</f>
        <v>0.25</v>
      </c>
      <c r="I15" s="89">
        <f t="shared" si="13"/>
        <v>0.25</v>
      </c>
      <c r="J15" s="89">
        <f t="shared" si="13"/>
        <v>0.25</v>
      </c>
      <c r="K15" s="89">
        <f t="shared" si="13"/>
        <v>0.25</v>
      </c>
      <c r="L15" s="89">
        <f t="shared" si="13"/>
        <v>0.25</v>
      </c>
      <c r="M15" s="89">
        <f t="shared" si="13"/>
        <v>0.25</v>
      </c>
      <c r="N15" s="89">
        <f t="shared" si="13"/>
        <v>0.25</v>
      </c>
      <c r="O15" s="59"/>
      <c r="R15" s="56"/>
      <c r="S15" s="56"/>
      <c r="T15" s="56"/>
      <c r="U15" s="86"/>
      <c r="V15" s="80"/>
      <c r="W15" s="63"/>
      <c r="X15" s="63"/>
    </row>
    <row r="16" spans="2:24" x14ac:dyDescent="0.25">
      <c r="B16" s="10" t="s">
        <v>65</v>
      </c>
      <c r="C16" s="2"/>
      <c r="D16" s="87">
        <v>10</v>
      </c>
      <c r="E16" s="87">
        <v>10</v>
      </c>
      <c r="F16" s="87">
        <v>10</v>
      </c>
      <c r="G16" s="87">
        <v>10</v>
      </c>
      <c r="H16" s="87">
        <v>11</v>
      </c>
      <c r="I16" s="87">
        <v>12</v>
      </c>
      <c r="J16" s="87">
        <v>13</v>
      </c>
      <c r="K16" s="87">
        <v>14</v>
      </c>
      <c r="L16" s="87">
        <v>15</v>
      </c>
      <c r="M16" s="87">
        <v>16</v>
      </c>
      <c r="N16" s="87">
        <v>17</v>
      </c>
      <c r="O16" s="59"/>
      <c r="R16" s="56"/>
      <c r="S16" s="56"/>
      <c r="T16" s="56"/>
      <c r="U16" s="86"/>
      <c r="V16" s="80"/>
      <c r="W16" s="63"/>
      <c r="X16" s="63"/>
    </row>
    <row r="17" spans="2:24" x14ac:dyDescent="0.25">
      <c r="B17" s="10" t="s">
        <v>76</v>
      </c>
      <c r="C17" s="2"/>
      <c r="D17" s="60">
        <v>0.4</v>
      </c>
      <c r="E17" s="89">
        <f>D17</f>
        <v>0.4</v>
      </c>
      <c r="F17" s="89">
        <f>E17</f>
        <v>0.4</v>
      </c>
      <c r="G17" s="89">
        <f>F17</f>
        <v>0.4</v>
      </c>
      <c r="H17" s="89">
        <f t="shared" ref="H17:N17" si="14">G17</f>
        <v>0.4</v>
      </c>
      <c r="I17" s="89">
        <f t="shared" si="14"/>
        <v>0.4</v>
      </c>
      <c r="J17" s="89">
        <f t="shared" si="14"/>
        <v>0.4</v>
      </c>
      <c r="K17" s="89">
        <f t="shared" si="14"/>
        <v>0.4</v>
      </c>
      <c r="L17" s="89">
        <f t="shared" si="14"/>
        <v>0.4</v>
      </c>
      <c r="M17" s="89">
        <f t="shared" si="14"/>
        <v>0.4</v>
      </c>
      <c r="N17" s="89">
        <f t="shared" si="14"/>
        <v>0.4</v>
      </c>
      <c r="O17" s="59"/>
      <c r="R17" s="56"/>
      <c r="S17" s="56"/>
      <c r="T17" s="56"/>
      <c r="U17" s="86"/>
      <c r="V17" s="80"/>
      <c r="W17" s="63"/>
      <c r="X17" s="63"/>
    </row>
    <row r="18" spans="2:24" x14ac:dyDescent="0.25">
      <c r="B18" s="10" t="s">
        <v>63</v>
      </c>
      <c r="C18" s="2"/>
      <c r="D18" s="87">
        <v>2</v>
      </c>
      <c r="E18" s="87">
        <v>2</v>
      </c>
      <c r="F18" s="87">
        <v>2</v>
      </c>
      <c r="G18" s="87">
        <v>2</v>
      </c>
      <c r="H18" s="87">
        <v>3</v>
      </c>
      <c r="I18" s="87">
        <v>4</v>
      </c>
      <c r="J18" s="87">
        <v>5</v>
      </c>
      <c r="K18" s="87">
        <v>6</v>
      </c>
      <c r="L18" s="87">
        <v>7</v>
      </c>
      <c r="M18" s="87">
        <v>8</v>
      </c>
      <c r="N18" s="87">
        <v>9</v>
      </c>
      <c r="O18" s="59"/>
      <c r="R18" s="56"/>
      <c r="S18" s="56"/>
      <c r="T18" s="56"/>
      <c r="U18" s="86"/>
      <c r="V18" s="80"/>
      <c r="W18" s="63"/>
      <c r="X18" s="63"/>
    </row>
    <row r="19" spans="2:24" x14ac:dyDescent="0.25">
      <c r="B19" s="10" t="s">
        <v>64</v>
      </c>
      <c r="C19" s="2"/>
      <c r="D19" s="87">
        <f>D18*0.1</f>
        <v>0.2</v>
      </c>
      <c r="E19" s="87">
        <f>E18*0.1</f>
        <v>0.2</v>
      </c>
      <c r="F19" s="87">
        <f>F18*0.1</f>
        <v>0.2</v>
      </c>
      <c r="G19" s="87">
        <f>G18*0.1</f>
        <v>0.2</v>
      </c>
      <c r="H19" s="87">
        <f t="shared" ref="H19:N19" si="15">H18*0.1</f>
        <v>0.30000000000000004</v>
      </c>
      <c r="I19" s="87">
        <f t="shared" si="15"/>
        <v>0.4</v>
      </c>
      <c r="J19" s="87">
        <f t="shared" si="15"/>
        <v>0.5</v>
      </c>
      <c r="K19" s="87">
        <f t="shared" si="15"/>
        <v>0.60000000000000009</v>
      </c>
      <c r="L19" s="87">
        <f t="shared" si="15"/>
        <v>0.70000000000000007</v>
      </c>
      <c r="M19" s="87">
        <f t="shared" si="15"/>
        <v>0.8</v>
      </c>
      <c r="N19" s="87">
        <f t="shared" si="15"/>
        <v>0.9</v>
      </c>
      <c r="O19" s="59"/>
      <c r="R19" s="56"/>
      <c r="S19" s="56"/>
      <c r="T19" s="56"/>
      <c r="U19" s="86"/>
      <c r="V19" s="80"/>
      <c r="W19" s="63"/>
      <c r="X19" s="63"/>
    </row>
    <row r="20" spans="2:24" x14ac:dyDescent="0.25">
      <c r="B20" s="10" t="s">
        <v>77</v>
      </c>
      <c r="C20" s="2"/>
      <c r="D20" s="60">
        <v>0.1</v>
      </c>
      <c r="E20" s="91">
        <f>D20</f>
        <v>0.1</v>
      </c>
      <c r="F20" s="91">
        <f>E20</f>
        <v>0.1</v>
      </c>
      <c r="G20" s="91">
        <f>F20</f>
        <v>0.1</v>
      </c>
      <c r="H20" s="91">
        <f t="shared" ref="H20:N20" si="16">G20</f>
        <v>0.1</v>
      </c>
      <c r="I20" s="91">
        <f t="shared" si="16"/>
        <v>0.1</v>
      </c>
      <c r="J20" s="91">
        <f t="shared" si="16"/>
        <v>0.1</v>
      </c>
      <c r="K20" s="91">
        <f t="shared" si="16"/>
        <v>0.1</v>
      </c>
      <c r="L20" s="91">
        <f t="shared" si="16"/>
        <v>0.1</v>
      </c>
      <c r="M20" s="91">
        <f t="shared" si="16"/>
        <v>0.1</v>
      </c>
      <c r="N20" s="91">
        <f t="shared" si="16"/>
        <v>0.1</v>
      </c>
      <c r="O20" s="59"/>
      <c r="R20" s="56"/>
      <c r="S20" s="56"/>
      <c r="T20" s="56"/>
      <c r="U20" s="86"/>
      <c r="V20" s="80"/>
      <c r="W20" s="63"/>
      <c r="X20" s="63"/>
    </row>
    <row r="21" spans="2:24" x14ac:dyDescent="0.25">
      <c r="B21" s="10" t="s">
        <v>49</v>
      </c>
      <c r="C21" s="2"/>
      <c r="D21" s="60">
        <v>0.3</v>
      </c>
      <c r="E21" s="60">
        <v>0.3</v>
      </c>
      <c r="F21" s="60">
        <v>0.3</v>
      </c>
      <c r="G21" s="60">
        <v>0.3</v>
      </c>
      <c r="H21" s="60">
        <v>0.3</v>
      </c>
      <c r="I21" s="60">
        <v>0.3</v>
      </c>
      <c r="J21" s="60">
        <v>0.3</v>
      </c>
      <c r="K21" s="60">
        <v>0.3</v>
      </c>
      <c r="L21" s="60">
        <v>0.3</v>
      </c>
      <c r="M21" s="60">
        <v>0.3</v>
      </c>
      <c r="N21" s="60">
        <v>0.3</v>
      </c>
      <c r="O21" s="60"/>
    </row>
    <row r="22" spans="2:24" x14ac:dyDescent="0.25">
      <c r="B22" s="10" t="s">
        <v>57</v>
      </c>
      <c r="C22" s="2"/>
      <c r="D22" s="60">
        <v>0.12</v>
      </c>
      <c r="E22" s="60">
        <v>0.12</v>
      </c>
      <c r="F22" s="60">
        <v>0.12</v>
      </c>
      <c r="G22" s="60">
        <v>0.12</v>
      </c>
      <c r="H22" s="60">
        <v>0.12</v>
      </c>
      <c r="I22" s="60">
        <v>0.12</v>
      </c>
      <c r="J22" s="60">
        <v>0.12</v>
      </c>
      <c r="K22" s="60">
        <v>0.12</v>
      </c>
      <c r="L22" s="60">
        <v>0.12</v>
      </c>
      <c r="M22" s="60">
        <v>0.12</v>
      </c>
      <c r="N22" s="60">
        <v>0.12</v>
      </c>
      <c r="O22" s="60"/>
    </row>
    <row r="23" spans="2:24" x14ac:dyDescent="0.25">
      <c r="B23" s="10" t="s">
        <v>81</v>
      </c>
      <c r="C23" s="2"/>
      <c r="D23" s="59">
        <v>15</v>
      </c>
      <c r="E23" s="94">
        <f t="shared" ref="E23:G24" si="17">D23</f>
        <v>15</v>
      </c>
      <c r="F23" s="94">
        <f t="shared" si="17"/>
        <v>15</v>
      </c>
      <c r="G23" s="94">
        <f t="shared" si="17"/>
        <v>15</v>
      </c>
      <c r="H23" s="94">
        <f t="shared" ref="H23:N23" si="18">G23</f>
        <v>15</v>
      </c>
      <c r="I23" s="94">
        <f t="shared" si="18"/>
        <v>15</v>
      </c>
      <c r="J23" s="94">
        <f t="shared" si="18"/>
        <v>15</v>
      </c>
      <c r="K23" s="94">
        <f t="shared" si="18"/>
        <v>15</v>
      </c>
      <c r="L23" s="94">
        <f t="shared" si="18"/>
        <v>15</v>
      </c>
      <c r="M23" s="94">
        <f t="shared" si="18"/>
        <v>15</v>
      </c>
      <c r="N23" s="94">
        <f t="shared" si="18"/>
        <v>15</v>
      </c>
      <c r="O23" s="2"/>
    </row>
    <row r="24" spans="2:24" x14ac:dyDescent="0.25">
      <c r="B24" s="10" t="s">
        <v>82</v>
      </c>
      <c r="C24" s="2"/>
      <c r="D24" s="88">
        <v>30</v>
      </c>
      <c r="E24" s="96">
        <f t="shared" si="17"/>
        <v>30</v>
      </c>
      <c r="F24" s="96">
        <f t="shared" si="17"/>
        <v>30</v>
      </c>
      <c r="G24" s="96">
        <f t="shared" si="17"/>
        <v>30</v>
      </c>
      <c r="H24" s="96">
        <f t="shared" ref="H24:N24" si="19">G24</f>
        <v>30</v>
      </c>
      <c r="I24" s="96">
        <f t="shared" si="19"/>
        <v>30</v>
      </c>
      <c r="J24" s="96">
        <f t="shared" si="19"/>
        <v>30</v>
      </c>
      <c r="K24" s="96">
        <f t="shared" si="19"/>
        <v>30</v>
      </c>
      <c r="L24" s="96">
        <f t="shared" si="19"/>
        <v>30</v>
      </c>
      <c r="M24" s="96">
        <f t="shared" si="19"/>
        <v>30</v>
      </c>
      <c r="N24" s="96">
        <f t="shared" si="19"/>
        <v>30</v>
      </c>
      <c r="O24" s="2"/>
    </row>
    <row r="25" spans="2:24" x14ac:dyDescent="0.25">
      <c r="B25" s="10"/>
      <c r="C25" s="2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2"/>
    </row>
    <row r="26" spans="2:24" ht="15.75" thickBot="1" x14ac:dyDescent="0.3">
      <c r="B26" s="10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2"/>
    </row>
    <row r="27" spans="2:24" ht="27.75" thickTop="1" thickBot="1" x14ac:dyDescent="0.45">
      <c r="B27" s="40" t="s">
        <v>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2"/>
    </row>
    <row r="28" spans="2:24" ht="15.75" thickTop="1" x14ac:dyDescent="0.25">
      <c r="B28" s="10" t="s">
        <v>67</v>
      </c>
      <c r="C28" s="2"/>
      <c r="D28" s="5">
        <f>D4*D5</f>
        <v>936000</v>
      </c>
      <c r="E28" s="5">
        <f t="shared" ref="E28:N28" si="20">E4*E5</f>
        <v>973814.39999999991</v>
      </c>
      <c r="F28" s="5">
        <f t="shared" si="20"/>
        <v>1013156.5017600001</v>
      </c>
      <c r="G28" s="5">
        <f t="shared" si="20"/>
        <v>1054088.0244311041</v>
      </c>
      <c r="H28" s="5">
        <f t="shared" si="20"/>
        <v>1096673.1806181208</v>
      </c>
      <c r="I28" s="5">
        <f t="shared" si="20"/>
        <v>1140978.7771150931</v>
      </c>
      <c r="J28" s="5">
        <f t="shared" si="20"/>
        <v>1187074.3197105429</v>
      </c>
      <c r="K28" s="5">
        <f t="shared" si="20"/>
        <v>1235032.122226849</v>
      </c>
      <c r="L28" s="5">
        <f t="shared" si="20"/>
        <v>1284927.4199648136</v>
      </c>
      <c r="M28" s="5">
        <f t="shared" si="20"/>
        <v>1336838.4877313923</v>
      </c>
      <c r="N28" s="5">
        <f t="shared" si="20"/>
        <v>1390846.7626357405</v>
      </c>
      <c r="O28" s="2"/>
    </row>
    <row r="29" spans="2:24" x14ac:dyDescent="0.25">
      <c r="B29" s="10" t="s">
        <v>69</v>
      </c>
      <c r="C29" s="2"/>
      <c r="D29" s="5">
        <f>(D5*D8)*(D6*D9)</f>
        <v>216000</v>
      </c>
      <c r="E29" s="5">
        <f>(E5*E8)*(E6*E9)</f>
        <v>224726.40000000002</v>
      </c>
      <c r="F29" s="5">
        <f>(F5*F8)*(F6*F9)</f>
        <v>233805.34656000006</v>
      </c>
      <c r="G29" s="5">
        <f>(G5*G8)*(G6*G9)</f>
        <v>243251.08256102406</v>
      </c>
      <c r="H29" s="5">
        <f t="shared" ref="H29:N29" si="21">(H5*H8)*(H6*H9)</f>
        <v>253078.42629648949</v>
      </c>
      <c r="I29" s="5">
        <f t="shared" si="21"/>
        <v>263302.79471886769</v>
      </c>
      <c r="J29" s="5">
        <f t="shared" si="21"/>
        <v>273940.22762551002</v>
      </c>
      <c r="K29" s="5">
        <f t="shared" si="21"/>
        <v>285007.4128215806</v>
      </c>
      <c r="L29" s="5">
        <f t="shared" si="21"/>
        <v>296521.71229957248</v>
      </c>
      <c r="M29" s="5">
        <f t="shared" si="21"/>
        <v>308501.18947647518</v>
      </c>
      <c r="N29" s="5">
        <f t="shared" si="21"/>
        <v>320964.63753132476</v>
      </c>
      <c r="O29" s="2"/>
    </row>
    <row r="30" spans="2:24" x14ac:dyDescent="0.25">
      <c r="B30" s="10" t="s">
        <v>68</v>
      </c>
      <c r="C30" s="2"/>
      <c r="D30" s="5">
        <f>(D5*D12)*D10*12</f>
        <v>12960</v>
      </c>
      <c r="E30" s="5">
        <f>(E5*E12)*E10*12</f>
        <v>13483.584000000001</v>
      </c>
      <c r="F30" s="5">
        <f>(F5*F12)*F10*12</f>
        <v>14028.3207936</v>
      </c>
      <c r="G30" s="5">
        <f>(G5*G12)*G10*12</f>
        <v>14595.064953661442</v>
      </c>
      <c r="H30" s="5">
        <f t="shared" ref="H30:N30" si="22">(H5*H12)*H10*12</f>
        <v>15184.705577789364</v>
      </c>
      <c r="I30" s="5">
        <f t="shared" si="22"/>
        <v>15798.167683132056</v>
      </c>
      <c r="J30" s="5">
        <f t="shared" si="22"/>
        <v>16436.413657530589</v>
      </c>
      <c r="K30" s="5">
        <f t="shared" si="22"/>
        <v>17100.444769294831</v>
      </c>
      <c r="L30" s="5">
        <f t="shared" si="22"/>
        <v>17791.30273797434</v>
      </c>
      <c r="M30" s="5">
        <f t="shared" si="22"/>
        <v>18510.071368588506</v>
      </c>
      <c r="N30" s="5">
        <f t="shared" si="22"/>
        <v>19257.87825187948</v>
      </c>
      <c r="O30" s="2"/>
    </row>
    <row r="31" spans="2:24" x14ac:dyDescent="0.25">
      <c r="B31" s="10" t="s">
        <v>70</v>
      </c>
      <c r="C31" s="2"/>
      <c r="D31" s="5">
        <f>(D5*D15)*D13*12</f>
        <v>36000</v>
      </c>
      <c r="E31" s="5">
        <f>(E5*E15)*E13*12</f>
        <v>36720</v>
      </c>
      <c r="F31" s="5">
        <f>(F5*F15)*F13*12</f>
        <v>37454.399999999994</v>
      </c>
      <c r="G31" s="5">
        <f>(G5*G15)*G13*12</f>
        <v>38203.488000000005</v>
      </c>
      <c r="H31" s="5">
        <f t="shared" ref="H31:N31" si="23">(H5*H15)*H13*12</f>
        <v>38967.557760000003</v>
      </c>
      <c r="I31" s="5">
        <f t="shared" si="23"/>
        <v>39746.908915200009</v>
      </c>
      <c r="J31" s="5">
        <f t="shared" si="23"/>
        <v>40541.84709350401</v>
      </c>
      <c r="K31" s="5">
        <f t="shared" si="23"/>
        <v>41352.684035374099</v>
      </c>
      <c r="L31" s="5">
        <f t="shared" si="23"/>
        <v>42179.737716081574</v>
      </c>
      <c r="M31" s="5">
        <f t="shared" si="23"/>
        <v>43023.332470403206</v>
      </c>
      <c r="N31" s="5">
        <f t="shared" si="23"/>
        <v>43883.799119811272</v>
      </c>
      <c r="O31" s="2"/>
    </row>
    <row r="32" spans="2:24" x14ac:dyDescent="0.25">
      <c r="B32" s="11" t="s">
        <v>71</v>
      </c>
      <c r="C32" s="2"/>
      <c r="D32" s="5">
        <f>D5*D17*D16*12</f>
        <v>57600</v>
      </c>
      <c r="E32" s="5">
        <f>E5*E17*E16*12</f>
        <v>58752</v>
      </c>
      <c r="F32" s="5">
        <f>F5*F17*F16*12</f>
        <v>59927.040000000001</v>
      </c>
      <c r="G32" s="5">
        <f>G5*G17*G16*12</f>
        <v>61125.580800000011</v>
      </c>
      <c r="H32" s="5">
        <f t="shared" ref="H32:N32" si="24">H5*H17*H16*12</f>
        <v>68582.901657600014</v>
      </c>
      <c r="I32" s="5">
        <f t="shared" si="24"/>
        <v>76314.065117184029</v>
      </c>
      <c r="J32" s="5">
        <f t="shared" si="24"/>
        <v>84327.041954488348</v>
      </c>
      <c r="K32" s="5">
        <f t="shared" si="24"/>
        <v>92630.012239237971</v>
      </c>
      <c r="L32" s="5">
        <f t="shared" si="24"/>
        <v>101231.3705185958</v>
      </c>
      <c r="M32" s="5">
        <f t="shared" si="24"/>
        <v>110139.7311242322</v>
      </c>
      <c r="N32" s="5">
        <f t="shared" si="24"/>
        <v>119363.93360588665</v>
      </c>
      <c r="O32" s="2"/>
    </row>
    <row r="33" spans="2:15" x14ac:dyDescent="0.25">
      <c r="B33" s="11" t="s">
        <v>72</v>
      </c>
      <c r="C33" s="2"/>
      <c r="D33" s="5">
        <f>D5*D20*D18*12</f>
        <v>2880</v>
      </c>
      <c r="E33" s="5">
        <f>E5*E20*E18*12</f>
        <v>2937.6000000000004</v>
      </c>
      <c r="F33" s="5">
        <f>F5*F20*F18*12</f>
        <v>2996.3520000000003</v>
      </c>
      <c r="G33" s="5">
        <f>G5*G20*G18*12</f>
        <v>3056.2790400000004</v>
      </c>
      <c r="H33" s="5">
        <f t="shared" ref="H33:N33" si="25">H5*H20*H18*12</f>
        <v>4676.1069312000018</v>
      </c>
      <c r="I33" s="5">
        <f t="shared" si="25"/>
        <v>6359.5054264320024</v>
      </c>
      <c r="J33" s="5">
        <f t="shared" si="25"/>
        <v>8108.3694187008023</v>
      </c>
      <c r="K33" s="5">
        <f t="shared" si="25"/>
        <v>9924.6441684897818</v>
      </c>
      <c r="L33" s="5">
        <f t="shared" si="25"/>
        <v>11810.326560502843</v>
      </c>
      <c r="M33" s="5">
        <f t="shared" si="25"/>
        <v>13767.466390529025</v>
      </c>
      <c r="N33" s="5">
        <f t="shared" si="25"/>
        <v>15798.167683132056</v>
      </c>
      <c r="O33" s="2"/>
    </row>
    <row r="34" spans="2:15" x14ac:dyDescent="0.25">
      <c r="B34" s="43" t="s">
        <v>47</v>
      </c>
      <c r="C34" s="44"/>
      <c r="D34" s="47">
        <f>SUM(D28:D33)</f>
        <v>1261440</v>
      </c>
      <c r="E34" s="47">
        <f>SUM(E28:E33)</f>
        <v>1310433.9839999999</v>
      </c>
      <c r="F34" s="47">
        <f>SUM(F28:F33)</f>
        <v>1361367.9611136001</v>
      </c>
      <c r="G34" s="47">
        <f>SUM(G28:G33)</f>
        <v>1414319.5197857895</v>
      </c>
      <c r="H34" s="47">
        <f t="shared" ref="H34:N34" si="26">SUM(H28:H33)</f>
        <v>1477162.8788411997</v>
      </c>
      <c r="I34" s="47">
        <f t="shared" si="26"/>
        <v>1542500.2189759088</v>
      </c>
      <c r="J34" s="47">
        <f t="shared" si="26"/>
        <v>1610428.2194602764</v>
      </c>
      <c r="K34" s="47">
        <f t="shared" si="26"/>
        <v>1681047.3202608265</v>
      </c>
      <c r="L34" s="47">
        <f t="shared" si="26"/>
        <v>1754461.8697975408</v>
      </c>
      <c r="M34" s="47">
        <f t="shared" si="26"/>
        <v>1830780.2785616205</v>
      </c>
      <c r="N34" s="47">
        <f t="shared" si="26"/>
        <v>1910115.1788277747</v>
      </c>
      <c r="O34" s="44"/>
    </row>
    <row r="35" spans="2:15" x14ac:dyDescent="0.25">
      <c r="B35" s="1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2:15" x14ac:dyDescent="0.25">
      <c r="B36" s="14" t="s">
        <v>3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2:15" x14ac:dyDescent="0.25">
      <c r="B37" s="10" t="s">
        <v>79</v>
      </c>
      <c r="C37" s="2"/>
      <c r="D37" s="5">
        <f>((D5*D12)*D11*12)+((D5*D20)*D19*12)</f>
        <v>6768</v>
      </c>
      <c r="E37" s="5">
        <f>((E5*E12)*E11*12)+((E5*E20)*E19*12)</f>
        <v>7035.5520000000006</v>
      </c>
      <c r="F37" s="5">
        <f>((F5*F12)*F11*12)+((F5*F20)*F19*12)</f>
        <v>7313.7955967999997</v>
      </c>
      <c r="G37" s="5">
        <f>((G5*G12)*G11*12)+((G5*G20)*G19*12)</f>
        <v>7603.1603808307209</v>
      </c>
      <c r="H37" s="5">
        <f t="shared" ref="H37:N37" si="27">((H5*H12)*H11*12)+((H5*H20)*H19*12)</f>
        <v>8059.9634820146821</v>
      </c>
      <c r="I37" s="5">
        <f t="shared" si="27"/>
        <v>8535.0343842092279</v>
      </c>
      <c r="J37" s="5">
        <f t="shared" si="27"/>
        <v>9029.043770635375</v>
      </c>
      <c r="K37" s="5">
        <f t="shared" si="27"/>
        <v>9542.6868014963929</v>
      </c>
      <c r="L37" s="5">
        <f t="shared" si="27"/>
        <v>10076.684025037453</v>
      </c>
      <c r="M37" s="5">
        <f t="shared" si="27"/>
        <v>10631.782323347155</v>
      </c>
      <c r="N37" s="5">
        <f t="shared" si="27"/>
        <v>11208.755894252945</v>
      </c>
      <c r="O37" s="7"/>
    </row>
    <row r="38" spans="2:15" x14ac:dyDescent="0.25">
      <c r="B38" s="11" t="s">
        <v>80</v>
      </c>
      <c r="C38" s="2"/>
      <c r="D38" s="93">
        <f>D5*D8*D7*D9</f>
        <v>108000</v>
      </c>
      <c r="E38" s="93">
        <f>E5*E8*E7*E9</f>
        <v>112363.20000000001</v>
      </c>
      <c r="F38" s="93">
        <f>F5*F8*F7*F9</f>
        <v>116902.67328000003</v>
      </c>
      <c r="G38" s="93">
        <f>G5*G8*G7*G9</f>
        <v>121625.54128051203</v>
      </c>
      <c r="H38" s="93">
        <f t="shared" ref="H38:N38" si="28">H5*H8*H7*H9</f>
        <v>126539.21314824474</v>
      </c>
      <c r="I38" s="93">
        <f t="shared" si="28"/>
        <v>131651.39735943385</v>
      </c>
      <c r="J38" s="93">
        <f t="shared" si="28"/>
        <v>136970.11381275498</v>
      </c>
      <c r="K38" s="93">
        <f t="shared" si="28"/>
        <v>142503.70641079027</v>
      </c>
      <c r="L38" s="93">
        <f t="shared" si="28"/>
        <v>148260.85614978624</v>
      </c>
      <c r="M38" s="93">
        <f t="shared" si="28"/>
        <v>154250.59473823759</v>
      </c>
      <c r="N38" s="93">
        <f t="shared" si="28"/>
        <v>160482.31876566238</v>
      </c>
      <c r="O38" s="6"/>
    </row>
    <row r="39" spans="2:15" x14ac:dyDescent="0.25">
      <c r="B39" s="11" t="s">
        <v>4</v>
      </c>
      <c r="C39" s="2"/>
      <c r="D39" s="93">
        <f>D30*$O$39</f>
        <v>6480</v>
      </c>
      <c r="E39" s="93">
        <f>E30*$O$39</f>
        <v>6741.7920000000004</v>
      </c>
      <c r="F39" s="93">
        <f>F30*$O$39</f>
        <v>7014.1603967999999</v>
      </c>
      <c r="G39" s="93">
        <f>G30*$O$39</f>
        <v>7297.532476830721</v>
      </c>
      <c r="H39" s="93">
        <f t="shared" ref="H39:N39" si="29">H30*$O$39</f>
        <v>7592.3527888946819</v>
      </c>
      <c r="I39" s="93">
        <f t="shared" si="29"/>
        <v>7899.0838415660282</v>
      </c>
      <c r="J39" s="93">
        <f t="shared" si="29"/>
        <v>8218.2068287652946</v>
      </c>
      <c r="K39" s="93">
        <f t="shared" si="29"/>
        <v>8550.2223846474153</v>
      </c>
      <c r="L39" s="93">
        <f t="shared" si="29"/>
        <v>8895.6513689871699</v>
      </c>
      <c r="M39" s="93">
        <f t="shared" si="29"/>
        <v>9255.0356842942529</v>
      </c>
      <c r="N39" s="93">
        <f t="shared" si="29"/>
        <v>9628.9391259397398</v>
      </c>
      <c r="O39" s="6">
        <v>0.5</v>
      </c>
    </row>
    <row r="40" spans="2:15" x14ac:dyDescent="0.25">
      <c r="B40" s="11" t="s">
        <v>8</v>
      </c>
      <c r="C40" s="2"/>
      <c r="D40" s="61">
        <v>100000</v>
      </c>
      <c r="E40" s="5">
        <f>D40*(1+$O$40)</f>
        <v>102000</v>
      </c>
      <c r="F40" s="5">
        <f>E40*(1+$O$40)</f>
        <v>104040</v>
      </c>
      <c r="G40" s="5">
        <f>F40*(1+$O$40)</f>
        <v>106120.8</v>
      </c>
      <c r="H40" s="5">
        <f t="shared" ref="H40:N40" si="30">G40*(1+$O$40)</f>
        <v>108243.216</v>
      </c>
      <c r="I40" s="5">
        <f t="shared" si="30"/>
        <v>110408.08032000001</v>
      </c>
      <c r="J40" s="5">
        <f t="shared" si="30"/>
        <v>112616.24192640001</v>
      </c>
      <c r="K40" s="5">
        <f t="shared" si="30"/>
        <v>114868.56676492801</v>
      </c>
      <c r="L40" s="5">
        <f t="shared" si="30"/>
        <v>117165.93810022657</v>
      </c>
      <c r="M40" s="5">
        <f t="shared" si="30"/>
        <v>119509.25686223111</v>
      </c>
      <c r="N40" s="5">
        <f t="shared" si="30"/>
        <v>121899.44199947573</v>
      </c>
      <c r="O40" s="6">
        <v>0.02</v>
      </c>
    </row>
    <row r="41" spans="2:15" x14ac:dyDescent="0.25">
      <c r="B41" s="11" t="s">
        <v>84</v>
      </c>
      <c r="C41" s="2"/>
      <c r="D41" s="61">
        <v>800000</v>
      </c>
      <c r="E41" s="5">
        <f>D41*(1+$O$41)</f>
        <v>808000</v>
      </c>
      <c r="F41" s="5">
        <f t="shared" ref="F41:N41" si="31">E41*(1+$O$41)</f>
        <v>816080</v>
      </c>
      <c r="G41" s="5">
        <f t="shared" si="31"/>
        <v>824240.8</v>
      </c>
      <c r="H41" s="5">
        <f t="shared" si="31"/>
        <v>832483.2080000001</v>
      </c>
      <c r="I41" s="5">
        <f t="shared" si="31"/>
        <v>840808.04008000006</v>
      </c>
      <c r="J41" s="5">
        <f t="shared" si="31"/>
        <v>849216.12048080005</v>
      </c>
      <c r="K41" s="5">
        <f t="shared" si="31"/>
        <v>857708.28168560809</v>
      </c>
      <c r="L41" s="5">
        <f t="shared" si="31"/>
        <v>866285.36450246419</v>
      </c>
      <c r="M41" s="5">
        <f t="shared" si="31"/>
        <v>874948.21814748889</v>
      </c>
      <c r="N41" s="5">
        <f t="shared" si="31"/>
        <v>883697.70032896381</v>
      </c>
      <c r="O41" s="3">
        <v>0.01</v>
      </c>
    </row>
    <row r="42" spans="2:15" x14ac:dyDescent="0.25">
      <c r="B42" s="11" t="s">
        <v>5</v>
      </c>
      <c r="C42" s="2"/>
      <c r="D42" s="61">
        <v>100000</v>
      </c>
      <c r="E42" s="5">
        <f>D42*(1+$O$42)</f>
        <v>102000</v>
      </c>
      <c r="F42" s="5">
        <f>E42*(1+$O$42)</f>
        <v>104040</v>
      </c>
      <c r="G42" s="5">
        <f>F42*(1+$O$42)</f>
        <v>106120.8</v>
      </c>
      <c r="H42" s="5">
        <f t="shared" ref="H42:N42" si="32">G42*(1+$O$42)</f>
        <v>108243.216</v>
      </c>
      <c r="I42" s="5">
        <f t="shared" si="32"/>
        <v>110408.08032000001</v>
      </c>
      <c r="J42" s="5">
        <f t="shared" si="32"/>
        <v>112616.24192640001</v>
      </c>
      <c r="K42" s="5">
        <f t="shared" si="32"/>
        <v>114868.56676492801</v>
      </c>
      <c r="L42" s="5">
        <f t="shared" si="32"/>
        <v>117165.93810022657</v>
      </c>
      <c r="M42" s="5">
        <f t="shared" si="32"/>
        <v>119509.25686223111</v>
      </c>
      <c r="N42" s="5">
        <f t="shared" si="32"/>
        <v>121899.44199947573</v>
      </c>
      <c r="O42" s="6">
        <v>0.02</v>
      </c>
    </row>
    <row r="43" spans="2:15" x14ac:dyDescent="0.25"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 x14ac:dyDescent="0.25">
      <c r="B44" s="12" t="s">
        <v>7</v>
      </c>
      <c r="C44" s="7"/>
      <c r="D44" s="8">
        <f>D64/30</f>
        <v>192666.66666666666</v>
      </c>
      <c r="E44" s="8">
        <f>E64/30</f>
        <v>192666.66666666666</v>
      </c>
      <c r="F44" s="8">
        <f>F64/30</f>
        <v>192666.66666666666</v>
      </c>
      <c r="G44" s="8">
        <f>G64/30</f>
        <v>192666.66666666666</v>
      </c>
      <c r="H44" s="8">
        <f t="shared" ref="H44:N44" si="33">H64/30</f>
        <v>192666.66666666666</v>
      </c>
      <c r="I44" s="8">
        <f t="shared" si="33"/>
        <v>192666.66666666666</v>
      </c>
      <c r="J44" s="8">
        <f t="shared" si="33"/>
        <v>192666.66666666666</v>
      </c>
      <c r="K44" s="8">
        <f t="shared" si="33"/>
        <v>192666.66666666666</v>
      </c>
      <c r="L44" s="8">
        <f t="shared" si="33"/>
        <v>192666.66666666666</v>
      </c>
      <c r="M44" s="8">
        <f t="shared" si="33"/>
        <v>192666.66666666666</v>
      </c>
      <c r="N44" s="8">
        <f t="shared" si="33"/>
        <v>192666.66666666666</v>
      </c>
      <c r="O44" s="7"/>
    </row>
    <row r="45" spans="2:15" x14ac:dyDescent="0.25">
      <c r="B45" s="11" t="s">
        <v>9</v>
      </c>
      <c r="C45" s="2"/>
      <c r="D45" s="5">
        <f>SUM('Amotization Chart'!E10:E21)</f>
        <v>205452.17245411591</v>
      </c>
      <c r="E45" s="4">
        <f>SUM('Amotization Chart'!E22:E33)</f>
        <v>201203.52857656215</v>
      </c>
      <c r="F45" s="4">
        <f>SUM('Amotization Chart'!E34:E45)</f>
        <v>196816.91623321723</v>
      </c>
      <c r="G45" s="4">
        <f>SUM('Amotization Chart'!E46:E57)</f>
        <v>192287.85510092345</v>
      </c>
      <c r="H45" s="4">
        <f>SUM('Amotization Chart'!E58:E69)</f>
        <v>187611.71936461356</v>
      </c>
      <c r="I45" s="4">
        <f>SUM('Amotization Chart'!E70:E81)</f>
        <v>182783.73299267414</v>
      </c>
      <c r="J45" s="4">
        <f>SUM('Amotization Chart'!E82:E93)</f>
        <v>177798.96485888449</v>
      </c>
      <c r="K45" s="4">
        <f>SUM('Amotization Chart'!E94:E105)</f>
        <v>172652.32370594694</v>
      </c>
      <c r="L45" s="4">
        <f>SUM('Amotization Chart'!E105:E117)</f>
        <v>181525.63058122902</v>
      </c>
      <c r="M45" s="4">
        <f>SUM('Amotization Chart'!E118:E129)</f>
        <v>161852.22528906213</v>
      </c>
      <c r="N45" s="4">
        <f>SUM('Amotization Chart'!E130:E141)</f>
        <v>156187.73720514411</v>
      </c>
      <c r="O45" s="2"/>
    </row>
    <row r="46" spans="2:15" x14ac:dyDescent="0.25">
      <c r="B46" s="11" t="s">
        <v>10</v>
      </c>
      <c r="C46" s="2"/>
      <c r="D46" s="46">
        <f>D78*$O$46</f>
        <v>0</v>
      </c>
      <c r="E46" s="46">
        <f t="shared" ref="E46:N46" si="34">E78*$O$46</f>
        <v>0</v>
      </c>
      <c r="F46" s="46">
        <f t="shared" si="34"/>
        <v>6194.7988300308343</v>
      </c>
      <c r="G46" s="46">
        <f t="shared" si="34"/>
        <v>17662.002385666445</v>
      </c>
      <c r="H46" s="46">
        <f t="shared" si="34"/>
        <v>25446.114877998556</v>
      </c>
      <c r="I46" s="46">
        <f t="shared" si="34"/>
        <v>28905.848540067163</v>
      </c>
      <c r="J46" s="46">
        <f t="shared" si="34"/>
        <v>27318.549383168953</v>
      </c>
      <c r="K46" s="46">
        <f t="shared" si="34"/>
        <v>19871.468919953164</v>
      </c>
      <c r="L46" s="46">
        <f t="shared" si="34"/>
        <v>8821.5369461069513</v>
      </c>
      <c r="M46" s="46">
        <f t="shared" si="34"/>
        <v>0</v>
      </c>
      <c r="N46" s="46">
        <f t="shared" si="34"/>
        <v>0</v>
      </c>
      <c r="O46" s="91">
        <v>0.1</v>
      </c>
    </row>
    <row r="47" spans="2:15" x14ac:dyDescent="0.25">
      <c r="B47" s="43" t="s">
        <v>48</v>
      </c>
      <c r="C47" s="44"/>
      <c r="D47" s="47">
        <f>SUM(D37:D46)</f>
        <v>1519366.8391207827</v>
      </c>
      <c r="E47" s="47">
        <f>SUM(E37:E46)</f>
        <v>1532010.7392432289</v>
      </c>
      <c r="F47" s="47">
        <f>SUM(F37:F46)</f>
        <v>1551069.0110035145</v>
      </c>
      <c r="G47" s="47">
        <f>SUM(G37:G46)</f>
        <v>1575625.1582914302</v>
      </c>
      <c r="H47" s="47">
        <f t="shared" ref="H47:N47" si="35">SUM(H37:H46)</f>
        <v>1596885.6703284332</v>
      </c>
      <c r="I47" s="47">
        <f t="shared" si="35"/>
        <v>1614065.9645046173</v>
      </c>
      <c r="J47" s="47">
        <f t="shared" si="35"/>
        <v>1626450.149654476</v>
      </c>
      <c r="K47" s="47">
        <f t="shared" si="35"/>
        <v>1633232.4901049649</v>
      </c>
      <c r="L47" s="47">
        <f t="shared" si="35"/>
        <v>1650864.266440731</v>
      </c>
      <c r="M47" s="47">
        <f t="shared" si="35"/>
        <v>1642623.0365735588</v>
      </c>
      <c r="N47" s="47">
        <f t="shared" si="35"/>
        <v>1657671.0019855811</v>
      </c>
      <c r="O47" s="44"/>
    </row>
    <row r="48" spans="2:15" x14ac:dyDescent="0.25">
      <c r="B48" s="1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2:16" x14ac:dyDescent="0.25">
      <c r="B49" s="48" t="s">
        <v>11</v>
      </c>
      <c r="C49" s="44"/>
      <c r="D49" s="47">
        <f t="shared" ref="D49:N49" si="36">D34-D47</f>
        <v>-257926.83912078268</v>
      </c>
      <c r="E49" s="47">
        <f t="shared" si="36"/>
        <v>-221576.75524322898</v>
      </c>
      <c r="F49" s="47">
        <f t="shared" si="36"/>
        <v>-189701.04988991446</v>
      </c>
      <c r="G49" s="47">
        <f t="shared" si="36"/>
        <v>-161305.63850564067</v>
      </c>
      <c r="H49" s="47">
        <f t="shared" si="36"/>
        <v>-119722.79148723348</v>
      </c>
      <c r="I49" s="47">
        <f t="shared" si="36"/>
        <v>-71565.745528708445</v>
      </c>
      <c r="J49" s="47">
        <f t="shared" si="36"/>
        <v>-16021.930194199551</v>
      </c>
      <c r="K49" s="47">
        <f t="shared" si="36"/>
        <v>47814.830155861564</v>
      </c>
      <c r="L49" s="47">
        <f t="shared" si="36"/>
        <v>103597.60335680982</v>
      </c>
      <c r="M49" s="47">
        <f t="shared" si="36"/>
        <v>188157.24198806169</v>
      </c>
      <c r="N49" s="47">
        <f t="shared" si="36"/>
        <v>252444.17684219358</v>
      </c>
      <c r="O49" s="44"/>
    </row>
    <row r="50" spans="2:16" x14ac:dyDescent="0.25">
      <c r="B50" s="10" t="s">
        <v>12</v>
      </c>
      <c r="C50" s="2"/>
      <c r="D50" s="5">
        <f t="shared" ref="D50:N50" si="37">IF(D49&gt;0,D49*D21,0)</f>
        <v>0</v>
      </c>
      <c r="E50" s="5">
        <f t="shared" si="37"/>
        <v>0</v>
      </c>
      <c r="F50" s="5">
        <f t="shared" si="37"/>
        <v>0</v>
      </c>
      <c r="G50" s="5">
        <f t="shared" si="37"/>
        <v>0</v>
      </c>
      <c r="H50" s="5">
        <f t="shared" si="37"/>
        <v>0</v>
      </c>
      <c r="I50" s="5">
        <f t="shared" si="37"/>
        <v>0</v>
      </c>
      <c r="J50" s="5">
        <f t="shared" si="37"/>
        <v>0</v>
      </c>
      <c r="K50" s="5">
        <f t="shared" si="37"/>
        <v>14344.449046758469</v>
      </c>
      <c r="L50" s="5">
        <f t="shared" si="37"/>
        <v>31079.281007042944</v>
      </c>
      <c r="M50" s="5">
        <f t="shared" si="37"/>
        <v>56447.17259641851</v>
      </c>
      <c r="N50" s="5">
        <f t="shared" si="37"/>
        <v>75733.253052658067</v>
      </c>
      <c r="O50" s="2"/>
    </row>
    <row r="51" spans="2:16" x14ac:dyDescent="0.25">
      <c r="B51" s="43" t="s">
        <v>13</v>
      </c>
      <c r="C51" s="44"/>
      <c r="D51" s="77">
        <f>D49-D50</f>
        <v>-257926.83912078268</v>
      </c>
      <c r="E51" s="77">
        <f>E49-E50</f>
        <v>-221576.75524322898</v>
      </c>
      <c r="F51" s="77">
        <f>F49-F50</f>
        <v>-189701.04988991446</v>
      </c>
      <c r="G51" s="77">
        <f>G49-G50</f>
        <v>-161305.63850564067</v>
      </c>
      <c r="H51" s="77">
        <f t="shared" ref="H51:N51" si="38">H49-H50</f>
        <v>-119722.79148723348</v>
      </c>
      <c r="I51" s="77">
        <f t="shared" si="38"/>
        <v>-71565.745528708445</v>
      </c>
      <c r="J51" s="77">
        <f t="shared" si="38"/>
        <v>-16021.930194199551</v>
      </c>
      <c r="K51" s="77">
        <f t="shared" si="38"/>
        <v>33470.381109103095</v>
      </c>
      <c r="L51" s="77">
        <f t="shared" si="38"/>
        <v>72518.322349766881</v>
      </c>
      <c r="M51" s="77">
        <f t="shared" si="38"/>
        <v>131710.06939164319</v>
      </c>
      <c r="N51" s="77">
        <f t="shared" si="38"/>
        <v>176710.92378953553</v>
      </c>
      <c r="O51" s="44"/>
    </row>
    <row r="52" spans="2:16" x14ac:dyDescent="0.25"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6" ht="15.75" thickBot="1" x14ac:dyDescent="0.3"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6" ht="27.75" thickTop="1" thickBot="1" x14ac:dyDescent="0.45">
      <c r="B54" s="40" t="s">
        <v>1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2"/>
    </row>
    <row r="55" spans="2:16" ht="15.75" thickTop="1" x14ac:dyDescent="0.25">
      <c r="B55" s="13" t="s">
        <v>14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2:16" x14ac:dyDescent="0.25">
      <c r="B56" s="10" t="s">
        <v>15</v>
      </c>
      <c r="C56" s="2"/>
      <c r="D56" s="61">
        <v>20000</v>
      </c>
      <c r="E56" s="61">
        <v>20000</v>
      </c>
      <c r="F56" s="61">
        <v>20000</v>
      </c>
      <c r="G56" s="61">
        <v>20000</v>
      </c>
      <c r="H56" s="61">
        <v>20000</v>
      </c>
      <c r="I56" s="61">
        <v>20000</v>
      </c>
      <c r="J56" s="61">
        <v>20000</v>
      </c>
      <c r="K56" s="61">
        <v>20000</v>
      </c>
      <c r="L56" s="61">
        <v>20000</v>
      </c>
      <c r="M56" s="61">
        <v>20000</v>
      </c>
      <c r="N56" s="61">
        <v>20000</v>
      </c>
      <c r="O56" s="61"/>
    </row>
    <row r="57" spans="2:16" x14ac:dyDescent="0.25">
      <c r="B57" s="10" t="s">
        <v>16</v>
      </c>
      <c r="C57" s="2"/>
      <c r="D57" s="61">
        <v>242384</v>
      </c>
      <c r="E57" s="61">
        <v>76511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84523</v>
      </c>
      <c r="N57" s="61">
        <v>290411</v>
      </c>
      <c r="O57" s="61"/>
    </row>
    <row r="58" spans="2:16" x14ac:dyDescent="0.25">
      <c r="B58" s="10" t="s">
        <v>17</v>
      </c>
      <c r="C58" s="2"/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/>
    </row>
    <row r="59" spans="2:16" x14ac:dyDescent="0.25">
      <c r="B59" s="10" t="s">
        <v>83</v>
      </c>
      <c r="C59" s="2"/>
      <c r="D59" s="4">
        <f>D28*$O$59</f>
        <v>46800</v>
      </c>
      <c r="E59" s="4">
        <f t="shared" ref="E59:N59" si="39">E28*$O$59</f>
        <v>48690.720000000001</v>
      </c>
      <c r="F59" s="4">
        <f t="shared" si="39"/>
        <v>50657.825088000012</v>
      </c>
      <c r="G59" s="4">
        <f t="shared" si="39"/>
        <v>52704.401221555207</v>
      </c>
      <c r="H59" s="4">
        <f t="shared" si="39"/>
        <v>54833.659030906041</v>
      </c>
      <c r="I59" s="4">
        <f t="shared" si="39"/>
        <v>57048.938855754655</v>
      </c>
      <c r="J59" s="4">
        <f t="shared" si="39"/>
        <v>59353.715985527146</v>
      </c>
      <c r="K59" s="4">
        <f t="shared" si="39"/>
        <v>61751.606111342451</v>
      </c>
      <c r="L59" s="4">
        <f t="shared" si="39"/>
        <v>64246.370998240687</v>
      </c>
      <c r="M59" s="4">
        <f t="shared" si="39"/>
        <v>66841.924386569619</v>
      </c>
      <c r="N59" s="4">
        <f t="shared" si="39"/>
        <v>69542.338131787023</v>
      </c>
      <c r="O59" s="3">
        <v>0.05</v>
      </c>
    </row>
    <row r="60" spans="2:16" x14ac:dyDescent="0.25">
      <c r="B60" s="10" t="s">
        <v>40</v>
      </c>
      <c r="C60" s="2"/>
      <c r="D60" s="95">
        <f>D37/365*D23</f>
        <v>278.13698630136986</v>
      </c>
      <c r="E60" s="95">
        <f>E37/365*E23</f>
        <v>289.13227397260277</v>
      </c>
      <c r="F60" s="95">
        <f>F37/365*F23</f>
        <v>300.56694233424656</v>
      </c>
      <c r="G60" s="95">
        <f>G37/365*G23</f>
        <v>312.45864578756385</v>
      </c>
      <c r="H60" s="95">
        <f t="shared" ref="H60:N60" si="40">H37/365*H23</f>
        <v>331.23137597320613</v>
      </c>
      <c r="I60" s="95">
        <f t="shared" si="40"/>
        <v>350.75483770722855</v>
      </c>
      <c r="J60" s="95">
        <f t="shared" si="40"/>
        <v>371.05659331378251</v>
      </c>
      <c r="K60" s="95">
        <f t="shared" si="40"/>
        <v>392.16521102039968</v>
      </c>
      <c r="L60" s="95">
        <f t="shared" si="40"/>
        <v>414.11030239879943</v>
      </c>
      <c r="M60" s="95">
        <f t="shared" si="40"/>
        <v>436.92256123344475</v>
      </c>
      <c r="N60" s="95">
        <f t="shared" si="40"/>
        <v>460.63380387340868</v>
      </c>
      <c r="O60" s="95"/>
    </row>
    <row r="61" spans="2:16" x14ac:dyDescent="0.25">
      <c r="B61" s="10"/>
      <c r="C61" s="2"/>
      <c r="D61" s="5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6" x14ac:dyDescent="0.25">
      <c r="B62" s="10" t="s">
        <v>149</v>
      </c>
      <c r="C62" s="2"/>
      <c r="D62" s="5">
        <f>$U$8</f>
        <v>2000000</v>
      </c>
      <c r="E62" s="5">
        <f t="shared" ref="E62:N62" si="41">$U$8</f>
        <v>2000000</v>
      </c>
      <c r="F62" s="5">
        <f t="shared" si="41"/>
        <v>2000000</v>
      </c>
      <c r="G62" s="5">
        <f t="shared" si="41"/>
        <v>2000000</v>
      </c>
      <c r="H62" s="5">
        <f t="shared" si="41"/>
        <v>2000000</v>
      </c>
      <c r="I62" s="5">
        <f t="shared" si="41"/>
        <v>2000000</v>
      </c>
      <c r="J62" s="5">
        <f t="shared" si="41"/>
        <v>2000000</v>
      </c>
      <c r="K62" s="5">
        <f t="shared" si="41"/>
        <v>2000000</v>
      </c>
      <c r="L62" s="5">
        <f t="shared" si="41"/>
        <v>2000000</v>
      </c>
      <c r="M62" s="5">
        <f t="shared" si="41"/>
        <v>2000000</v>
      </c>
      <c r="N62" s="5">
        <f t="shared" si="41"/>
        <v>2000000</v>
      </c>
      <c r="O62" s="2"/>
    </row>
    <row r="63" spans="2:16" x14ac:dyDescent="0.25">
      <c r="B63" s="10" t="s">
        <v>148</v>
      </c>
      <c r="C63" s="2"/>
      <c r="D63" s="5">
        <f>$U$7</f>
        <v>320000</v>
      </c>
      <c r="E63" s="5">
        <f t="shared" ref="E63:N63" si="42">$U$7</f>
        <v>320000</v>
      </c>
      <c r="F63" s="5">
        <f t="shared" si="42"/>
        <v>320000</v>
      </c>
      <c r="G63" s="5">
        <f t="shared" si="42"/>
        <v>320000</v>
      </c>
      <c r="H63" s="5">
        <f t="shared" si="42"/>
        <v>320000</v>
      </c>
      <c r="I63" s="5">
        <f t="shared" si="42"/>
        <v>320000</v>
      </c>
      <c r="J63" s="5">
        <f t="shared" si="42"/>
        <v>320000</v>
      </c>
      <c r="K63" s="5">
        <f t="shared" si="42"/>
        <v>320000</v>
      </c>
      <c r="L63" s="5">
        <f t="shared" si="42"/>
        <v>320000</v>
      </c>
      <c r="M63" s="5">
        <f t="shared" si="42"/>
        <v>320000</v>
      </c>
      <c r="N63" s="5">
        <f t="shared" si="42"/>
        <v>320000</v>
      </c>
      <c r="O63" s="2"/>
    </row>
    <row r="64" spans="2:16" x14ac:dyDescent="0.25">
      <c r="B64" s="10" t="s">
        <v>18</v>
      </c>
      <c r="C64" s="2"/>
      <c r="D64" s="4">
        <f>$U$9</f>
        <v>5780000</v>
      </c>
      <c r="E64" s="4">
        <f t="shared" ref="E64:N64" si="43">$U$9</f>
        <v>5780000</v>
      </c>
      <c r="F64" s="4">
        <f t="shared" si="43"/>
        <v>5780000</v>
      </c>
      <c r="G64" s="4">
        <f t="shared" si="43"/>
        <v>5780000</v>
      </c>
      <c r="H64" s="4">
        <f t="shared" si="43"/>
        <v>5780000</v>
      </c>
      <c r="I64" s="4">
        <f t="shared" si="43"/>
        <v>5780000</v>
      </c>
      <c r="J64" s="4">
        <f t="shared" si="43"/>
        <v>5780000</v>
      </c>
      <c r="K64" s="4">
        <f t="shared" si="43"/>
        <v>5780000</v>
      </c>
      <c r="L64" s="4">
        <f t="shared" si="43"/>
        <v>5780000</v>
      </c>
      <c r="M64" s="4">
        <f t="shared" si="43"/>
        <v>5780000</v>
      </c>
      <c r="N64" s="4">
        <f t="shared" si="43"/>
        <v>5780000</v>
      </c>
      <c r="O64" s="4"/>
    </row>
    <row r="65" spans="2:15" x14ac:dyDescent="0.25">
      <c r="B65" s="68" t="s">
        <v>19</v>
      </c>
      <c r="C65" s="7"/>
      <c r="D65" s="8">
        <f>C65+D44</f>
        <v>192666.66666666666</v>
      </c>
      <c r="E65" s="8">
        <f>D65+E44</f>
        <v>385333.33333333331</v>
      </c>
      <c r="F65" s="8">
        <f>E65+F44</f>
        <v>578000</v>
      </c>
      <c r="G65" s="8">
        <f>F65+G44</f>
        <v>770666.66666666663</v>
      </c>
      <c r="H65" s="8">
        <f t="shared" ref="H65:N65" si="44">G65+H44</f>
        <v>963333.33333333326</v>
      </c>
      <c r="I65" s="8">
        <f t="shared" si="44"/>
        <v>1156000</v>
      </c>
      <c r="J65" s="8">
        <f t="shared" si="44"/>
        <v>1348666.6666666667</v>
      </c>
      <c r="K65" s="8">
        <f t="shared" si="44"/>
        <v>1541333.3333333335</v>
      </c>
      <c r="L65" s="8">
        <f t="shared" si="44"/>
        <v>1734000.0000000002</v>
      </c>
      <c r="M65" s="8">
        <f t="shared" si="44"/>
        <v>1926666.666666667</v>
      </c>
      <c r="N65" s="8">
        <f t="shared" si="44"/>
        <v>2119333.3333333335</v>
      </c>
      <c r="O65" s="8"/>
    </row>
    <row r="66" spans="2:15" x14ac:dyDescent="0.25">
      <c r="B66" s="6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25">
      <c r="B67" s="14" t="s">
        <v>26</v>
      </c>
      <c r="C67" s="7"/>
      <c r="D67" s="8">
        <f>SUM(D56:D64)-D65</f>
        <v>8216795.4703196334</v>
      </c>
      <c r="E67" s="8">
        <f>SUM(E56:E64)-E65</f>
        <v>7860157.5189406397</v>
      </c>
      <c r="F67" s="8">
        <f>SUM(F56:F64)-F65</f>
        <v>7592958.3920303341</v>
      </c>
      <c r="G67" s="8">
        <f>SUM(G56:G64)-G65</f>
        <v>7402350.1932006758</v>
      </c>
      <c r="H67" s="8">
        <f t="shared" ref="H67:N67" si="45">SUM(H56:H64)-H65</f>
        <v>7211831.5570735456</v>
      </c>
      <c r="I67" s="8">
        <f t="shared" si="45"/>
        <v>7021399.6936934618</v>
      </c>
      <c r="J67" s="8">
        <f t="shared" si="45"/>
        <v>6831058.1059121741</v>
      </c>
      <c r="K67" s="8">
        <f t="shared" si="45"/>
        <v>6640810.43798903</v>
      </c>
      <c r="L67" s="8">
        <f t="shared" si="45"/>
        <v>6450660.481300639</v>
      </c>
      <c r="M67" s="8">
        <f t="shared" si="45"/>
        <v>6345135.1802811362</v>
      </c>
      <c r="N67" s="8">
        <f t="shared" si="45"/>
        <v>6361080.6386023257</v>
      </c>
      <c r="O67" s="8"/>
    </row>
    <row r="68" spans="2:15" x14ac:dyDescent="0.25">
      <c r="B68" s="1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2:15" x14ac:dyDescent="0.25">
      <c r="B69" s="13" t="s">
        <v>20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 x14ac:dyDescent="0.25">
      <c r="B70" t="s">
        <v>41</v>
      </c>
      <c r="C70" s="2"/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/>
    </row>
    <row r="71" spans="2:15" x14ac:dyDescent="0.25">
      <c r="B71" t="s">
        <v>42</v>
      </c>
      <c r="C71" s="2"/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/>
    </row>
    <row r="72" spans="2:15" x14ac:dyDescent="0.25">
      <c r="B72" s="10" t="s">
        <v>21</v>
      </c>
      <c r="C72" s="2"/>
      <c r="D72" s="4">
        <f>D37/365*D24</f>
        <v>556.27397260273972</v>
      </c>
      <c r="E72" s="4">
        <f>E37/365*E24</f>
        <v>578.26454794520555</v>
      </c>
      <c r="F72" s="4">
        <f>F37/365*F24</f>
        <v>601.13388466849312</v>
      </c>
      <c r="G72" s="4">
        <f>G37/365*G24</f>
        <v>624.91729157512771</v>
      </c>
      <c r="H72" s="4">
        <f t="shared" ref="H72:N72" si="46">H37/365*H24</f>
        <v>662.46275194641225</v>
      </c>
      <c r="I72" s="4">
        <f t="shared" si="46"/>
        <v>701.50967541445709</v>
      </c>
      <c r="J72" s="4">
        <f t="shared" si="46"/>
        <v>742.11318662756503</v>
      </c>
      <c r="K72" s="4">
        <f t="shared" si="46"/>
        <v>784.33042204079936</v>
      </c>
      <c r="L72" s="4">
        <f t="shared" si="46"/>
        <v>828.22060479759887</v>
      </c>
      <c r="M72" s="4">
        <f t="shared" si="46"/>
        <v>873.84512246688951</v>
      </c>
      <c r="N72" s="4">
        <f t="shared" si="46"/>
        <v>921.26760774681736</v>
      </c>
      <c r="O72" s="4"/>
    </row>
    <row r="73" spans="2:15" x14ac:dyDescent="0.25">
      <c r="B73" s="69" t="s">
        <v>43</v>
      </c>
      <c r="C73" s="1"/>
      <c r="D73" s="71">
        <f>D50</f>
        <v>0</v>
      </c>
      <c r="E73" s="71">
        <f>E50</f>
        <v>0</v>
      </c>
      <c r="F73" s="71">
        <f>F50</f>
        <v>0</v>
      </c>
      <c r="G73" s="71">
        <f>G50</f>
        <v>0</v>
      </c>
      <c r="H73" s="71">
        <f t="shared" ref="H73:N73" si="47">H50</f>
        <v>0</v>
      </c>
      <c r="I73" s="71">
        <f t="shared" si="47"/>
        <v>0</v>
      </c>
      <c r="J73" s="71">
        <f t="shared" si="47"/>
        <v>0</v>
      </c>
      <c r="K73" s="71">
        <f t="shared" si="47"/>
        <v>14344.449046758469</v>
      </c>
      <c r="L73" s="71">
        <f t="shared" si="47"/>
        <v>31079.281007042944</v>
      </c>
      <c r="M73" s="71">
        <f t="shared" si="47"/>
        <v>56447.17259641851</v>
      </c>
      <c r="N73" s="71">
        <f t="shared" si="47"/>
        <v>75733.253052658067</v>
      </c>
      <c r="O73" s="71"/>
    </row>
    <row r="74" spans="2:15" x14ac:dyDescent="0.25">
      <c r="B74" s="14" t="s">
        <v>44</v>
      </c>
      <c r="C74" s="7"/>
      <c r="D74" s="70">
        <f>SUM(D70:D73)</f>
        <v>556.27397260273972</v>
      </c>
      <c r="E74" s="70">
        <f>SUM(E70:E73)</f>
        <v>578.26454794520555</v>
      </c>
      <c r="F74" s="70">
        <f>SUM(F70:F73)</f>
        <v>601.13388466849312</v>
      </c>
      <c r="G74" s="70">
        <f>SUM(G70:G73)</f>
        <v>624.91729157512771</v>
      </c>
      <c r="H74" s="70">
        <f t="shared" ref="H74:N74" si="48">SUM(H70:H73)</f>
        <v>662.46275194641225</v>
      </c>
      <c r="I74" s="70">
        <f t="shared" si="48"/>
        <v>701.50967541445709</v>
      </c>
      <c r="J74" s="70">
        <f t="shared" si="48"/>
        <v>742.11318662756503</v>
      </c>
      <c r="K74" s="70">
        <f t="shared" si="48"/>
        <v>15128.779468799268</v>
      </c>
      <c r="L74" s="70">
        <f t="shared" si="48"/>
        <v>31907.501611840544</v>
      </c>
      <c r="M74" s="70">
        <f t="shared" si="48"/>
        <v>57321.0177188854</v>
      </c>
      <c r="N74" s="70">
        <f t="shared" si="48"/>
        <v>76654.520660404887</v>
      </c>
      <c r="O74" s="70"/>
    </row>
    <row r="75" spans="2:15" x14ac:dyDescent="0.25">
      <c r="B75" s="1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2:15" x14ac:dyDescent="0.25">
      <c r="B76" s="10" t="s">
        <v>45</v>
      </c>
      <c r="C76" s="2"/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/>
    </row>
    <row r="77" spans="2:15" x14ac:dyDescent="0.25">
      <c r="B77" s="10" t="s">
        <v>22</v>
      </c>
      <c r="C77" s="2"/>
      <c r="D77" s="4">
        <f>'Amotization Chart'!E3-SUM('Amotization Chart'!F10:F21)</f>
        <v>6349165.9380659182</v>
      </c>
      <c r="E77" s="4">
        <f>D77-SUM('Amotization Chart'!F22:F33)</f>
        <v>6214083.2322542826</v>
      </c>
      <c r="F77" s="4">
        <f>E77-SUM('Amotization Chart'!F34:F45)</f>
        <v>6074613.9140993021</v>
      </c>
      <c r="G77" s="4">
        <f>F77-SUM('Amotization Chart'!F46:F57)</f>
        <v>5930615.5348120285</v>
      </c>
      <c r="H77" s="4">
        <f>G77-SUM('Amotization Chart'!F58:F69)</f>
        <v>5781941.019788445</v>
      </c>
      <c r="I77" s="4">
        <f>H77-SUM('Amotization Chart'!F70:F81)</f>
        <v>5628438.5183929214</v>
      </c>
      <c r="J77" s="4">
        <f>I77-SUM('Amotization Chart'!F82:F93)</f>
        <v>5469951.2488636086</v>
      </c>
      <c r="K77" s="4">
        <f>J77-SUM('Amotization Chart'!F94:F105)</f>
        <v>5306317.3381813578</v>
      </c>
      <c r="L77" s="4">
        <f>K77-SUM('Amotization Chart'!F106:F117)</f>
        <v>5137369.6567386258</v>
      </c>
      <c r="M77" s="4">
        <f>L77-SUM('Amotization Chart'!F118:F129)</f>
        <v>4962935.6476394907</v>
      </c>
      <c r="N77" s="4">
        <f>M77-SUM('Amotization Chart'!F130:F141)</f>
        <v>4782837.1504564369</v>
      </c>
      <c r="O77" s="4"/>
    </row>
    <row r="78" spans="2:15" x14ac:dyDescent="0.25">
      <c r="B78" s="10" t="s">
        <v>23</v>
      </c>
      <c r="C78" s="2"/>
      <c r="D78" s="61"/>
      <c r="E78" s="61"/>
      <c r="F78" s="61">
        <v>61947.988300308338</v>
      </c>
      <c r="G78" s="61">
        <v>176620.02385666443</v>
      </c>
      <c r="H78" s="61">
        <v>254461.14877998555</v>
      </c>
      <c r="I78" s="61">
        <v>289058.48540067161</v>
      </c>
      <c r="J78" s="61">
        <v>273185.49383168953</v>
      </c>
      <c r="K78" s="61">
        <v>198714.68919953163</v>
      </c>
      <c r="L78" s="61">
        <v>88215.369461069509</v>
      </c>
      <c r="M78" s="61"/>
      <c r="N78" s="61"/>
      <c r="O78" s="61"/>
    </row>
    <row r="79" spans="2:15" x14ac:dyDescent="0.25">
      <c r="B79" s="10"/>
      <c r="C79" s="2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</row>
    <row r="80" spans="2:15" x14ac:dyDescent="0.25">
      <c r="B80" s="10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2:15" x14ac:dyDescent="0.25">
      <c r="B81" s="10" t="s">
        <v>24</v>
      </c>
      <c r="C81" s="2"/>
      <c r="D81" s="61">
        <f>$U$10*0.25+100000</f>
        <v>2125000</v>
      </c>
      <c r="E81" s="61">
        <f>$U$10*0.25+100000</f>
        <v>2125000</v>
      </c>
      <c r="F81" s="61">
        <f>$U$10*0.25+100000</f>
        <v>2125000</v>
      </c>
      <c r="G81" s="61">
        <f>$U$10*0.25+100000</f>
        <v>2125000</v>
      </c>
      <c r="H81" s="61">
        <f t="shared" ref="H81:N81" si="49">$U$10*0.25+100000</f>
        <v>2125000</v>
      </c>
      <c r="I81" s="61">
        <f t="shared" si="49"/>
        <v>2125000</v>
      </c>
      <c r="J81" s="61">
        <f t="shared" si="49"/>
        <v>2125000</v>
      </c>
      <c r="K81" s="61">
        <f t="shared" si="49"/>
        <v>2125000</v>
      </c>
      <c r="L81" s="61">
        <f t="shared" si="49"/>
        <v>2125000</v>
      </c>
      <c r="M81" s="61">
        <f t="shared" si="49"/>
        <v>2125000</v>
      </c>
      <c r="N81" s="61">
        <f t="shared" si="49"/>
        <v>2125000</v>
      </c>
      <c r="O81" s="61"/>
    </row>
    <row r="82" spans="2:15" x14ac:dyDescent="0.25">
      <c r="B82" s="69" t="s">
        <v>25</v>
      </c>
      <c r="C82" s="1"/>
      <c r="D82" s="71">
        <f>D51</f>
        <v>-257926.83912078268</v>
      </c>
      <c r="E82" s="71">
        <f t="shared" ref="E82:N82" si="50">D82+E51</f>
        <v>-479503.59436401166</v>
      </c>
      <c r="F82" s="71">
        <f t="shared" si="50"/>
        <v>-669204.64425392612</v>
      </c>
      <c r="G82" s="71">
        <f t="shared" si="50"/>
        <v>-830510.28275956679</v>
      </c>
      <c r="H82" s="71">
        <f t="shared" si="50"/>
        <v>-950233.07424680027</v>
      </c>
      <c r="I82" s="71">
        <f t="shared" si="50"/>
        <v>-1021798.8197755087</v>
      </c>
      <c r="J82" s="71">
        <f t="shared" si="50"/>
        <v>-1037820.7499697083</v>
      </c>
      <c r="K82" s="71">
        <f t="shared" si="50"/>
        <v>-1004350.3688606052</v>
      </c>
      <c r="L82" s="71">
        <f t="shared" si="50"/>
        <v>-931832.04651083832</v>
      </c>
      <c r="M82" s="71">
        <f t="shared" si="50"/>
        <v>-800121.97711919516</v>
      </c>
      <c r="N82" s="71">
        <f t="shared" si="50"/>
        <v>-623411.05332965963</v>
      </c>
      <c r="O82" s="71"/>
    </row>
    <row r="83" spans="2:15" x14ac:dyDescent="0.25">
      <c r="B83" s="72" t="s">
        <v>46</v>
      </c>
      <c r="C83" s="7"/>
      <c r="D83" s="70">
        <f>SUM(D76:D82)</f>
        <v>8216239.0989451353</v>
      </c>
      <c r="E83" s="70">
        <f>SUM(E76:E82)</f>
        <v>7859579.6378902709</v>
      </c>
      <c r="F83" s="70">
        <f>SUM(F76:F82)</f>
        <v>7592357.2581456844</v>
      </c>
      <c r="G83" s="70">
        <f>SUM(G76:G82)</f>
        <v>7401725.2759091258</v>
      </c>
      <c r="H83" s="70">
        <f t="shared" ref="H83:N83" si="51">SUM(H76:H82)</f>
        <v>7211169.09432163</v>
      </c>
      <c r="I83" s="70">
        <f t="shared" si="51"/>
        <v>7020698.1840180848</v>
      </c>
      <c r="J83" s="70">
        <f t="shared" si="51"/>
        <v>6830315.9927255902</v>
      </c>
      <c r="K83" s="70">
        <f t="shared" si="51"/>
        <v>6625681.6585202841</v>
      </c>
      <c r="L83" s="70">
        <f t="shared" si="51"/>
        <v>6418752.9796888577</v>
      </c>
      <c r="M83" s="70">
        <f t="shared" si="51"/>
        <v>6287813.6705202954</v>
      </c>
      <c r="N83" s="70">
        <f t="shared" si="51"/>
        <v>6284426.0971267773</v>
      </c>
      <c r="O83" s="70"/>
    </row>
    <row r="84" spans="2:15" x14ac:dyDescent="0.25">
      <c r="B84" s="4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ht="15.75" thickBot="1" x14ac:dyDescent="0.3">
      <c r="B85" s="73" t="s">
        <v>27</v>
      </c>
      <c r="C85" s="74"/>
      <c r="D85" s="75">
        <f>D74+D83</f>
        <v>8216795.3729177378</v>
      </c>
      <c r="E85" s="75">
        <f>E74+E83</f>
        <v>7860157.9024382159</v>
      </c>
      <c r="F85" s="75">
        <f>F74+F83</f>
        <v>7592958.3920303527</v>
      </c>
      <c r="G85" s="75">
        <f>G74+G83</f>
        <v>7402350.1932007009</v>
      </c>
      <c r="H85" s="75">
        <f t="shared" ref="H85:N85" si="52">H74+H83</f>
        <v>7211831.5570735764</v>
      </c>
      <c r="I85" s="75">
        <f t="shared" si="52"/>
        <v>7021399.6936934991</v>
      </c>
      <c r="J85" s="75">
        <f t="shared" si="52"/>
        <v>6831058.1059122179</v>
      </c>
      <c r="K85" s="75">
        <f t="shared" si="52"/>
        <v>6640810.4379890831</v>
      </c>
      <c r="L85" s="75">
        <f t="shared" si="52"/>
        <v>6450660.4813006986</v>
      </c>
      <c r="M85" s="75">
        <f t="shared" si="52"/>
        <v>6345134.6882391805</v>
      </c>
      <c r="N85" s="75">
        <f t="shared" si="52"/>
        <v>6361080.6177871823</v>
      </c>
      <c r="O85" s="75"/>
    </row>
    <row r="86" spans="2:15" ht="15.75" thickTop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2:15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2:15" x14ac:dyDescent="0.25">
      <c r="B88" s="49" t="s">
        <v>50</v>
      </c>
      <c r="C88" s="2"/>
      <c r="D88" s="5">
        <f>D67-D85</f>
        <v>9.7401895560324192E-2</v>
      </c>
      <c r="E88" s="5">
        <f>E67-E85</f>
        <v>-0.38349757622927427</v>
      </c>
      <c r="F88" s="5">
        <f>F67-F85</f>
        <v>-1.862645149230957E-8</v>
      </c>
      <c r="G88" s="5">
        <f>G67-G85</f>
        <v>-2.514570951461792E-8</v>
      </c>
      <c r="H88" s="5">
        <f t="shared" ref="H88:N88" si="53">H67-H85</f>
        <v>-3.0733644962310791E-8</v>
      </c>
      <c r="I88" s="5">
        <f t="shared" si="53"/>
        <v>-3.7252902984619141E-8</v>
      </c>
      <c r="J88" s="5">
        <f t="shared" si="53"/>
        <v>-4.377216100692749E-8</v>
      </c>
      <c r="K88" s="5">
        <f t="shared" si="53"/>
        <v>-5.3085386753082275E-8</v>
      </c>
      <c r="L88" s="5">
        <f t="shared" si="53"/>
        <v>-5.9604644775390625E-8</v>
      </c>
      <c r="M88" s="5">
        <f t="shared" si="53"/>
        <v>0.49204195570200682</v>
      </c>
      <c r="N88" s="5">
        <f t="shared" si="53"/>
        <v>2.081514336168766E-2</v>
      </c>
      <c r="O88" s="5"/>
    </row>
    <row r="89" spans="2:15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2:15" x14ac:dyDescent="0.25">
      <c r="B90" s="97" t="s">
        <v>85</v>
      </c>
      <c r="C90" s="98"/>
      <c r="D90" s="98"/>
      <c r="E90" s="98"/>
      <c r="F90" s="98"/>
      <c r="G90" s="98"/>
      <c r="H90" s="98"/>
      <c r="I90" s="98"/>
      <c r="J90" s="98"/>
      <c r="K90" s="2"/>
      <c r="L90" s="2"/>
      <c r="M90" s="2"/>
      <c r="N90" s="2"/>
      <c r="O90" s="2"/>
    </row>
    <row r="91" spans="2:15" x14ac:dyDescent="0.25">
      <c r="B91" s="98"/>
      <c r="C91" s="98"/>
      <c r="D91" s="98"/>
      <c r="E91" s="99"/>
      <c r="F91" s="98"/>
      <c r="G91" s="98"/>
      <c r="H91" s="98"/>
      <c r="I91" s="98"/>
      <c r="J91" s="98"/>
      <c r="K91" s="2"/>
      <c r="L91" s="2"/>
      <c r="M91" s="2"/>
      <c r="N91" s="2"/>
      <c r="O91" s="2"/>
    </row>
    <row r="92" spans="2:15" x14ac:dyDescent="0.25">
      <c r="B92" s="100" t="s">
        <v>86</v>
      </c>
      <c r="C92" s="98"/>
      <c r="D92" s="98"/>
      <c r="E92" s="98"/>
      <c r="F92" s="98"/>
      <c r="G92" s="98"/>
      <c r="H92" s="98"/>
      <c r="I92" s="98"/>
      <c r="J92" s="98"/>
      <c r="K92" s="2"/>
      <c r="L92" s="2"/>
      <c r="M92" s="2"/>
      <c r="N92" s="2"/>
      <c r="O92" s="2"/>
    </row>
    <row r="93" spans="2:15" x14ac:dyDescent="0.25">
      <c r="B93" s="98"/>
      <c r="C93" s="98" t="s">
        <v>87</v>
      </c>
      <c r="D93" s="98"/>
      <c r="E93" s="98">
        <v>1.5</v>
      </c>
      <c r="F93" s="98"/>
      <c r="G93" s="98"/>
      <c r="H93" s="98"/>
      <c r="I93" s="98"/>
      <c r="J93" s="98"/>
      <c r="K93" s="2"/>
      <c r="L93" s="2"/>
      <c r="M93" s="2"/>
      <c r="N93" s="2"/>
      <c r="O93" s="2"/>
    </row>
    <row r="94" spans="2:15" x14ac:dyDescent="0.25">
      <c r="B94" s="98"/>
      <c r="C94" s="98" t="s">
        <v>88</v>
      </c>
      <c r="D94" s="98"/>
      <c r="E94" s="101">
        <v>1.2500000000000001E-2</v>
      </c>
      <c r="F94" s="98"/>
      <c r="G94" s="98"/>
      <c r="H94" s="98"/>
      <c r="I94" s="98"/>
      <c r="J94" s="98"/>
      <c r="K94" s="2"/>
      <c r="L94" s="2"/>
      <c r="M94" s="2"/>
      <c r="N94" s="2"/>
      <c r="O94" s="2"/>
    </row>
    <row r="95" spans="2:15" x14ac:dyDescent="0.25">
      <c r="B95" s="98"/>
      <c r="C95" s="98" t="s">
        <v>89</v>
      </c>
      <c r="D95" s="98"/>
      <c r="E95" s="101">
        <v>0.1</v>
      </c>
      <c r="F95" s="98"/>
      <c r="G95" s="98"/>
      <c r="H95" s="98"/>
      <c r="I95" s="98"/>
      <c r="J95" s="98"/>
      <c r="K95" s="2"/>
      <c r="L95" s="2"/>
      <c r="M95" s="2"/>
      <c r="N95" s="2"/>
      <c r="O95" s="2"/>
    </row>
    <row r="96" spans="2:15" x14ac:dyDescent="0.25">
      <c r="B96" s="98"/>
      <c r="C96" s="98"/>
      <c r="D96" s="98"/>
      <c r="E96" s="102"/>
      <c r="F96" s="98"/>
      <c r="G96" s="98"/>
      <c r="H96" s="98"/>
      <c r="I96" s="98"/>
      <c r="J96" s="98"/>
      <c r="K96" s="2"/>
      <c r="L96" s="2"/>
      <c r="M96" s="2"/>
      <c r="N96" s="2"/>
      <c r="O96" s="2"/>
    </row>
    <row r="97" spans="2:15" x14ac:dyDescent="0.25">
      <c r="B97" s="98"/>
      <c r="C97" s="103" t="s">
        <v>90</v>
      </c>
      <c r="D97" s="103"/>
      <c r="E97" s="101">
        <f>E94+E93*(E95-E94)</f>
        <v>0.14375000000000002</v>
      </c>
      <c r="F97" s="98"/>
      <c r="G97" s="98"/>
      <c r="H97" s="98"/>
      <c r="I97" s="98"/>
      <c r="J97" s="98"/>
      <c r="K97" s="2"/>
      <c r="L97" s="2"/>
      <c r="M97" s="2"/>
      <c r="N97" s="2"/>
      <c r="O97" s="2"/>
    </row>
    <row r="98" spans="2:15" x14ac:dyDescent="0.25">
      <c r="B98" s="98"/>
      <c r="C98" s="98"/>
      <c r="D98" s="98"/>
      <c r="E98" s="102"/>
      <c r="F98" s="98"/>
      <c r="G98" s="98"/>
      <c r="H98" s="98"/>
      <c r="I98" s="98"/>
      <c r="J98" s="98"/>
      <c r="K98" s="2"/>
      <c r="L98" s="2"/>
      <c r="M98" s="2"/>
      <c r="N98" s="2"/>
      <c r="O98" s="2"/>
    </row>
    <row r="99" spans="2:15" x14ac:dyDescent="0.25">
      <c r="B99" s="100" t="s">
        <v>91</v>
      </c>
      <c r="C99" s="98"/>
      <c r="D99" s="98"/>
      <c r="E99" s="102"/>
      <c r="F99" s="98" t="s">
        <v>129</v>
      </c>
      <c r="G99" s="98" t="s">
        <v>130</v>
      </c>
      <c r="H99" s="98"/>
      <c r="I99" s="98"/>
      <c r="J99" s="98"/>
      <c r="K99" s="2"/>
      <c r="L99" s="2"/>
      <c r="M99" s="2"/>
      <c r="N99" s="2"/>
      <c r="O99" s="2"/>
    </row>
    <row r="100" spans="2:15" x14ac:dyDescent="0.25">
      <c r="B100" s="98"/>
      <c r="C100" s="98" t="s">
        <v>92</v>
      </c>
      <c r="D100" s="98"/>
      <c r="E100" s="102">
        <f>'Amotization Chart'!E4</f>
        <v>3.2000000000000001E-2</v>
      </c>
      <c r="F100" s="104">
        <f>N77</f>
        <v>4782837.1504564369</v>
      </c>
      <c r="G100" s="105">
        <f>+F100/SUM(F100:F101)</f>
        <v>1</v>
      </c>
      <c r="H100" s="98"/>
      <c r="I100" s="98" t="s">
        <v>93</v>
      </c>
      <c r="J100" s="98"/>
      <c r="K100" s="2"/>
      <c r="L100" s="2"/>
      <c r="M100" s="2"/>
      <c r="N100" s="2"/>
      <c r="O100" s="2"/>
    </row>
    <row r="101" spans="2:15" x14ac:dyDescent="0.25">
      <c r="B101" s="98" t="s">
        <v>94</v>
      </c>
      <c r="C101" s="98" t="s">
        <v>95</v>
      </c>
      <c r="D101" s="98"/>
      <c r="E101" s="102">
        <v>0.12</v>
      </c>
      <c r="F101" s="104">
        <f>N78</f>
        <v>0</v>
      </c>
      <c r="G101" s="105">
        <f>+F101/SUM(F100:F101)</f>
        <v>0</v>
      </c>
      <c r="H101" s="98"/>
      <c r="I101" s="98" t="s">
        <v>96</v>
      </c>
      <c r="J101" s="98"/>
      <c r="K101" s="2"/>
      <c r="L101" s="2"/>
      <c r="M101" s="2"/>
      <c r="N101" s="2"/>
      <c r="O101" s="2"/>
    </row>
    <row r="102" spans="2:15" x14ac:dyDescent="0.25">
      <c r="B102" s="98"/>
      <c r="C102" s="98" t="s">
        <v>97</v>
      </c>
      <c r="D102" s="98"/>
      <c r="E102" s="102">
        <f>+E100*G100+E101*G101</f>
        <v>3.2000000000000001E-2</v>
      </c>
      <c r="F102" s="104"/>
      <c r="G102" s="105"/>
      <c r="H102" s="98"/>
      <c r="I102" s="98"/>
      <c r="J102" s="98"/>
      <c r="K102" s="2"/>
      <c r="L102" s="2"/>
      <c r="M102" s="2"/>
      <c r="N102" s="2"/>
      <c r="O102" s="2"/>
    </row>
    <row r="103" spans="2:15" x14ac:dyDescent="0.25">
      <c r="B103" s="98"/>
      <c r="C103" s="98"/>
      <c r="D103" s="98"/>
      <c r="E103" s="102"/>
      <c r="F103" s="98"/>
      <c r="G103" s="98"/>
      <c r="H103" s="98"/>
      <c r="I103" s="98"/>
      <c r="J103" s="98"/>
      <c r="K103" s="2"/>
      <c r="L103" s="2"/>
      <c r="M103" s="2"/>
      <c r="N103" s="2"/>
      <c r="O103" s="2"/>
    </row>
    <row r="104" spans="2:15" x14ac:dyDescent="0.25">
      <c r="B104" s="98" t="s">
        <v>98</v>
      </c>
      <c r="C104" s="98"/>
      <c r="D104" s="98"/>
      <c r="E104" s="102">
        <f>N21</f>
        <v>0.3</v>
      </c>
      <c r="F104" s="98"/>
      <c r="G104" s="98"/>
      <c r="H104" s="98"/>
      <c r="I104" s="98"/>
      <c r="J104" s="98"/>
      <c r="K104" s="2"/>
      <c r="L104" s="2"/>
      <c r="M104" s="2"/>
      <c r="N104" s="2"/>
      <c r="O104" s="2"/>
    </row>
    <row r="105" spans="2:15" x14ac:dyDescent="0.25">
      <c r="B105" s="98"/>
      <c r="C105" s="98"/>
      <c r="D105" s="98"/>
      <c r="E105" s="106"/>
      <c r="F105" s="98"/>
      <c r="G105" s="98"/>
      <c r="H105" s="98"/>
      <c r="I105" s="98"/>
      <c r="J105" s="98"/>
      <c r="K105" s="2"/>
      <c r="L105" s="2"/>
      <c r="M105" s="2"/>
      <c r="N105" s="2"/>
      <c r="O105" s="2"/>
    </row>
    <row r="106" spans="2:15" x14ac:dyDescent="0.25">
      <c r="B106" s="97" t="s">
        <v>99</v>
      </c>
      <c r="C106" s="98"/>
      <c r="D106" s="98"/>
      <c r="E106" s="106"/>
      <c r="F106" s="98" t="s">
        <v>100</v>
      </c>
      <c r="G106" s="98"/>
      <c r="H106" s="98"/>
      <c r="I106" s="98"/>
      <c r="J106" s="98"/>
      <c r="K106" s="2"/>
      <c r="L106" s="2"/>
      <c r="M106" s="2"/>
      <c r="N106" s="2"/>
      <c r="O106" s="2"/>
    </row>
    <row r="107" spans="2:15" x14ac:dyDescent="0.25">
      <c r="B107" s="98" t="s">
        <v>101</v>
      </c>
      <c r="C107" s="98"/>
      <c r="D107" s="98"/>
      <c r="E107" s="106">
        <f>F100</f>
        <v>4782837.1504564369</v>
      </c>
      <c r="F107" s="102">
        <f>+(E107+E108)/E114</f>
        <v>0.76106188163198185</v>
      </c>
      <c r="G107" s="98"/>
      <c r="H107" s="98"/>
      <c r="I107" s="98"/>
      <c r="J107" s="98"/>
      <c r="K107" s="2"/>
      <c r="L107" s="2"/>
      <c r="M107" s="2"/>
      <c r="N107" s="2"/>
      <c r="O107" s="2"/>
    </row>
    <row r="108" spans="2:15" x14ac:dyDescent="0.25">
      <c r="B108" s="98" t="s">
        <v>102</v>
      </c>
      <c r="C108" s="98"/>
      <c r="D108" s="98"/>
      <c r="E108" s="106">
        <f>F101</f>
        <v>0</v>
      </c>
      <c r="F108" s="102"/>
      <c r="G108" s="98"/>
      <c r="H108" s="98"/>
      <c r="I108" s="98"/>
      <c r="J108" s="98"/>
      <c r="K108" s="2"/>
      <c r="L108" s="2"/>
      <c r="M108" s="2"/>
      <c r="N108" s="2"/>
      <c r="O108" s="2"/>
    </row>
    <row r="109" spans="2:15" x14ac:dyDescent="0.25">
      <c r="B109" s="98"/>
      <c r="C109" s="98"/>
      <c r="D109" s="98"/>
      <c r="E109" s="98"/>
      <c r="F109" s="102"/>
      <c r="G109" s="98"/>
      <c r="H109" s="98"/>
      <c r="I109" s="98"/>
      <c r="J109" s="98"/>
      <c r="K109" s="2"/>
      <c r="L109" s="2"/>
      <c r="M109" s="2"/>
      <c r="N109" s="2"/>
      <c r="O109" s="2"/>
    </row>
    <row r="110" spans="2:15" x14ac:dyDescent="0.25">
      <c r="B110" s="97" t="s">
        <v>103</v>
      </c>
      <c r="C110" s="98"/>
      <c r="D110" s="98"/>
      <c r="E110" s="98"/>
      <c r="F110" s="102"/>
      <c r="G110" s="98"/>
      <c r="H110" s="98"/>
      <c r="I110" s="98"/>
      <c r="J110" s="98"/>
      <c r="K110" s="2"/>
      <c r="L110" s="2"/>
      <c r="M110" s="2"/>
      <c r="N110" s="2"/>
      <c r="O110" s="2"/>
    </row>
    <row r="111" spans="2:15" x14ac:dyDescent="0.25">
      <c r="B111" s="98" t="s">
        <v>104</v>
      </c>
      <c r="C111" s="98"/>
      <c r="D111" s="98"/>
      <c r="E111" s="106">
        <f>N81</f>
        <v>2125000</v>
      </c>
      <c r="F111" s="102">
        <f>(+E111+E112)/E114</f>
        <v>0.23893811836801818</v>
      </c>
      <c r="G111" s="98"/>
      <c r="H111" s="98"/>
      <c r="I111" s="98"/>
      <c r="J111" s="98"/>
      <c r="K111" s="2"/>
      <c r="L111" s="2"/>
      <c r="M111" s="2"/>
      <c r="N111" s="2"/>
      <c r="O111" s="2"/>
    </row>
    <row r="112" spans="2:15" x14ac:dyDescent="0.25">
      <c r="B112" s="98" t="s">
        <v>25</v>
      </c>
      <c r="C112" s="98"/>
      <c r="D112" s="98"/>
      <c r="E112" s="106">
        <f>N82</f>
        <v>-623411.05332965963</v>
      </c>
      <c r="F112" s="98"/>
      <c r="G112" s="98"/>
      <c r="H112" s="98"/>
      <c r="I112" s="98"/>
      <c r="J112" s="98"/>
      <c r="K112" s="2"/>
      <c r="L112" s="2"/>
      <c r="M112" s="2"/>
      <c r="N112" s="2"/>
      <c r="O112" s="2"/>
    </row>
    <row r="113" spans="2:17" x14ac:dyDescent="0.25">
      <c r="B113" s="98"/>
      <c r="C113" s="98"/>
      <c r="D113" s="98"/>
      <c r="E113" s="106"/>
      <c r="F113" s="98"/>
      <c r="G113" s="98"/>
      <c r="H113" s="98"/>
      <c r="I113" s="98"/>
      <c r="J113" s="98"/>
      <c r="K113" s="2"/>
      <c r="L113" s="2"/>
      <c r="M113" s="2"/>
      <c r="N113" s="2"/>
      <c r="O113" s="2"/>
    </row>
    <row r="114" spans="2:17" x14ac:dyDescent="0.25">
      <c r="B114" s="97" t="s">
        <v>105</v>
      </c>
      <c r="C114" s="98"/>
      <c r="D114" s="98"/>
      <c r="E114" s="104">
        <f>SUM(E107:E112)</f>
        <v>6284426.0971267773</v>
      </c>
      <c r="F114" s="98"/>
      <c r="G114" s="98"/>
      <c r="H114" s="98"/>
      <c r="I114" s="98"/>
      <c r="J114" s="98"/>
      <c r="K114" s="2"/>
      <c r="L114" s="2"/>
      <c r="M114" s="2"/>
      <c r="N114" s="2"/>
      <c r="O114" s="2"/>
    </row>
    <row r="115" spans="2:17" x14ac:dyDescent="0.25">
      <c r="B115" s="98"/>
      <c r="C115" s="98"/>
      <c r="D115" s="98"/>
      <c r="E115" s="106"/>
      <c r="F115" s="98"/>
      <c r="G115" s="98"/>
      <c r="H115" s="98"/>
      <c r="I115" s="98"/>
      <c r="J115" s="98"/>
      <c r="K115" s="2"/>
      <c r="L115" s="2"/>
      <c r="M115" s="2"/>
      <c r="N115" s="2"/>
      <c r="O115" s="2"/>
    </row>
    <row r="116" spans="2:17" x14ac:dyDescent="0.25">
      <c r="B116" s="97" t="s">
        <v>131</v>
      </c>
      <c r="C116" s="98"/>
      <c r="D116" s="98"/>
      <c r="E116" s="101">
        <f>+F107*(1-E104)*E102+F111*E97</f>
        <v>5.1395140663959012E-2</v>
      </c>
      <c r="F116" s="98"/>
      <c r="G116" s="98"/>
      <c r="H116" s="98"/>
      <c r="I116" s="98"/>
      <c r="J116" s="98"/>
      <c r="K116" s="2"/>
      <c r="L116" s="2"/>
      <c r="M116" s="2"/>
      <c r="N116" s="2"/>
      <c r="O116" s="2"/>
    </row>
    <row r="117" spans="2:17" x14ac:dyDescent="0.25">
      <c r="B117" s="107"/>
      <c r="C117" s="107"/>
      <c r="D117" s="107"/>
      <c r="E117" s="107"/>
      <c r="F117" s="107"/>
      <c r="G117" s="107"/>
      <c r="H117" s="107"/>
      <c r="I117" s="107"/>
      <c r="J117" s="107"/>
      <c r="K117" s="2"/>
      <c r="L117" s="2"/>
      <c r="M117" s="2"/>
      <c r="N117" s="2"/>
      <c r="O117" s="2"/>
    </row>
    <row r="118" spans="2:17" x14ac:dyDescent="0.25">
      <c r="B118" s="108" t="s">
        <v>106</v>
      </c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</row>
    <row r="119" spans="2:17" x14ac:dyDescent="0.25">
      <c r="B119" s="100" t="s">
        <v>107</v>
      </c>
      <c r="C119" s="98"/>
      <c r="D119" s="98"/>
      <c r="E119" s="98"/>
      <c r="F119" s="98">
        <v>0</v>
      </c>
      <c r="G119" s="98">
        <v>1</v>
      </c>
      <c r="H119" s="98">
        <v>2</v>
      </c>
      <c r="I119" s="98">
        <v>3</v>
      </c>
      <c r="J119" s="98">
        <v>4</v>
      </c>
      <c r="K119" s="98">
        <v>5</v>
      </c>
      <c r="L119" s="98">
        <v>6</v>
      </c>
      <c r="M119" s="98">
        <v>7</v>
      </c>
      <c r="N119" s="98">
        <v>8</v>
      </c>
      <c r="O119" s="98">
        <v>9</v>
      </c>
      <c r="P119" s="98">
        <v>10</v>
      </c>
      <c r="Q119" s="98">
        <v>11</v>
      </c>
    </row>
    <row r="120" spans="2:17" x14ac:dyDescent="0.25">
      <c r="B120" s="103"/>
      <c r="C120" s="98" t="s">
        <v>108</v>
      </c>
      <c r="D120" s="98"/>
      <c r="E120" s="98"/>
      <c r="F120" s="98"/>
      <c r="G120" s="104">
        <f>D34-SUM(D37:D42)</f>
        <v>140192</v>
      </c>
      <c r="H120" s="104">
        <f t="shared" ref="H120:Q120" si="54">E34-SUM(E37:E42)</f>
        <v>172293.43999999994</v>
      </c>
      <c r="I120" s="104">
        <f t="shared" si="54"/>
        <v>205977.33184000012</v>
      </c>
      <c r="J120" s="104">
        <f t="shared" si="54"/>
        <v>241310.88564761588</v>
      </c>
      <c r="K120" s="104">
        <f t="shared" si="54"/>
        <v>286001.70942204539</v>
      </c>
      <c r="L120" s="104">
        <f t="shared" si="54"/>
        <v>332790.50267069973</v>
      </c>
      <c r="M120" s="104">
        <f t="shared" si="54"/>
        <v>381762.25071452069</v>
      </c>
      <c r="N120" s="104">
        <f t="shared" si="54"/>
        <v>433005.28944842843</v>
      </c>
      <c r="O120" s="104">
        <f t="shared" si="54"/>
        <v>486611.43755081249</v>
      </c>
      <c r="P120" s="104">
        <f t="shared" si="54"/>
        <v>542676.13394379057</v>
      </c>
      <c r="Q120" s="104">
        <f t="shared" si="54"/>
        <v>601298.58071400435</v>
      </c>
    </row>
    <row r="121" spans="2:17" x14ac:dyDescent="0.25">
      <c r="B121" s="103"/>
      <c r="C121" s="98" t="s">
        <v>109</v>
      </c>
      <c r="D121" s="98"/>
      <c r="E121" s="98"/>
      <c r="F121" s="98"/>
      <c r="G121" s="104">
        <f>D44</f>
        <v>192666.66666666666</v>
      </c>
      <c r="H121" s="104">
        <f t="shared" ref="H121:Q121" si="55">E44</f>
        <v>192666.66666666666</v>
      </c>
      <c r="I121" s="104">
        <f t="shared" si="55"/>
        <v>192666.66666666666</v>
      </c>
      <c r="J121" s="104">
        <f t="shared" si="55"/>
        <v>192666.66666666666</v>
      </c>
      <c r="K121" s="104">
        <f t="shared" si="55"/>
        <v>192666.66666666666</v>
      </c>
      <c r="L121" s="104">
        <f t="shared" si="55"/>
        <v>192666.66666666666</v>
      </c>
      <c r="M121" s="104">
        <f t="shared" si="55"/>
        <v>192666.66666666666</v>
      </c>
      <c r="N121" s="104">
        <f t="shared" si="55"/>
        <v>192666.66666666666</v>
      </c>
      <c r="O121" s="104">
        <f t="shared" si="55"/>
        <v>192666.66666666666</v>
      </c>
      <c r="P121" s="104">
        <f t="shared" si="55"/>
        <v>192666.66666666666</v>
      </c>
      <c r="Q121" s="104">
        <f t="shared" si="55"/>
        <v>192666.66666666666</v>
      </c>
    </row>
    <row r="122" spans="2:17" x14ac:dyDescent="0.25">
      <c r="B122" s="98"/>
      <c r="C122" s="98" t="s">
        <v>110</v>
      </c>
      <c r="D122" s="98"/>
      <c r="E122" s="98"/>
      <c r="F122" s="98"/>
      <c r="G122" s="104">
        <f>G120-G121</f>
        <v>-52474.666666666657</v>
      </c>
      <c r="H122" s="104">
        <f>H120-H121</f>
        <v>-20373.226666666713</v>
      </c>
      <c r="I122" s="104">
        <f>I120-I121</f>
        <v>13310.665173333458</v>
      </c>
      <c r="J122" s="104">
        <f>J120-J121</f>
        <v>48644.218980949227</v>
      </c>
      <c r="K122" s="104">
        <f t="shared" ref="K122:Q122" si="56">K120-K121</f>
        <v>93335.04275537873</v>
      </c>
      <c r="L122" s="104">
        <f t="shared" si="56"/>
        <v>140123.83600403307</v>
      </c>
      <c r="M122" s="104">
        <f t="shared" si="56"/>
        <v>189095.58404785403</v>
      </c>
      <c r="N122" s="104">
        <f>N120-N121</f>
        <v>240338.62278176178</v>
      </c>
      <c r="O122" s="104">
        <f t="shared" si="56"/>
        <v>293944.77088414587</v>
      </c>
      <c r="P122" s="104">
        <f t="shared" si="56"/>
        <v>350009.46727712394</v>
      </c>
      <c r="Q122" s="104">
        <f t="shared" si="56"/>
        <v>408631.91404733772</v>
      </c>
    </row>
    <row r="123" spans="2:17" x14ac:dyDescent="0.25">
      <c r="B123" s="103"/>
      <c r="C123" s="98" t="s">
        <v>111</v>
      </c>
      <c r="D123" s="98"/>
      <c r="E123" s="98"/>
      <c r="F123" s="98"/>
      <c r="G123" s="110">
        <f>G122*$E$104</f>
        <v>-15742.399999999996</v>
      </c>
      <c r="H123" s="110">
        <f t="shared" ref="H123:Q123" si="57">H122*$E$104</f>
        <v>-6111.9680000000135</v>
      </c>
      <c r="I123" s="110">
        <f t="shared" si="57"/>
        <v>3993.1995520000373</v>
      </c>
      <c r="J123" s="110">
        <f t="shared" si="57"/>
        <v>14593.265694284768</v>
      </c>
      <c r="K123" s="110">
        <f t="shared" si="57"/>
        <v>28000.51282661362</v>
      </c>
      <c r="L123" s="110">
        <f t="shared" si="57"/>
        <v>42037.150801209922</v>
      </c>
      <c r="M123" s="110">
        <f t="shared" si="57"/>
        <v>56728.675214356212</v>
      </c>
      <c r="N123" s="110">
        <f t="shared" si="57"/>
        <v>72101.586834528527</v>
      </c>
      <c r="O123" s="110">
        <f t="shared" si="57"/>
        <v>88183.431265243751</v>
      </c>
      <c r="P123" s="110">
        <f t="shared" si="57"/>
        <v>105002.84018313717</v>
      </c>
      <c r="Q123" s="110">
        <f t="shared" si="57"/>
        <v>122589.5742142013</v>
      </c>
    </row>
    <row r="124" spans="2:17" x14ac:dyDescent="0.25">
      <c r="B124" s="103"/>
      <c r="C124" s="98" t="s">
        <v>112</v>
      </c>
      <c r="D124" s="98"/>
      <c r="E124" s="98"/>
      <c r="F124" s="98"/>
      <c r="G124" s="104">
        <f>G121</f>
        <v>192666.66666666666</v>
      </c>
      <c r="H124" s="104">
        <f>H121</f>
        <v>192666.66666666666</v>
      </c>
      <c r="I124" s="104">
        <f>I121</f>
        <v>192666.66666666666</v>
      </c>
      <c r="J124" s="104">
        <f>J121</f>
        <v>192666.66666666666</v>
      </c>
      <c r="K124" s="104">
        <f t="shared" ref="K124:Q124" si="58">K121</f>
        <v>192666.66666666666</v>
      </c>
      <c r="L124" s="104">
        <f t="shared" si="58"/>
        <v>192666.66666666666</v>
      </c>
      <c r="M124" s="104">
        <f t="shared" si="58"/>
        <v>192666.66666666666</v>
      </c>
      <c r="N124" s="104">
        <f t="shared" si="58"/>
        <v>192666.66666666666</v>
      </c>
      <c r="O124" s="104">
        <f t="shared" si="58"/>
        <v>192666.66666666666</v>
      </c>
      <c r="P124" s="104">
        <f t="shared" si="58"/>
        <v>192666.66666666666</v>
      </c>
      <c r="Q124" s="104">
        <f t="shared" si="58"/>
        <v>192666.66666666666</v>
      </c>
    </row>
    <row r="125" spans="2:17" x14ac:dyDescent="0.25">
      <c r="B125" s="98"/>
      <c r="C125" s="98" t="s">
        <v>113</v>
      </c>
      <c r="D125" s="98"/>
      <c r="E125" s="98"/>
      <c r="F125" s="98"/>
      <c r="G125" s="104">
        <f>G122-G123+G124</f>
        <v>155934.39999999999</v>
      </c>
      <c r="H125" s="104">
        <f>H122-H123+H124</f>
        <v>178405.40799999997</v>
      </c>
      <c r="I125" s="104">
        <f>I122-I123+I124</f>
        <v>201984.13228800008</v>
      </c>
      <c r="J125" s="104">
        <f>J122-J123+J124</f>
        <v>226717.61995333113</v>
      </c>
      <c r="K125" s="104">
        <f t="shared" ref="K125:Q125" si="59">K122-K123+K124</f>
        <v>258001.19659543177</v>
      </c>
      <c r="L125" s="104">
        <f t="shared" si="59"/>
        <v>290753.35186948982</v>
      </c>
      <c r="M125" s="104">
        <f t="shared" si="59"/>
        <v>325033.57550016447</v>
      </c>
      <c r="N125" s="104">
        <f t="shared" si="59"/>
        <v>360903.70261389995</v>
      </c>
      <c r="O125" s="104">
        <f t="shared" si="59"/>
        <v>398428.00628556882</v>
      </c>
      <c r="P125" s="104">
        <f t="shared" si="59"/>
        <v>437673.29376065347</v>
      </c>
      <c r="Q125" s="104">
        <f t="shared" si="59"/>
        <v>478709.00649980304</v>
      </c>
    </row>
    <row r="126" spans="2:17" x14ac:dyDescent="0.25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25">
      <c r="B127" s="100" t="s">
        <v>114</v>
      </c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25">
      <c r="B128" s="98"/>
      <c r="C128" s="98" t="s">
        <v>115</v>
      </c>
      <c r="D128" s="104"/>
      <c r="E128" s="104"/>
      <c r="F128" s="104">
        <f>-'Income &amp; Balence Sheet'!D64</f>
        <v>-5780000</v>
      </c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20" x14ac:dyDescent="0.25">
      <c r="B129" s="98"/>
      <c r="C129" s="98" t="s">
        <v>116</v>
      </c>
      <c r="D129" s="98"/>
      <c r="E129" s="98"/>
      <c r="F129" s="98"/>
      <c r="G129" s="98"/>
      <c r="H129" s="98"/>
      <c r="I129" s="98"/>
      <c r="J129" s="104"/>
      <c r="K129" s="98"/>
      <c r="L129" s="98"/>
      <c r="M129" s="98"/>
      <c r="N129" s="104"/>
      <c r="O129" s="98"/>
      <c r="P129" s="98"/>
      <c r="Q129" s="117">
        <f>T129*T130</f>
        <v>6596521.333333333</v>
      </c>
      <c r="S129" t="s">
        <v>117</v>
      </c>
      <c r="T129" s="114">
        <f>N64-N65</f>
        <v>3660666.6666666665</v>
      </c>
    </row>
    <row r="130" spans="2:20" x14ac:dyDescent="0.25">
      <c r="B130" s="98"/>
      <c r="C130" s="98" t="s">
        <v>118</v>
      </c>
      <c r="D130" s="98"/>
      <c r="E130" s="98"/>
      <c r="F130" s="98"/>
      <c r="G130" s="98"/>
      <c r="H130" s="98"/>
      <c r="I130" s="98"/>
      <c r="J130" s="111"/>
      <c r="K130" s="98"/>
      <c r="L130" s="98"/>
      <c r="M130" s="98"/>
      <c r="N130" s="111"/>
      <c r="O130" s="98"/>
      <c r="P130" s="98"/>
      <c r="Q130" s="118">
        <f>-(Q129-T129)*E104</f>
        <v>-880756.39999999991</v>
      </c>
      <c r="S130" t="s">
        <v>132</v>
      </c>
      <c r="T130" s="115">
        <v>1.802</v>
      </c>
    </row>
    <row r="131" spans="2:20" x14ac:dyDescent="0.25"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20" x14ac:dyDescent="0.25">
      <c r="B132" s="100" t="s">
        <v>119</v>
      </c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20" x14ac:dyDescent="0.25">
      <c r="B133" s="112" t="s">
        <v>120</v>
      </c>
      <c r="C133" s="98" t="s">
        <v>17</v>
      </c>
      <c r="D133" s="98"/>
      <c r="E133" s="98"/>
      <c r="F133" s="98"/>
      <c r="G133" s="104">
        <f t="shared" ref="G133:Q134" si="60">-(D59-C59)</f>
        <v>-46800</v>
      </c>
      <c r="H133" s="104">
        <f t="shared" si="60"/>
        <v>-1890.7200000000012</v>
      </c>
      <c r="I133" s="104">
        <f t="shared" si="60"/>
        <v>-1967.1050880000112</v>
      </c>
      <c r="J133" s="104">
        <f t="shared" si="60"/>
        <v>-2046.5761335551942</v>
      </c>
      <c r="K133" s="104">
        <f t="shared" si="60"/>
        <v>-2129.2578093508346</v>
      </c>
      <c r="L133" s="104">
        <f t="shared" si="60"/>
        <v>-2215.2798248486142</v>
      </c>
      <c r="M133" s="104">
        <f t="shared" si="60"/>
        <v>-2304.7771297724903</v>
      </c>
      <c r="N133" s="104">
        <f t="shared" si="60"/>
        <v>-2397.8901258153055</v>
      </c>
      <c r="O133" s="104">
        <f t="shared" si="60"/>
        <v>-2494.764886898236</v>
      </c>
      <c r="P133" s="104">
        <f t="shared" si="60"/>
        <v>-2595.5533883289318</v>
      </c>
      <c r="Q133" s="104">
        <f t="shared" si="60"/>
        <v>-2700.4137452174036</v>
      </c>
    </row>
    <row r="134" spans="2:20" x14ac:dyDescent="0.25">
      <c r="B134" s="112" t="s">
        <v>120</v>
      </c>
      <c r="C134" s="98" t="s">
        <v>40</v>
      </c>
      <c r="D134" s="98"/>
      <c r="E134" s="98"/>
      <c r="F134" s="98"/>
      <c r="G134" s="104">
        <f t="shared" si="60"/>
        <v>-278.13698630136986</v>
      </c>
      <c r="H134" s="104">
        <f t="shared" si="60"/>
        <v>-10.995287671232916</v>
      </c>
      <c r="I134" s="104">
        <f t="shared" si="60"/>
        <v>-11.434668361643787</v>
      </c>
      <c r="J134" s="104">
        <f t="shared" si="60"/>
        <v>-11.891703453317291</v>
      </c>
      <c r="K134" s="104">
        <f t="shared" si="60"/>
        <v>-18.772730185642274</v>
      </c>
      <c r="L134" s="104">
        <f t="shared" si="60"/>
        <v>-19.523461734022419</v>
      </c>
      <c r="M134" s="104">
        <f t="shared" si="60"/>
        <v>-20.301755606553968</v>
      </c>
      <c r="N134" s="104">
        <f t="shared" si="60"/>
        <v>-21.108617706617167</v>
      </c>
      <c r="O134" s="104">
        <f t="shared" si="60"/>
        <v>-21.945091378399752</v>
      </c>
      <c r="P134" s="104">
        <f t="shared" si="60"/>
        <v>-22.81225883464532</v>
      </c>
      <c r="Q134" s="104">
        <f t="shared" si="60"/>
        <v>-23.711242639963928</v>
      </c>
    </row>
    <row r="135" spans="2:20" x14ac:dyDescent="0.25">
      <c r="B135" s="112" t="s">
        <v>121</v>
      </c>
      <c r="C135" s="98" t="s">
        <v>122</v>
      </c>
      <c r="D135" s="98"/>
      <c r="E135" s="98"/>
      <c r="F135" s="98"/>
      <c r="G135" s="104">
        <f>(G123-F123)</f>
        <v>-15742.399999999996</v>
      </c>
      <c r="H135" s="104">
        <f t="shared" ref="H135:Q135" si="61">(H123-G123)</f>
        <v>9630.4319999999825</v>
      </c>
      <c r="I135" s="104">
        <f t="shared" si="61"/>
        <v>10105.16755200005</v>
      </c>
      <c r="J135" s="104">
        <f t="shared" si="61"/>
        <v>10600.06614228473</v>
      </c>
      <c r="K135" s="104">
        <f t="shared" si="61"/>
        <v>13407.247132328852</v>
      </c>
      <c r="L135" s="104">
        <f t="shared" si="61"/>
        <v>14036.637974596302</v>
      </c>
      <c r="M135" s="104">
        <f t="shared" si="61"/>
        <v>14691.52441314629</v>
      </c>
      <c r="N135" s="104">
        <f t="shared" si="61"/>
        <v>15372.911620172315</v>
      </c>
      <c r="O135" s="104">
        <f>(O123-N123)</f>
        <v>16081.844430715224</v>
      </c>
      <c r="P135" s="104">
        <f t="shared" si="61"/>
        <v>16819.408917893423</v>
      </c>
      <c r="Q135" s="104">
        <f t="shared" si="61"/>
        <v>17586.73403106413</v>
      </c>
    </row>
    <row r="136" spans="2:20" x14ac:dyDescent="0.25">
      <c r="B136" s="112" t="s">
        <v>121</v>
      </c>
      <c r="C136" s="98" t="s">
        <v>123</v>
      </c>
      <c r="D136" s="98"/>
      <c r="E136" s="98"/>
      <c r="F136" s="98"/>
      <c r="G136" s="104">
        <f>D37-C37</f>
        <v>6768</v>
      </c>
      <c r="H136" s="104">
        <f t="shared" ref="H136:Q136" si="62">E37-D37</f>
        <v>267.55200000000059</v>
      </c>
      <c r="I136" s="104">
        <f t="shared" si="62"/>
        <v>278.24359679999907</v>
      </c>
      <c r="J136" s="104">
        <f t="shared" si="62"/>
        <v>289.36478403072124</v>
      </c>
      <c r="K136" s="104">
        <f t="shared" si="62"/>
        <v>456.80310118396119</v>
      </c>
      <c r="L136" s="104">
        <f t="shared" si="62"/>
        <v>475.07090219454585</v>
      </c>
      <c r="M136" s="104">
        <f t="shared" si="62"/>
        <v>494.0093864261471</v>
      </c>
      <c r="N136" s="104">
        <f t="shared" si="62"/>
        <v>513.64303086101791</v>
      </c>
      <c r="O136" s="104">
        <f t="shared" si="62"/>
        <v>533.99722354106052</v>
      </c>
      <c r="P136" s="104">
        <f t="shared" si="62"/>
        <v>555.09829830970193</v>
      </c>
      <c r="Q136" s="104">
        <f t="shared" si="62"/>
        <v>576.97357090578953</v>
      </c>
    </row>
    <row r="137" spans="2:20" x14ac:dyDescent="0.25"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20" x14ac:dyDescent="0.25">
      <c r="B138" s="100" t="s">
        <v>124</v>
      </c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20" x14ac:dyDescent="0.25">
      <c r="B139" s="112" t="s">
        <v>121</v>
      </c>
      <c r="C139" s="98" t="s">
        <v>17</v>
      </c>
      <c r="D139" s="98"/>
      <c r="E139" s="98"/>
      <c r="F139" s="98"/>
      <c r="G139" s="98"/>
      <c r="H139" s="98"/>
      <c r="I139" s="98"/>
      <c r="J139" s="104"/>
      <c r="K139" s="98"/>
      <c r="L139" s="98"/>
      <c r="M139" s="98"/>
      <c r="N139" s="104"/>
      <c r="O139" s="98"/>
      <c r="P139" s="98"/>
      <c r="Q139" s="116">
        <f>N59</f>
        <v>69542.338131787023</v>
      </c>
    </row>
    <row r="140" spans="2:20" x14ac:dyDescent="0.25">
      <c r="B140" s="112" t="s">
        <v>121</v>
      </c>
      <c r="C140" s="98" t="s">
        <v>40</v>
      </c>
      <c r="D140" s="98"/>
      <c r="E140" s="98"/>
      <c r="F140" s="98"/>
      <c r="G140" s="98"/>
      <c r="H140" s="98"/>
      <c r="I140" s="98"/>
      <c r="J140" s="104"/>
      <c r="K140" s="98"/>
      <c r="L140" s="98"/>
      <c r="M140" s="98"/>
      <c r="N140" s="104"/>
      <c r="O140" s="98"/>
      <c r="P140" s="98"/>
      <c r="Q140" s="117">
        <f>N60</f>
        <v>460.63380387340868</v>
      </c>
    </row>
    <row r="141" spans="2:20" x14ac:dyDescent="0.25">
      <c r="B141" s="112" t="s">
        <v>120</v>
      </c>
      <c r="C141" s="98" t="s">
        <v>122</v>
      </c>
      <c r="D141" s="98"/>
      <c r="E141" s="98"/>
      <c r="F141" s="98"/>
      <c r="G141" s="98"/>
      <c r="H141" s="98"/>
      <c r="I141" s="98"/>
      <c r="J141" s="104"/>
      <c r="K141" s="98"/>
      <c r="L141" s="98"/>
      <c r="M141" s="98"/>
      <c r="N141" s="104"/>
      <c r="O141" s="98"/>
      <c r="P141" s="98"/>
      <c r="Q141" s="104">
        <f>Q123</f>
        <v>122589.5742142013</v>
      </c>
    </row>
    <row r="142" spans="2:20" x14ac:dyDescent="0.25">
      <c r="B142" s="112" t="s">
        <v>120</v>
      </c>
      <c r="C142" s="98" t="s">
        <v>123</v>
      </c>
      <c r="D142" s="98"/>
      <c r="E142" s="98"/>
      <c r="F142" s="98"/>
      <c r="G142" s="98"/>
      <c r="H142" s="98"/>
      <c r="I142" s="98"/>
      <c r="J142" s="104"/>
      <c r="K142" s="98"/>
      <c r="L142" s="98"/>
      <c r="M142" s="98"/>
      <c r="N142" s="104"/>
      <c r="O142" s="98"/>
      <c r="P142" s="98"/>
      <c r="Q142" s="116">
        <f>-N37</f>
        <v>-11208.755894252945</v>
      </c>
    </row>
    <row r="143" spans="2:20" x14ac:dyDescent="0.25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20" x14ac:dyDescent="0.25">
      <c r="B144" s="100" t="s">
        <v>125</v>
      </c>
      <c r="C144" s="98"/>
      <c r="D144" s="104"/>
      <c r="E144" s="104"/>
      <c r="F144" s="104">
        <f>SUM(F125:F142)</f>
        <v>-5780000</v>
      </c>
      <c r="G144" s="104">
        <f>SUM(G125:G142)</f>
        <v>99881.863013698632</v>
      </c>
      <c r="H144" s="104">
        <f>SUM(H125:H142)</f>
        <v>186401.67671232871</v>
      </c>
      <c r="I144" s="104">
        <f>SUM(I125:I142)</f>
        <v>210389.00368043847</v>
      </c>
      <c r="J144" s="104">
        <f>SUM(J125:J142)</f>
        <v>235548.58304263803</v>
      </c>
      <c r="K144" s="104">
        <f t="shared" ref="K144:Q144" si="63">SUM(K125:K142)</f>
        <v>269717.2162894081</v>
      </c>
      <c r="L144" s="104">
        <f t="shared" si="63"/>
        <v>303030.25745969801</v>
      </c>
      <c r="M144" s="104">
        <f t="shared" si="63"/>
        <v>337894.0304143579</v>
      </c>
      <c r="N144" s="104">
        <f>SUM(N125:N142)</f>
        <v>374371.25852141139</v>
      </c>
      <c r="O144" s="104">
        <f t="shared" si="63"/>
        <v>412527.13796154846</v>
      </c>
      <c r="P144" s="104">
        <f t="shared" si="63"/>
        <v>452429.43532969302</v>
      </c>
      <c r="Q144" s="104">
        <f t="shared" si="63"/>
        <v>6391297.3127028579</v>
      </c>
    </row>
    <row r="145" spans="2:17" x14ac:dyDescent="0.25">
      <c r="B145" s="98"/>
      <c r="C145" s="98"/>
      <c r="D145" s="98"/>
      <c r="E145" s="98"/>
      <c r="F145" s="98">
        <v>0</v>
      </c>
      <c r="G145" s="98">
        <v>1</v>
      </c>
      <c r="H145" s="98">
        <v>2</v>
      </c>
      <c r="I145" s="98">
        <v>3</v>
      </c>
      <c r="J145" s="98">
        <v>4</v>
      </c>
      <c r="K145" s="98">
        <v>5</v>
      </c>
      <c r="L145" s="98">
        <v>6</v>
      </c>
      <c r="M145" s="98">
        <v>7</v>
      </c>
      <c r="N145" s="98">
        <v>8</v>
      </c>
      <c r="O145" s="98">
        <v>9</v>
      </c>
      <c r="P145" s="98">
        <v>10</v>
      </c>
      <c r="Q145" s="98">
        <v>11</v>
      </c>
    </row>
    <row r="146" spans="2:17" x14ac:dyDescent="0.25">
      <c r="C146" s="98" t="s">
        <v>126</v>
      </c>
      <c r="D146" s="98"/>
      <c r="F146" s="111">
        <f>-PV($E$147,F145,,F144)</f>
        <v>-5780000</v>
      </c>
      <c r="G146" s="111">
        <f t="shared" ref="G146:P146" si="64">-PV($E$147,G145,,G144)</f>
        <v>94999.357663592542</v>
      </c>
      <c r="H146" s="111">
        <f t="shared" si="64"/>
        <v>168623.41622904653</v>
      </c>
      <c r="I146" s="111">
        <f t="shared" si="64"/>
        <v>181019.40813345838</v>
      </c>
      <c r="J146" s="111">
        <f t="shared" si="64"/>
        <v>192759.874198248</v>
      </c>
      <c r="K146" s="111">
        <f t="shared" si="64"/>
        <v>209932.09577851655</v>
      </c>
      <c r="L146" s="111">
        <f t="shared" si="64"/>
        <v>224331.46990618962</v>
      </c>
      <c r="M146" s="111">
        <f t="shared" si="64"/>
        <v>237913.32187414129</v>
      </c>
      <c r="N146" s="111">
        <f t="shared" si="64"/>
        <v>250711.80042493006</v>
      </c>
      <c r="O146" s="111">
        <f t="shared" si="64"/>
        <v>262759.74671047687</v>
      </c>
      <c r="P146" s="111">
        <f t="shared" si="64"/>
        <v>274088.74225614901</v>
      </c>
      <c r="Q146" s="111">
        <f>-PV($E$147,Q145,,Q144)</f>
        <v>3682675.0591148566</v>
      </c>
    </row>
    <row r="147" spans="2:17" x14ac:dyDescent="0.25">
      <c r="C147" s="98" t="s">
        <v>85</v>
      </c>
      <c r="D147" s="98"/>
      <c r="E147" s="99">
        <f>E116</f>
        <v>5.1395140663959012E-2</v>
      </c>
      <c r="F147" s="99"/>
      <c r="G147" s="98"/>
      <c r="H147" s="98"/>
      <c r="I147" s="98"/>
      <c r="J147" s="98"/>
      <c r="K147" s="98"/>
      <c r="L147" s="98"/>
    </row>
    <row r="148" spans="2:17" x14ac:dyDescent="0.25">
      <c r="C148" s="109" t="s">
        <v>127</v>
      </c>
      <c r="D148" s="109"/>
      <c r="F148" s="111">
        <f>SUM(F146:Q146)</f>
        <v>-185.7077103946358</v>
      </c>
      <c r="G148" s="109"/>
      <c r="H148" s="109"/>
      <c r="I148" s="109"/>
      <c r="J148" s="109"/>
      <c r="K148" s="98"/>
      <c r="L148" s="98"/>
    </row>
    <row r="149" spans="2:17" x14ac:dyDescent="0.25">
      <c r="C149" s="109"/>
      <c r="D149" s="109"/>
      <c r="E149" s="109"/>
      <c r="F149" s="109"/>
      <c r="G149" s="109"/>
      <c r="H149" s="109"/>
      <c r="I149" s="109"/>
      <c r="J149" s="109"/>
      <c r="K149" s="98"/>
      <c r="L149" s="98"/>
    </row>
    <row r="150" spans="2:17" x14ac:dyDescent="0.25">
      <c r="C150" s="109" t="s">
        <v>128</v>
      </c>
      <c r="D150" s="109"/>
      <c r="F150" s="113">
        <f>IRR(F144:Q144)</f>
        <v>5.1391486258708596E-2</v>
      </c>
      <c r="G150" s="109"/>
      <c r="H150" s="109"/>
      <c r="I150" s="109"/>
      <c r="J150" s="109"/>
      <c r="K150" s="98"/>
      <c r="L150" s="98"/>
    </row>
    <row r="152" spans="2:17" ht="15.75" thickBot="1" x14ac:dyDescent="0.3"/>
    <row r="153" spans="2:17" ht="19.5" thickBot="1" x14ac:dyDescent="0.35">
      <c r="D153" s="66">
        <v>2012</v>
      </c>
      <c r="E153" s="66">
        <v>2013</v>
      </c>
      <c r="F153" s="66">
        <v>2014</v>
      </c>
      <c r="G153" s="66">
        <v>2015</v>
      </c>
      <c r="H153" s="66">
        <v>2016</v>
      </c>
      <c r="I153" s="66">
        <v>2017</v>
      </c>
      <c r="J153" s="66">
        <v>2018</v>
      </c>
      <c r="K153" s="66">
        <v>2019</v>
      </c>
      <c r="L153" s="66">
        <v>2020</v>
      </c>
      <c r="M153" s="66">
        <v>2021</v>
      </c>
      <c r="N153" s="66">
        <v>2022</v>
      </c>
    </row>
    <row r="154" spans="2:17" x14ac:dyDescent="0.25">
      <c r="B154" t="s">
        <v>133</v>
      </c>
    </row>
    <row r="157" spans="2:17" x14ac:dyDescent="0.25">
      <c r="B157" t="s">
        <v>134</v>
      </c>
      <c r="D157" s="119">
        <f>G125*1+$O$157</f>
        <v>155934.5</v>
      </c>
      <c r="E157" s="119">
        <f t="shared" ref="E157:N157" si="65">H125*1+$O$157</f>
        <v>178405.50799999997</v>
      </c>
      <c r="F157" s="119">
        <f t="shared" si="65"/>
        <v>201984.23228800009</v>
      </c>
      <c r="G157" s="119">
        <f>J125*1+$O$157</f>
        <v>226717.71995333114</v>
      </c>
      <c r="H157" s="119">
        <f t="shared" si="65"/>
        <v>258001.29659543178</v>
      </c>
      <c r="I157" s="119">
        <f t="shared" si="65"/>
        <v>290753.4518694898</v>
      </c>
      <c r="J157" s="119">
        <f t="shared" si="65"/>
        <v>325033.67550016445</v>
      </c>
      <c r="K157" s="119">
        <f t="shared" si="65"/>
        <v>360903.80261389993</v>
      </c>
      <c r="L157" s="119">
        <f t="shared" si="65"/>
        <v>398428.10628556879</v>
      </c>
      <c r="M157" s="119">
        <f t="shared" si="65"/>
        <v>437673.39376065345</v>
      </c>
      <c r="N157" s="119">
        <f t="shared" si="65"/>
        <v>478709.10649980302</v>
      </c>
      <c r="O157" s="120">
        <v>0.1</v>
      </c>
    </row>
    <row r="158" spans="2:17" x14ac:dyDescent="0.25">
      <c r="B158" t="s">
        <v>145</v>
      </c>
      <c r="I158" s="114">
        <v>80000</v>
      </c>
      <c r="J158" s="114">
        <v>80000</v>
      </c>
      <c r="K158" s="114">
        <v>80000</v>
      </c>
      <c r="L158" s="114">
        <v>80000</v>
      </c>
      <c r="M158" s="114">
        <v>80000</v>
      </c>
      <c r="N158" s="114">
        <v>80000</v>
      </c>
    </row>
    <row r="159" spans="2:17" x14ac:dyDescent="0.25">
      <c r="B159" t="s">
        <v>135</v>
      </c>
      <c r="D159" s="119">
        <f>F128</f>
        <v>-5780000</v>
      </c>
      <c r="I159" s="114">
        <v>-1000000</v>
      </c>
      <c r="O159" s="120">
        <v>1.8</v>
      </c>
    </row>
    <row r="160" spans="2:17" x14ac:dyDescent="0.25">
      <c r="N160" s="119">
        <f>O160*O159</f>
        <v>10404000</v>
      </c>
      <c r="O160" s="119">
        <f>-D159</f>
        <v>5780000</v>
      </c>
    </row>
    <row r="161" spans="2:15" x14ac:dyDescent="0.25">
      <c r="N161" s="119">
        <f>D159+N160</f>
        <v>4624000</v>
      </c>
      <c r="O161" s="119"/>
    </row>
    <row r="162" spans="2:15" x14ac:dyDescent="0.25">
      <c r="B162" t="s">
        <v>136</v>
      </c>
      <c r="D162" s="119">
        <f t="shared" ref="D162:N162" si="66">SUM(G133:G136)</f>
        <v>-56052.536986301362</v>
      </c>
      <c r="E162" s="119">
        <f t="shared" si="66"/>
        <v>7996.2687123287487</v>
      </c>
      <c r="F162" s="119">
        <f t="shared" si="66"/>
        <v>8404.8713924383937</v>
      </c>
      <c r="G162" s="119">
        <f t="shared" si="66"/>
        <v>8830.9630893069407</v>
      </c>
      <c r="H162" s="119">
        <f t="shared" si="66"/>
        <v>11716.019693976335</v>
      </c>
      <c r="I162" s="119">
        <f t="shared" si="66"/>
        <v>12276.905590208211</v>
      </c>
      <c r="J162" s="119">
        <f t="shared" si="66"/>
        <v>12860.454914193393</v>
      </c>
      <c r="K162" s="119">
        <f t="shared" si="66"/>
        <v>13467.555907511411</v>
      </c>
      <c r="L162" s="119">
        <f t="shared" si="66"/>
        <v>14099.131675979648</v>
      </c>
      <c r="M162" s="119">
        <f t="shared" si="66"/>
        <v>14756.141569039548</v>
      </c>
      <c r="N162" s="119">
        <f t="shared" si="66"/>
        <v>15439.582614112553</v>
      </c>
    </row>
    <row r="164" spans="2:15" x14ac:dyDescent="0.25">
      <c r="B164" t="s">
        <v>137</v>
      </c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121">
        <f>SUM(Q139:Q142)</f>
        <v>181383.79025560879</v>
      </c>
    </row>
    <row r="166" spans="2:15" x14ac:dyDescent="0.25">
      <c r="B166" t="s">
        <v>138</v>
      </c>
      <c r="D166" s="119">
        <f>SUM(D157:D164)</f>
        <v>-5680118.0369863017</v>
      </c>
      <c r="E166" s="119">
        <f t="shared" ref="E166:M166" si="67">SUM(E157:E164)</f>
        <v>186401.77671232872</v>
      </c>
      <c r="F166" s="119">
        <f t="shared" si="67"/>
        <v>210389.10368043848</v>
      </c>
      <c r="G166" s="119">
        <f t="shared" si="67"/>
        <v>235548.68304263806</v>
      </c>
      <c r="H166" s="119">
        <f t="shared" si="67"/>
        <v>269717.31628940813</v>
      </c>
      <c r="I166" s="119">
        <f>SUM(I157:I164)</f>
        <v>-616969.64254030189</v>
      </c>
      <c r="J166" s="119">
        <f>SUM(J157:J164)</f>
        <v>417894.13041435782</v>
      </c>
      <c r="K166" s="119">
        <f t="shared" si="67"/>
        <v>454371.35852141131</v>
      </c>
      <c r="L166" s="119">
        <f t="shared" si="67"/>
        <v>492527.23796154844</v>
      </c>
      <c r="M166" s="119">
        <f t="shared" si="67"/>
        <v>532429.535329693</v>
      </c>
      <c r="N166" s="119">
        <f>SUM(N157:N164)</f>
        <v>15783532.479369523</v>
      </c>
    </row>
    <row r="168" spans="2:15" ht="15.75" thickBot="1" x14ac:dyDescent="0.3"/>
    <row r="169" spans="2:15" ht="19.5" thickBot="1" x14ac:dyDescent="0.35">
      <c r="D169" s="66">
        <v>2012</v>
      </c>
      <c r="E169" s="66">
        <v>2013</v>
      </c>
      <c r="F169" s="66">
        <v>2014</v>
      </c>
      <c r="G169" s="66">
        <v>2015</v>
      </c>
      <c r="H169" s="66">
        <v>2016</v>
      </c>
      <c r="I169" s="66">
        <v>2017</v>
      </c>
      <c r="J169" s="66">
        <v>2018</v>
      </c>
      <c r="K169" s="66">
        <v>2019</v>
      </c>
      <c r="L169" s="66">
        <v>2020</v>
      </c>
      <c r="M169" s="66">
        <v>2021</v>
      </c>
      <c r="N169" s="66">
        <v>2022</v>
      </c>
    </row>
    <row r="170" spans="2:15" x14ac:dyDescent="0.25">
      <c r="B170" t="s">
        <v>139</v>
      </c>
    </row>
    <row r="173" spans="2:15" x14ac:dyDescent="0.25">
      <c r="B173" t="s">
        <v>134</v>
      </c>
      <c r="D173" s="119">
        <f>G125*1+O173</f>
        <v>155934.29999999999</v>
      </c>
      <c r="E173" s="119">
        <f t="shared" ref="E173:N173" si="68">H125*1+P173</f>
        <v>178405.40799999997</v>
      </c>
      <c r="F173" s="119">
        <f t="shared" si="68"/>
        <v>201984.13228800008</v>
      </c>
      <c r="G173" s="119">
        <f t="shared" si="68"/>
        <v>226717.61995333113</v>
      </c>
      <c r="H173" s="119">
        <f t="shared" si="68"/>
        <v>258001.19659543177</v>
      </c>
      <c r="I173" s="119">
        <f t="shared" si="68"/>
        <v>290753.35186948982</v>
      </c>
      <c r="J173" s="119">
        <f t="shared" si="68"/>
        <v>325033.57550016447</v>
      </c>
      <c r="K173" s="119">
        <f t="shared" si="68"/>
        <v>360903.70261389995</v>
      </c>
      <c r="L173" s="119">
        <f t="shared" si="68"/>
        <v>398428.00628556882</v>
      </c>
      <c r="M173" s="119">
        <f t="shared" si="68"/>
        <v>437673.29376065347</v>
      </c>
      <c r="N173" s="119">
        <f t="shared" si="68"/>
        <v>478709.00649980304</v>
      </c>
      <c r="O173" s="122">
        <v>-0.1</v>
      </c>
    </row>
    <row r="175" spans="2:15" x14ac:dyDescent="0.25">
      <c r="B175" t="s">
        <v>135</v>
      </c>
      <c r="D175" s="119">
        <f>F128</f>
        <v>-5780000</v>
      </c>
      <c r="O175" s="122">
        <v>0.9</v>
      </c>
    </row>
    <row r="176" spans="2:15" x14ac:dyDescent="0.25">
      <c r="N176" s="119">
        <f>D175+O176</f>
        <v>-578000</v>
      </c>
      <c r="O176" s="119">
        <f>-D175*O175</f>
        <v>5202000</v>
      </c>
    </row>
    <row r="177" spans="2:18" x14ac:dyDescent="0.25">
      <c r="N177" s="119"/>
      <c r="O177" s="119"/>
    </row>
    <row r="178" spans="2:18" x14ac:dyDescent="0.25">
      <c r="B178" t="s">
        <v>136</v>
      </c>
      <c r="D178" s="119">
        <f>SUM(G133:G136)</f>
        <v>-56052.536986301362</v>
      </c>
      <c r="E178" s="119">
        <f t="shared" ref="E178:N178" si="69">SUM(H133:H136)</f>
        <v>7996.2687123287487</v>
      </c>
      <c r="F178" s="119">
        <f t="shared" si="69"/>
        <v>8404.8713924383937</v>
      </c>
      <c r="G178" s="119">
        <f t="shared" si="69"/>
        <v>8830.9630893069407</v>
      </c>
      <c r="H178" s="119">
        <f t="shared" si="69"/>
        <v>11716.019693976335</v>
      </c>
      <c r="I178" s="119">
        <f t="shared" si="69"/>
        <v>12276.905590208211</v>
      </c>
      <c r="J178" s="119">
        <f t="shared" si="69"/>
        <v>12860.454914193393</v>
      </c>
      <c r="K178" s="119">
        <f t="shared" si="69"/>
        <v>13467.555907511411</v>
      </c>
      <c r="L178" s="119">
        <f t="shared" si="69"/>
        <v>14099.131675979648</v>
      </c>
      <c r="M178" s="119">
        <f t="shared" si="69"/>
        <v>14756.141569039548</v>
      </c>
      <c r="N178" s="119">
        <f t="shared" si="69"/>
        <v>15439.582614112553</v>
      </c>
    </row>
    <row r="180" spans="2:18" x14ac:dyDescent="0.25">
      <c r="B180" t="s">
        <v>137</v>
      </c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121">
        <f>SUM(Q139:Q142)</f>
        <v>181383.79025560879</v>
      </c>
    </row>
    <row r="182" spans="2:18" x14ac:dyDescent="0.25">
      <c r="B182" t="s">
        <v>138</v>
      </c>
      <c r="D182" s="119">
        <f>SUM(D173:D180)</f>
        <v>-5680118.2369863018</v>
      </c>
      <c r="E182" s="119">
        <f t="shared" ref="E182:M182" si="70">SUM(E173:E180)</f>
        <v>186401.67671232871</v>
      </c>
      <c r="F182" s="119">
        <f t="shared" si="70"/>
        <v>210389.00368043847</v>
      </c>
      <c r="G182" s="119">
        <f t="shared" si="70"/>
        <v>235548.58304263809</v>
      </c>
      <c r="H182" s="119">
        <f t="shared" si="70"/>
        <v>269717.2162894081</v>
      </c>
      <c r="I182" s="119">
        <f t="shared" si="70"/>
        <v>303030.25745969801</v>
      </c>
      <c r="J182" s="119">
        <f t="shared" si="70"/>
        <v>337894.03041435784</v>
      </c>
      <c r="K182" s="119">
        <f t="shared" si="70"/>
        <v>374371.25852141134</v>
      </c>
      <c r="L182" s="119">
        <f t="shared" si="70"/>
        <v>412527.13796154846</v>
      </c>
      <c r="M182" s="119">
        <f t="shared" si="70"/>
        <v>452429.43532969302</v>
      </c>
      <c r="N182" s="119">
        <f>SUM(N173:N180)</f>
        <v>97532.379369524395</v>
      </c>
    </row>
    <row r="184" spans="2:18" x14ac:dyDescent="0.25">
      <c r="D184">
        <v>0</v>
      </c>
      <c r="E184">
        <v>1</v>
      </c>
      <c r="F184">
        <v>2</v>
      </c>
      <c r="G184">
        <v>3</v>
      </c>
      <c r="H184">
        <v>4</v>
      </c>
      <c r="I184">
        <v>5</v>
      </c>
      <c r="J184">
        <v>6</v>
      </c>
      <c r="K184">
        <v>7</v>
      </c>
      <c r="L184">
        <v>8</v>
      </c>
      <c r="M184">
        <v>9</v>
      </c>
      <c r="N184">
        <v>10</v>
      </c>
    </row>
    <row r="185" spans="2:18" x14ac:dyDescent="0.25">
      <c r="C185" t="s">
        <v>140</v>
      </c>
      <c r="D185" s="119">
        <f>D166</f>
        <v>-5680118.0369863017</v>
      </c>
      <c r="E185" s="119">
        <f t="shared" ref="E185:N185" si="71">E166</f>
        <v>186401.77671232872</v>
      </c>
      <c r="F185" s="119">
        <f t="shared" si="71"/>
        <v>210389.10368043848</v>
      </c>
      <c r="G185" s="119">
        <f t="shared" si="71"/>
        <v>235548.68304263806</v>
      </c>
      <c r="H185" s="119">
        <f t="shared" si="71"/>
        <v>269717.31628940813</v>
      </c>
      <c r="I185" s="119">
        <f t="shared" si="71"/>
        <v>-616969.64254030189</v>
      </c>
      <c r="J185" s="119">
        <f t="shared" si="71"/>
        <v>417894.13041435782</v>
      </c>
      <c r="K185" s="119">
        <f t="shared" si="71"/>
        <v>454371.35852141131</v>
      </c>
      <c r="L185" s="119">
        <f t="shared" si="71"/>
        <v>492527.23796154844</v>
      </c>
      <c r="M185" s="119">
        <f t="shared" si="71"/>
        <v>532429.535329693</v>
      </c>
      <c r="N185" s="119">
        <f t="shared" si="71"/>
        <v>15783532.479369523</v>
      </c>
      <c r="O185" s="123">
        <v>0.5</v>
      </c>
      <c r="Q185" s="119"/>
      <c r="R185" s="119"/>
    </row>
    <row r="187" spans="2:18" x14ac:dyDescent="0.25">
      <c r="C187" t="s">
        <v>141</v>
      </c>
      <c r="D187" s="119">
        <f>D182</f>
        <v>-5680118.2369863018</v>
      </c>
      <c r="E187" s="119">
        <f t="shared" ref="E187:N187" si="72">E182</f>
        <v>186401.67671232871</v>
      </c>
      <c r="F187" s="119">
        <f t="shared" si="72"/>
        <v>210389.00368043847</v>
      </c>
      <c r="G187" s="119">
        <f t="shared" si="72"/>
        <v>235548.58304263809</v>
      </c>
      <c r="H187" s="119">
        <f t="shared" si="72"/>
        <v>269717.2162894081</v>
      </c>
      <c r="I187" s="119">
        <f t="shared" si="72"/>
        <v>303030.25745969801</v>
      </c>
      <c r="J187" s="119">
        <f t="shared" si="72"/>
        <v>337894.03041435784</v>
      </c>
      <c r="K187" s="119">
        <f t="shared" si="72"/>
        <v>374371.25852141134</v>
      </c>
      <c r="L187" s="119">
        <f t="shared" si="72"/>
        <v>412527.13796154846</v>
      </c>
      <c r="M187" s="119">
        <f t="shared" si="72"/>
        <v>452429.43532969302</v>
      </c>
      <c r="N187" s="119">
        <f t="shared" si="72"/>
        <v>97532.379369524395</v>
      </c>
      <c r="O187" s="115">
        <v>0.5</v>
      </c>
    </row>
    <row r="189" spans="2:18" x14ac:dyDescent="0.25">
      <c r="C189" t="s">
        <v>143</v>
      </c>
      <c r="D189" s="124">
        <f>D185*$O$185+D187*$O$187</f>
        <v>-5680118.1369863022</v>
      </c>
      <c r="E189" s="124">
        <f t="shared" ref="E189:N189" si="73">E185*$O$185+E187*$O$187</f>
        <v>186401.72671232873</v>
      </c>
      <c r="F189" s="124">
        <f t="shared" si="73"/>
        <v>210389.05368043849</v>
      </c>
      <c r="G189" s="124">
        <f t="shared" si="73"/>
        <v>235548.63304263807</v>
      </c>
      <c r="H189" s="124">
        <f t="shared" si="73"/>
        <v>269717.26628940809</v>
      </c>
      <c r="I189" s="124">
        <f t="shared" si="73"/>
        <v>-156969.69254030194</v>
      </c>
      <c r="J189" s="124">
        <f t="shared" si="73"/>
        <v>377894.08041435783</v>
      </c>
      <c r="K189" s="124">
        <f t="shared" si="73"/>
        <v>414371.30852141132</v>
      </c>
      <c r="L189" s="124">
        <f t="shared" si="73"/>
        <v>452527.18796154845</v>
      </c>
      <c r="M189" s="124">
        <f t="shared" si="73"/>
        <v>492429.48532969301</v>
      </c>
      <c r="N189" s="124">
        <f t="shared" si="73"/>
        <v>7940532.4293695241</v>
      </c>
    </row>
    <row r="191" spans="2:18" x14ac:dyDescent="0.25">
      <c r="C191" t="s">
        <v>142</v>
      </c>
      <c r="D191" s="125">
        <f>-PV($E$147,D184,,D189)</f>
        <v>-5680118.1369863022</v>
      </c>
      <c r="E191" s="125">
        <f t="shared" ref="E191:M191" si="74">-PV($E$147,E184,,E189)</f>
        <v>177289.8879812356</v>
      </c>
      <c r="F191" s="125">
        <f t="shared" si="74"/>
        <v>190322.97130858028</v>
      </c>
      <c r="G191" s="125">
        <f t="shared" si="74"/>
        <v>202666.8380672026</v>
      </c>
      <c r="H191" s="125">
        <f t="shared" si="74"/>
        <v>220721.6262881553</v>
      </c>
      <c r="I191" s="125">
        <f t="shared" si="74"/>
        <v>-122176.02191673308</v>
      </c>
      <c r="J191" s="125">
        <f t="shared" si="74"/>
        <v>279752.70601311262</v>
      </c>
      <c r="K191" s="125">
        <f t="shared" si="74"/>
        <v>291761.45662819187</v>
      </c>
      <c r="L191" s="125">
        <f t="shared" si="74"/>
        <v>303051.85949145665</v>
      </c>
      <c r="M191" s="125">
        <f t="shared" si="74"/>
        <v>313653.66040490917</v>
      </c>
      <c r="N191" s="125">
        <f>-PV($E$147,N184,,N189)</f>
        <v>4810497.2321795756</v>
      </c>
    </row>
    <row r="193" spans="3:4" x14ac:dyDescent="0.25">
      <c r="C193" t="s">
        <v>144</v>
      </c>
      <c r="D193" s="125">
        <f>SUM(D191:N191)</f>
        <v>987424.07945938502</v>
      </c>
    </row>
    <row r="195" spans="3:4" ht="21" x14ac:dyDescent="0.35">
      <c r="D195" s="127" t="s">
        <v>153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369"/>
  <sheetViews>
    <sheetView workbookViewId="0">
      <selection activeCell="E4" sqref="E4"/>
    </sheetView>
  </sheetViews>
  <sheetFormatPr defaultRowHeight="15" x14ac:dyDescent="0.25"/>
  <cols>
    <col min="4" max="4" width="10.85546875" bestFit="1" customWidth="1"/>
    <col min="5" max="5" width="10.140625" bestFit="1" customWidth="1"/>
    <col min="6" max="6" width="10.85546875" bestFit="1" customWidth="1"/>
    <col min="8" max="8" width="16.5703125" bestFit="1" customWidth="1"/>
  </cols>
  <sheetData>
    <row r="1" spans="2:9" x14ac:dyDescent="0.25">
      <c r="D1" s="2"/>
      <c r="E1" s="2"/>
      <c r="F1" s="2"/>
      <c r="G1" s="2"/>
      <c r="H1" s="2"/>
      <c r="I1" s="2"/>
    </row>
    <row r="2" spans="2:9" ht="15.75" thickBot="1" x14ac:dyDescent="0.3">
      <c r="D2" s="2"/>
      <c r="E2" s="2"/>
      <c r="F2" s="2"/>
      <c r="G2" s="2"/>
      <c r="H2" s="2"/>
      <c r="I2" s="2"/>
    </row>
    <row r="3" spans="2:9" x14ac:dyDescent="0.25">
      <c r="D3" s="15" t="s">
        <v>28</v>
      </c>
      <c r="E3" s="16">
        <f>'Income &amp; Balence Sheet'!U10*0.8</f>
        <v>6480000</v>
      </c>
      <c r="F3" s="17"/>
      <c r="G3" s="17" t="s">
        <v>29</v>
      </c>
      <c r="H3" s="18">
        <v>0</v>
      </c>
      <c r="I3" s="2"/>
    </row>
    <row r="4" spans="2:9" x14ac:dyDescent="0.25">
      <c r="D4" s="19" t="s">
        <v>30</v>
      </c>
      <c r="E4" s="20">
        <v>3.2000000000000001E-2</v>
      </c>
      <c r="F4" s="21"/>
      <c r="G4" s="21" t="s">
        <v>31</v>
      </c>
      <c r="H4" s="22">
        <f>SUM(E10:E369)</f>
        <v>3608587.0316459225</v>
      </c>
      <c r="I4" s="2"/>
    </row>
    <row r="5" spans="2:9" ht="15.75" thickBot="1" x14ac:dyDescent="0.3">
      <c r="D5" s="23" t="s">
        <v>32</v>
      </c>
      <c r="E5" s="24">
        <v>360</v>
      </c>
      <c r="F5" s="25"/>
      <c r="G5" s="25" t="s">
        <v>33</v>
      </c>
      <c r="H5" s="26">
        <f>H4+E3</f>
        <v>10088587.031645922</v>
      </c>
      <c r="I5" s="2"/>
    </row>
    <row r="6" spans="2:9" x14ac:dyDescent="0.25">
      <c r="D6" s="2"/>
      <c r="E6" s="2"/>
      <c r="F6" s="2"/>
      <c r="G6" s="2"/>
      <c r="H6" s="2"/>
      <c r="I6" s="2"/>
    </row>
    <row r="7" spans="2:9" ht="15.75" thickBot="1" x14ac:dyDescent="0.3">
      <c r="D7" s="2"/>
      <c r="E7" s="2"/>
      <c r="F7" s="2"/>
      <c r="G7" s="2"/>
      <c r="I7" s="2"/>
    </row>
    <row r="8" spans="2:9" ht="15.75" thickBot="1" x14ac:dyDescent="0.3">
      <c r="D8" s="2"/>
      <c r="E8" s="2"/>
      <c r="F8" s="2"/>
      <c r="G8" s="2"/>
      <c r="H8" s="27" t="s">
        <v>34</v>
      </c>
      <c r="I8" s="2"/>
    </row>
    <row r="9" spans="2:9" ht="15.75" thickBot="1" x14ac:dyDescent="0.3">
      <c r="B9" s="38" t="s">
        <v>37</v>
      </c>
      <c r="C9" s="28" t="s">
        <v>35</v>
      </c>
      <c r="D9" s="29" t="s">
        <v>36</v>
      </c>
      <c r="E9" s="30" t="s">
        <v>37</v>
      </c>
      <c r="F9" s="30" t="s">
        <v>38</v>
      </c>
      <c r="G9" s="30" t="s">
        <v>29</v>
      </c>
      <c r="H9" s="31">
        <f>E3</f>
        <v>6480000</v>
      </c>
      <c r="I9" s="2"/>
    </row>
    <row r="10" spans="2:9" x14ac:dyDescent="0.25">
      <c r="B10" s="39">
        <f>H9*($E$4/12)</f>
        <v>17280</v>
      </c>
      <c r="C10" s="28">
        <v>1</v>
      </c>
      <c r="D10" s="32">
        <f>IF((H9)&lt;=0,0,(PMT($E$4/12,$E$5,-$H$9)))</f>
        <v>28023.852865683126</v>
      </c>
      <c r="E10" s="33">
        <f>IF((B10)&lt;=0,0,(B10))</f>
        <v>17280</v>
      </c>
      <c r="F10" s="34">
        <f>D10-E10</f>
        <v>10743.852865683126</v>
      </c>
      <c r="G10" s="35">
        <f>IF((D10)&lt;=0,0,($H$3))</f>
        <v>0</v>
      </c>
      <c r="H10" s="36">
        <f>IF((D10)&lt;=0,0,(H9-F10-G10))</f>
        <v>6469256.1471343171</v>
      </c>
    </row>
    <row r="11" spans="2:9" x14ac:dyDescent="0.25">
      <c r="B11" s="39">
        <f t="shared" ref="B11:B74" si="0">H10*($E$4/12)</f>
        <v>17251.349725691511</v>
      </c>
      <c r="C11" s="28">
        <v>2</v>
      </c>
      <c r="D11" s="32">
        <f t="shared" ref="D11:D74" si="1">IF((H10)&lt;=0,0,(PMT($E$4/12,$E$5,-$H$9)))</f>
        <v>28023.852865683126</v>
      </c>
      <c r="E11" s="33">
        <f t="shared" ref="E11:E74" si="2">IF((B11)&lt;=0,0,(B11))</f>
        <v>17251.349725691511</v>
      </c>
      <c r="F11" s="34">
        <f t="shared" ref="F11:F74" si="3">D11-E11</f>
        <v>10772.503139991615</v>
      </c>
      <c r="G11" s="35">
        <f t="shared" ref="G11:G74" si="4">IF((D11)&lt;=0,0,($H$3))</f>
        <v>0</v>
      </c>
      <c r="H11" s="36">
        <f t="shared" ref="H11:H74" si="5">IF((D11)&lt;=0,0,(H10-F11-G11))</f>
        <v>6458483.6439943258</v>
      </c>
    </row>
    <row r="12" spans="2:9" x14ac:dyDescent="0.25">
      <c r="B12" s="39">
        <f t="shared" si="0"/>
        <v>17222.623050651535</v>
      </c>
      <c r="C12" s="28">
        <v>3</v>
      </c>
      <c r="D12" s="32">
        <f t="shared" si="1"/>
        <v>28023.852865683126</v>
      </c>
      <c r="E12" s="33">
        <f t="shared" si="2"/>
        <v>17222.623050651535</v>
      </c>
      <c r="F12" s="34">
        <f t="shared" si="3"/>
        <v>10801.229815031591</v>
      </c>
      <c r="G12" s="35">
        <f t="shared" si="4"/>
        <v>0</v>
      </c>
      <c r="H12" s="36">
        <f t="shared" si="5"/>
        <v>6447682.4141792944</v>
      </c>
    </row>
    <row r="13" spans="2:9" x14ac:dyDescent="0.25">
      <c r="B13" s="39">
        <f t="shared" si="0"/>
        <v>17193.819771144783</v>
      </c>
      <c r="C13" s="28">
        <v>4</v>
      </c>
      <c r="D13" s="32">
        <f t="shared" si="1"/>
        <v>28023.852865683126</v>
      </c>
      <c r="E13" s="33">
        <f t="shared" si="2"/>
        <v>17193.819771144783</v>
      </c>
      <c r="F13" s="34">
        <f t="shared" si="3"/>
        <v>10830.033094538343</v>
      </c>
      <c r="G13" s="35">
        <f t="shared" si="4"/>
        <v>0</v>
      </c>
      <c r="H13" s="36">
        <f t="shared" si="5"/>
        <v>6436852.381084756</v>
      </c>
    </row>
    <row r="14" spans="2:9" x14ac:dyDescent="0.25">
      <c r="B14" s="39">
        <f t="shared" si="0"/>
        <v>17164.939682892684</v>
      </c>
      <c r="C14" s="28">
        <v>5</v>
      </c>
      <c r="D14" s="32">
        <f t="shared" si="1"/>
        <v>28023.852865683126</v>
      </c>
      <c r="E14" s="33">
        <f t="shared" si="2"/>
        <v>17164.939682892684</v>
      </c>
      <c r="F14" s="34">
        <f t="shared" si="3"/>
        <v>10858.913182790442</v>
      </c>
      <c r="G14" s="35">
        <f t="shared" si="4"/>
        <v>0</v>
      </c>
      <c r="H14" s="36">
        <f t="shared" si="5"/>
        <v>6425993.4679019656</v>
      </c>
    </row>
    <row r="15" spans="2:9" x14ac:dyDescent="0.25">
      <c r="B15" s="39">
        <f t="shared" si="0"/>
        <v>17135.982581071908</v>
      </c>
      <c r="C15" s="28">
        <v>6</v>
      </c>
      <c r="D15" s="32">
        <f t="shared" si="1"/>
        <v>28023.852865683126</v>
      </c>
      <c r="E15" s="33">
        <f t="shared" si="2"/>
        <v>17135.982581071908</v>
      </c>
      <c r="F15" s="34">
        <f t="shared" si="3"/>
        <v>10887.870284611217</v>
      </c>
      <c r="G15" s="35">
        <f t="shared" si="4"/>
        <v>0</v>
      </c>
      <c r="H15" s="36">
        <f t="shared" si="5"/>
        <v>6415105.5976173542</v>
      </c>
    </row>
    <row r="16" spans="2:9" x14ac:dyDescent="0.25">
      <c r="B16" s="39">
        <f t="shared" si="0"/>
        <v>17106.948260312944</v>
      </c>
      <c r="C16" s="28">
        <v>7</v>
      </c>
      <c r="D16" s="32">
        <f t="shared" si="1"/>
        <v>28023.852865683126</v>
      </c>
      <c r="E16" s="33">
        <f t="shared" si="2"/>
        <v>17106.948260312944</v>
      </c>
      <c r="F16" s="34">
        <f t="shared" si="3"/>
        <v>10916.904605370182</v>
      </c>
      <c r="G16" s="35">
        <f t="shared" si="4"/>
        <v>0</v>
      </c>
      <c r="H16" s="36">
        <f t="shared" si="5"/>
        <v>6404188.6930119842</v>
      </c>
    </row>
    <row r="17" spans="2:8" x14ac:dyDescent="0.25">
      <c r="B17" s="39">
        <f t="shared" si="0"/>
        <v>17077.836514698625</v>
      </c>
      <c r="C17" s="28">
        <v>8</v>
      </c>
      <c r="D17" s="32">
        <f t="shared" si="1"/>
        <v>28023.852865683126</v>
      </c>
      <c r="E17" s="33">
        <f t="shared" si="2"/>
        <v>17077.836514698625</v>
      </c>
      <c r="F17" s="34">
        <f t="shared" si="3"/>
        <v>10946.016350984501</v>
      </c>
      <c r="G17" s="35">
        <f t="shared" si="4"/>
        <v>0</v>
      </c>
      <c r="H17" s="36">
        <f t="shared" si="5"/>
        <v>6393242.6766609997</v>
      </c>
    </row>
    <row r="18" spans="2:8" x14ac:dyDescent="0.25">
      <c r="B18" s="39">
        <f t="shared" si="0"/>
        <v>17048.647137762666</v>
      </c>
      <c r="C18" s="28">
        <v>9</v>
      </c>
      <c r="D18" s="32">
        <f t="shared" si="1"/>
        <v>28023.852865683126</v>
      </c>
      <c r="E18" s="33">
        <f t="shared" si="2"/>
        <v>17048.647137762666</v>
      </c>
      <c r="F18" s="34">
        <f t="shared" si="3"/>
        <v>10975.20572792046</v>
      </c>
      <c r="G18" s="35">
        <f t="shared" si="4"/>
        <v>0</v>
      </c>
      <c r="H18" s="36">
        <f t="shared" si="5"/>
        <v>6382267.4709330788</v>
      </c>
    </row>
    <row r="19" spans="2:8" x14ac:dyDescent="0.25">
      <c r="B19" s="39">
        <f t="shared" si="0"/>
        <v>17019.37992248821</v>
      </c>
      <c r="C19" s="28">
        <v>10</v>
      </c>
      <c r="D19" s="32">
        <f t="shared" si="1"/>
        <v>28023.852865683126</v>
      </c>
      <c r="E19" s="33">
        <f t="shared" si="2"/>
        <v>17019.37992248821</v>
      </c>
      <c r="F19" s="34">
        <f t="shared" si="3"/>
        <v>11004.472943194916</v>
      </c>
      <c r="G19" s="35">
        <f t="shared" si="4"/>
        <v>0</v>
      </c>
      <c r="H19" s="36">
        <f t="shared" si="5"/>
        <v>6371262.9979898836</v>
      </c>
    </row>
    <row r="20" spans="2:8" x14ac:dyDescent="0.25">
      <c r="B20" s="39">
        <f t="shared" si="0"/>
        <v>16990.034661306356</v>
      </c>
      <c r="C20" s="28">
        <v>11</v>
      </c>
      <c r="D20" s="32">
        <f t="shared" si="1"/>
        <v>28023.852865683126</v>
      </c>
      <c r="E20" s="33">
        <f t="shared" si="2"/>
        <v>16990.034661306356</v>
      </c>
      <c r="F20" s="34">
        <f t="shared" si="3"/>
        <v>11033.81820437677</v>
      </c>
      <c r="G20" s="35">
        <f t="shared" si="4"/>
        <v>0</v>
      </c>
      <c r="H20" s="36">
        <f t="shared" si="5"/>
        <v>6360229.1797855068</v>
      </c>
    </row>
    <row r="21" spans="2:8" x14ac:dyDescent="0.25">
      <c r="B21" s="39">
        <f t="shared" si="0"/>
        <v>16960.611146094685</v>
      </c>
      <c r="C21" s="28">
        <v>12</v>
      </c>
      <c r="D21" s="32">
        <f t="shared" si="1"/>
        <v>28023.852865683126</v>
      </c>
      <c r="E21" s="33">
        <f t="shared" si="2"/>
        <v>16960.611146094685</v>
      </c>
      <c r="F21" s="34">
        <f t="shared" si="3"/>
        <v>11063.241719588441</v>
      </c>
      <c r="G21" s="35">
        <f t="shared" si="4"/>
        <v>0</v>
      </c>
      <c r="H21" s="36">
        <f t="shared" si="5"/>
        <v>6349165.9380659182</v>
      </c>
    </row>
    <row r="22" spans="2:8" x14ac:dyDescent="0.25">
      <c r="B22" s="39">
        <f t="shared" si="0"/>
        <v>16931.109168175783</v>
      </c>
      <c r="C22" s="28">
        <v>13</v>
      </c>
      <c r="D22" s="32">
        <f t="shared" si="1"/>
        <v>28023.852865683126</v>
      </c>
      <c r="E22" s="33">
        <f t="shared" si="2"/>
        <v>16931.109168175783</v>
      </c>
      <c r="F22" s="34">
        <f t="shared" si="3"/>
        <v>11092.743697507343</v>
      </c>
      <c r="G22" s="35">
        <f t="shared" si="4"/>
        <v>0</v>
      </c>
      <c r="H22" s="36">
        <f t="shared" si="5"/>
        <v>6338073.1943684109</v>
      </c>
    </row>
    <row r="23" spans="2:8" x14ac:dyDescent="0.25">
      <c r="B23" s="39">
        <f t="shared" si="0"/>
        <v>16901.528518315761</v>
      </c>
      <c r="C23" s="28">
        <v>14</v>
      </c>
      <c r="D23" s="32">
        <f t="shared" si="1"/>
        <v>28023.852865683126</v>
      </c>
      <c r="E23" s="33">
        <f t="shared" si="2"/>
        <v>16901.528518315761</v>
      </c>
      <c r="F23" s="34">
        <f t="shared" si="3"/>
        <v>11122.324347367365</v>
      </c>
      <c r="G23" s="35">
        <f t="shared" si="4"/>
        <v>0</v>
      </c>
      <c r="H23" s="36">
        <f t="shared" si="5"/>
        <v>6326950.8700210433</v>
      </c>
    </row>
    <row r="24" spans="2:8" x14ac:dyDescent="0.25">
      <c r="B24" s="39">
        <f t="shared" si="0"/>
        <v>16871.86898672278</v>
      </c>
      <c r="C24" s="28">
        <v>15</v>
      </c>
      <c r="D24" s="32">
        <f t="shared" si="1"/>
        <v>28023.852865683126</v>
      </c>
      <c r="E24" s="33">
        <f t="shared" si="2"/>
        <v>16871.86898672278</v>
      </c>
      <c r="F24" s="34">
        <f t="shared" si="3"/>
        <v>11151.983878960345</v>
      </c>
      <c r="G24" s="35">
        <f t="shared" si="4"/>
        <v>0</v>
      </c>
      <c r="H24" s="36">
        <f t="shared" si="5"/>
        <v>6315798.8861420834</v>
      </c>
    </row>
    <row r="25" spans="2:8" x14ac:dyDescent="0.25">
      <c r="B25" s="39">
        <f t="shared" si="0"/>
        <v>16842.130363045555</v>
      </c>
      <c r="C25" s="28">
        <v>16</v>
      </c>
      <c r="D25" s="32">
        <f t="shared" si="1"/>
        <v>28023.852865683126</v>
      </c>
      <c r="E25" s="33">
        <f t="shared" si="2"/>
        <v>16842.130363045555</v>
      </c>
      <c r="F25" s="34">
        <f t="shared" si="3"/>
        <v>11181.722502637571</v>
      </c>
      <c r="G25" s="35">
        <f t="shared" si="4"/>
        <v>0</v>
      </c>
      <c r="H25" s="36">
        <f t="shared" si="5"/>
        <v>6304617.1636394458</v>
      </c>
    </row>
    <row r="26" spans="2:8" x14ac:dyDescent="0.25">
      <c r="B26" s="39">
        <f t="shared" si="0"/>
        <v>16812.312436371856</v>
      </c>
      <c r="C26" s="28">
        <v>17</v>
      </c>
      <c r="D26" s="32">
        <f t="shared" si="1"/>
        <v>28023.852865683126</v>
      </c>
      <c r="E26" s="33">
        <f t="shared" si="2"/>
        <v>16812.312436371856</v>
      </c>
      <c r="F26" s="34">
        <f t="shared" si="3"/>
        <v>11211.54042931127</v>
      </c>
      <c r="G26" s="35">
        <f t="shared" si="4"/>
        <v>0</v>
      </c>
      <c r="H26" s="36">
        <f t="shared" si="5"/>
        <v>6293405.6232101349</v>
      </c>
    </row>
    <row r="27" spans="2:8" x14ac:dyDescent="0.25">
      <c r="B27" s="39">
        <f t="shared" si="0"/>
        <v>16782.414995227027</v>
      </c>
      <c r="C27" s="28">
        <v>18</v>
      </c>
      <c r="D27" s="32">
        <f t="shared" si="1"/>
        <v>28023.852865683126</v>
      </c>
      <c r="E27" s="33">
        <f t="shared" si="2"/>
        <v>16782.414995227027</v>
      </c>
      <c r="F27" s="34">
        <f t="shared" si="3"/>
        <v>11241.437870456099</v>
      </c>
      <c r="G27" s="35">
        <f t="shared" si="4"/>
        <v>0</v>
      </c>
      <c r="H27" s="36">
        <f t="shared" si="5"/>
        <v>6282164.185339679</v>
      </c>
    </row>
    <row r="28" spans="2:8" x14ac:dyDescent="0.25">
      <c r="B28" s="39">
        <f t="shared" si="0"/>
        <v>16752.437827572478</v>
      </c>
      <c r="C28" s="28">
        <v>19</v>
      </c>
      <c r="D28" s="32">
        <f t="shared" si="1"/>
        <v>28023.852865683126</v>
      </c>
      <c r="E28" s="33">
        <f t="shared" si="2"/>
        <v>16752.437827572478</v>
      </c>
      <c r="F28" s="34">
        <f t="shared" si="3"/>
        <v>11271.415038110648</v>
      </c>
      <c r="G28" s="35">
        <f t="shared" si="4"/>
        <v>0</v>
      </c>
      <c r="H28" s="36">
        <f t="shared" si="5"/>
        <v>6270892.7703015683</v>
      </c>
    </row>
    <row r="29" spans="2:8" x14ac:dyDescent="0.25">
      <c r="B29" s="39">
        <f t="shared" si="0"/>
        <v>16722.38072080418</v>
      </c>
      <c r="C29" s="28">
        <v>20</v>
      </c>
      <c r="D29" s="32">
        <f t="shared" si="1"/>
        <v>28023.852865683126</v>
      </c>
      <c r="E29" s="33">
        <f t="shared" si="2"/>
        <v>16722.38072080418</v>
      </c>
      <c r="F29" s="34">
        <f t="shared" si="3"/>
        <v>11301.472144878946</v>
      </c>
      <c r="G29" s="35">
        <f t="shared" si="4"/>
        <v>0</v>
      </c>
      <c r="H29" s="36">
        <f t="shared" si="5"/>
        <v>6259591.2981566889</v>
      </c>
    </row>
    <row r="30" spans="2:8" x14ac:dyDescent="0.25">
      <c r="B30" s="39">
        <f t="shared" si="0"/>
        <v>16692.243461751172</v>
      </c>
      <c r="C30" s="28">
        <v>21</v>
      </c>
      <c r="D30" s="32">
        <f t="shared" si="1"/>
        <v>28023.852865683126</v>
      </c>
      <c r="E30" s="33">
        <f t="shared" si="2"/>
        <v>16692.243461751172</v>
      </c>
      <c r="F30" s="34">
        <f t="shared" si="3"/>
        <v>11331.609403931954</v>
      </c>
      <c r="G30" s="35">
        <f t="shared" si="4"/>
        <v>0</v>
      </c>
      <c r="H30" s="36">
        <f t="shared" si="5"/>
        <v>6248259.6887527574</v>
      </c>
    </row>
    <row r="31" spans="2:8" x14ac:dyDescent="0.25">
      <c r="B31" s="39">
        <f t="shared" si="0"/>
        <v>16662.02583667402</v>
      </c>
      <c r="C31" s="28">
        <v>22</v>
      </c>
      <c r="D31" s="32">
        <f t="shared" si="1"/>
        <v>28023.852865683126</v>
      </c>
      <c r="E31" s="33">
        <f t="shared" si="2"/>
        <v>16662.02583667402</v>
      </c>
      <c r="F31" s="34">
        <f t="shared" si="3"/>
        <v>11361.827029009106</v>
      </c>
      <c r="G31" s="35">
        <f t="shared" si="4"/>
        <v>0</v>
      </c>
      <c r="H31" s="36">
        <f t="shared" si="5"/>
        <v>6236897.861723748</v>
      </c>
    </row>
    <row r="32" spans="2:8" x14ac:dyDescent="0.25">
      <c r="B32" s="39">
        <f t="shared" si="0"/>
        <v>16631.727631263326</v>
      </c>
      <c r="C32" s="28">
        <v>23</v>
      </c>
      <c r="D32" s="32">
        <f t="shared" si="1"/>
        <v>28023.852865683126</v>
      </c>
      <c r="E32" s="33">
        <f t="shared" si="2"/>
        <v>16631.727631263326</v>
      </c>
      <c r="F32" s="34">
        <f t="shared" si="3"/>
        <v>11392.1252344198</v>
      </c>
      <c r="G32" s="35">
        <f t="shared" si="4"/>
        <v>0</v>
      </c>
      <c r="H32" s="36">
        <f t="shared" si="5"/>
        <v>6225505.7364893286</v>
      </c>
    </row>
    <row r="33" spans="2:8" x14ac:dyDescent="0.25">
      <c r="B33" s="39">
        <f t="shared" si="0"/>
        <v>16601.348630638207</v>
      </c>
      <c r="C33" s="28">
        <v>24</v>
      </c>
      <c r="D33" s="32">
        <f t="shared" si="1"/>
        <v>28023.852865683126</v>
      </c>
      <c r="E33" s="33">
        <f t="shared" si="2"/>
        <v>16601.348630638207</v>
      </c>
      <c r="F33" s="34">
        <f t="shared" si="3"/>
        <v>11422.504235044918</v>
      </c>
      <c r="G33" s="35">
        <f t="shared" si="4"/>
        <v>0</v>
      </c>
      <c r="H33" s="36">
        <f t="shared" si="5"/>
        <v>6214083.2322542835</v>
      </c>
    </row>
    <row r="34" spans="2:8" x14ac:dyDescent="0.25">
      <c r="B34" s="39">
        <f t="shared" si="0"/>
        <v>16570.888619344754</v>
      </c>
      <c r="C34" s="28">
        <v>25</v>
      </c>
      <c r="D34" s="32">
        <f t="shared" si="1"/>
        <v>28023.852865683126</v>
      </c>
      <c r="E34" s="33">
        <f t="shared" si="2"/>
        <v>16570.888619344754</v>
      </c>
      <c r="F34" s="34">
        <f t="shared" si="3"/>
        <v>11452.964246338372</v>
      </c>
      <c r="G34" s="35">
        <f t="shared" si="4"/>
        <v>0</v>
      </c>
      <c r="H34" s="36">
        <f t="shared" si="5"/>
        <v>6202630.2680079453</v>
      </c>
    </row>
    <row r="35" spans="2:8" x14ac:dyDescent="0.25">
      <c r="B35" s="39">
        <f t="shared" si="0"/>
        <v>16540.347381354521</v>
      </c>
      <c r="C35" s="28">
        <v>26</v>
      </c>
      <c r="D35" s="32">
        <f t="shared" si="1"/>
        <v>28023.852865683126</v>
      </c>
      <c r="E35" s="33">
        <f t="shared" si="2"/>
        <v>16540.347381354521</v>
      </c>
      <c r="F35" s="34">
        <f t="shared" si="3"/>
        <v>11483.505484328605</v>
      </c>
      <c r="G35" s="35">
        <f t="shared" si="4"/>
        <v>0</v>
      </c>
      <c r="H35" s="36">
        <f t="shared" si="5"/>
        <v>6191146.7625236167</v>
      </c>
    </row>
    <row r="36" spans="2:8" x14ac:dyDescent="0.25">
      <c r="B36" s="39">
        <f t="shared" si="0"/>
        <v>16509.724700062976</v>
      </c>
      <c r="C36" s="28">
        <v>27</v>
      </c>
      <c r="D36" s="32">
        <f t="shared" si="1"/>
        <v>28023.852865683126</v>
      </c>
      <c r="E36" s="33">
        <f t="shared" si="2"/>
        <v>16509.724700062976</v>
      </c>
      <c r="F36" s="34">
        <f t="shared" si="3"/>
        <v>11514.12816562015</v>
      </c>
      <c r="G36" s="35">
        <f t="shared" si="4"/>
        <v>0</v>
      </c>
      <c r="H36" s="36">
        <f t="shared" si="5"/>
        <v>6179632.6343579963</v>
      </c>
    </row>
    <row r="37" spans="2:8" x14ac:dyDescent="0.25">
      <c r="B37" s="39">
        <f t="shared" si="0"/>
        <v>16479.020358287991</v>
      </c>
      <c r="C37" s="28">
        <v>28</v>
      </c>
      <c r="D37" s="32">
        <f t="shared" si="1"/>
        <v>28023.852865683126</v>
      </c>
      <c r="E37" s="33">
        <f t="shared" si="2"/>
        <v>16479.020358287991</v>
      </c>
      <c r="F37" s="34">
        <f t="shared" si="3"/>
        <v>11544.832507395135</v>
      </c>
      <c r="G37" s="35">
        <f t="shared" si="4"/>
        <v>0</v>
      </c>
      <c r="H37" s="36">
        <f t="shared" si="5"/>
        <v>6168087.8018506011</v>
      </c>
    </row>
    <row r="38" spans="2:8" x14ac:dyDescent="0.25">
      <c r="B38" s="39">
        <f t="shared" si="0"/>
        <v>16448.234138268268</v>
      </c>
      <c r="C38" s="28">
        <v>29</v>
      </c>
      <c r="D38" s="32">
        <f t="shared" si="1"/>
        <v>28023.852865683126</v>
      </c>
      <c r="E38" s="33">
        <f t="shared" si="2"/>
        <v>16448.234138268268</v>
      </c>
      <c r="F38" s="34">
        <f t="shared" si="3"/>
        <v>11575.618727414858</v>
      </c>
      <c r="G38" s="35">
        <f t="shared" si="4"/>
        <v>0</v>
      </c>
      <c r="H38" s="36">
        <f t="shared" si="5"/>
        <v>6156512.1831231862</v>
      </c>
    </row>
    <row r="39" spans="2:8" x14ac:dyDescent="0.25">
      <c r="B39" s="39">
        <f t="shared" si="0"/>
        <v>16417.365821661828</v>
      </c>
      <c r="C39" s="28">
        <v>30</v>
      </c>
      <c r="D39" s="32">
        <f t="shared" si="1"/>
        <v>28023.852865683126</v>
      </c>
      <c r="E39" s="33">
        <f t="shared" si="2"/>
        <v>16417.365821661828</v>
      </c>
      <c r="F39" s="34">
        <f t="shared" si="3"/>
        <v>11606.487044021298</v>
      </c>
      <c r="G39" s="35">
        <f t="shared" si="4"/>
        <v>0</v>
      </c>
      <c r="H39" s="36">
        <f t="shared" si="5"/>
        <v>6144905.6960791647</v>
      </c>
    </row>
    <row r="40" spans="2:8" x14ac:dyDescent="0.25">
      <c r="B40" s="39">
        <f t="shared" si="0"/>
        <v>16386.415189544437</v>
      </c>
      <c r="C40" s="28">
        <v>31</v>
      </c>
      <c r="D40" s="32">
        <f t="shared" si="1"/>
        <v>28023.852865683126</v>
      </c>
      <c r="E40" s="33">
        <f t="shared" si="2"/>
        <v>16386.415189544437</v>
      </c>
      <c r="F40" s="34">
        <f t="shared" si="3"/>
        <v>11637.437676138688</v>
      </c>
      <c r="G40" s="35">
        <f t="shared" si="4"/>
        <v>0</v>
      </c>
      <c r="H40" s="36">
        <f t="shared" si="5"/>
        <v>6133268.2584030265</v>
      </c>
    </row>
    <row r="41" spans="2:8" x14ac:dyDescent="0.25">
      <c r="B41" s="39">
        <f t="shared" si="0"/>
        <v>16355.38202240807</v>
      </c>
      <c r="C41" s="28">
        <v>32</v>
      </c>
      <c r="D41" s="32">
        <f t="shared" si="1"/>
        <v>28023.852865683126</v>
      </c>
      <c r="E41" s="33">
        <f t="shared" si="2"/>
        <v>16355.38202240807</v>
      </c>
      <c r="F41" s="34">
        <f t="shared" si="3"/>
        <v>11668.470843275056</v>
      </c>
      <c r="G41" s="35">
        <f t="shared" si="4"/>
        <v>0</v>
      </c>
      <c r="H41" s="36">
        <f t="shared" si="5"/>
        <v>6121599.7875597514</v>
      </c>
    </row>
    <row r="42" spans="2:8" x14ac:dyDescent="0.25">
      <c r="B42" s="39">
        <f t="shared" si="0"/>
        <v>16324.266100159337</v>
      </c>
      <c r="C42" s="28">
        <v>33</v>
      </c>
      <c r="D42" s="32">
        <f t="shared" si="1"/>
        <v>28023.852865683126</v>
      </c>
      <c r="E42" s="33">
        <f t="shared" si="2"/>
        <v>16324.266100159337</v>
      </c>
      <c r="F42" s="34">
        <f t="shared" si="3"/>
        <v>11699.586765523789</v>
      </c>
      <c r="G42" s="35">
        <f t="shared" si="4"/>
        <v>0</v>
      </c>
      <c r="H42" s="36">
        <f t="shared" si="5"/>
        <v>6109900.2007942274</v>
      </c>
    </row>
    <row r="43" spans="2:8" x14ac:dyDescent="0.25">
      <c r="B43" s="39">
        <f t="shared" si="0"/>
        <v>16293.06720211794</v>
      </c>
      <c r="C43" s="28">
        <v>34</v>
      </c>
      <c r="D43" s="32">
        <f t="shared" si="1"/>
        <v>28023.852865683126</v>
      </c>
      <c r="E43" s="33">
        <f t="shared" si="2"/>
        <v>16293.06720211794</v>
      </c>
      <c r="F43" s="34">
        <f t="shared" si="3"/>
        <v>11730.785663565186</v>
      </c>
      <c r="G43" s="35">
        <f t="shared" si="4"/>
        <v>0</v>
      </c>
      <c r="H43" s="36">
        <f t="shared" si="5"/>
        <v>6098169.4151306618</v>
      </c>
    </row>
    <row r="44" spans="2:8" x14ac:dyDescent="0.25">
      <c r="B44" s="39">
        <f t="shared" si="0"/>
        <v>16261.785107015097</v>
      </c>
      <c r="C44" s="28">
        <v>35</v>
      </c>
      <c r="D44" s="32">
        <f t="shared" si="1"/>
        <v>28023.852865683126</v>
      </c>
      <c r="E44" s="33">
        <f t="shared" si="2"/>
        <v>16261.785107015097</v>
      </c>
      <c r="F44" s="34">
        <f t="shared" si="3"/>
        <v>11762.067758668029</v>
      </c>
      <c r="G44" s="35">
        <f t="shared" si="4"/>
        <v>0</v>
      </c>
      <c r="H44" s="36">
        <f t="shared" si="5"/>
        <v>6086407.3473719936</v>
      </c>
    </row>
    <row r="45" spans="2:8" x14ac:dyDescent="0.25">
      <c r="B45" s="39">
        <f t="shared" si="0"/>
        <v>16230.419592991982</v>
      </c>
      <c r="C45" s="28">
        <v>36</v>
      </c>
      <c r="D45" s="32">
        <f t="shared" si="1"/>
        <v>28023.852865683126</v>
      </c>
      <c r="E45" s="33">
        <f t="shared" si="2"/>
        <v>16230.419592991982</v>
      </c>
      <c r="F45" s="34">
        <f t="shared" si="3"/>
        <v>11793.433272691143</v>
      </c>
      <c r="G45" s="35">
        <f t="shared" si="4"/>
        <v>0</v>
      </c>
      <c r="H45" s="36">
        <f t="shared" si="5"/>
        <v>6074613.9140993021</v>
      </c>
    </row>
    <row r="46" spans="2:8" x14ac:dyDescent="0.25">
      <c r="B46" s="39">
        <f t="shared" si="0"/>
        <v>16198.970437598138</v>
      </c>
      <c r="C46" s="28">
        <v>37</v>
      </c>
      <c r="D46" s="32">
        <f t="shared" si="1"/>
        <v>28023.852865683126</v>
      </c>
      <c r="E46" s="33">
        <f t="shared" si="2"/>
        <v>16198.970437598138</v>
      </c>
      <c r="F46" s="34">
        <f t="shared" si="3"/>
        <v>11824.882428084988</v>
      </c>
      <c r="G46" s="35">
        <f t="shared" si="4"/>
        <v>0</v>
      </c>
      <c r="H46" s="36">
        <f t="shared" si="5"/>
        <v>6062789.0316712167</v>
      </c>
    </row>
    <row r="47" spans="2:8" x14ac:dyDescent="0.25">
      <c r="B47" s="39">
        <f t="shared" si="0"/>
        <v>16167.43741778991</v>
      </c>
      <c r="C47" s="28">
        <v>38</v>
      </c>
      <c r="D47" s="32">
        <f t="shared" si="1"/>
        <v>28023.852865683126</v>
      </c>
      <c r="E47" s="33">
        <f t="shared" si="2"/>
        <v>16167.43741778991</v>
      </c>
      <c r="F47" s="34">
        <f t="shared" si="3"/>
        <v>11856.415447893216</v>
      </c>
      <c r="G47" s="35">
        <f t="shared" si="4"/>
        <v>0</v>
      </c>
      <c r="H47" s="36">
        <f t="shared" si="5"/>
        <v>6050932.6162233232</v>
      </c>
    </row>
    <row r="48" spans="2:8" x14ac:dyDescent="0.25">
      <c r="B48" s="39">
        <f t="shared" si="0"/>
        <v>16135.820309928862</v>
      </c>
      <c r="C48" s="28">
        <v>39</v>
      </c>
      <c r="D48" s="32">
        <f t="shared" si="1"/>
        <v>28023.852865683126</v>
      </c>
      <c r="E48" s="33">
        <f t="shared" si="2"/>
        <v>16135.820309928862</v>
      </c>
      <c r="F48" s="34">
        <f t="shared" si="3"/>
        <v>11888.032555754264</v>
      </c>
      <c r="G48" s="35">
        <f t="shared" si="4"/>
        <v>0</v>
      </c>
      <c r="H48" s="36">
        <f t="shared" si="5"/>
        <v>6039044.5836675689</v>
      </c>
    </row>
    <row r="49" spans="2:8" x14ac:dyDescent="0.25">
      <c r="B49" s="39">
        <f t="shared" si="0"/>
        <v>16104.118889780184</v>
      </c>
      <c r="C49" s="28">
        <v>40</v>
      </c>
      <c r="D49" s="32">
        <f t="shared" si="1"/>
        <v>28023.852865683126</v>
      </c>
      <c r="E49" s="33">
        <f t="shared" si="2"/>
        <v>16104.118889780184</v>
      </c>
      <c r="F49" s="34">
        <f t="shared" si="3"/>
        <v>11919.733975902942</v>
      </c>
      <c r="G49" s="35">
        <f t="shared" si="4"/>
        <v>0</v>
      </c>
      <c r="H49" s="36">
        <f t="shared" si="5"/>
        <v>6027124.8496916657</v>
      </c>
    </row>
    <row r="50" spans="2:8" x14ac:dyDescent="0.25">
      <c r="B50" s="39">
        <f t="shared" si="0"/>
        <v>16072.332932511108</v>
      </c>
      <c r="C50" s="28">
        <v>41</v>
      </c>
      <c r="D50" s="32">
        <f t="shared" si="1"/>
        <v>28023.852865683126</v>
      </c>
      <c r="E50" s="33">
        <f t="shared" si="2"/>
        <v>16072.332932511108</v>
      </c>
      <c r="F50" s="34">
        <f t="shared" si="3"/>
        <v>11951.519933172018</v>
      </c>
      <c r="G50" s="35">
        <f t="shared" si="4"/>
        <v>0</v>
      </c>
      <c r="H50" s="36">
        <f t="shared" si="5"/>
        <v>6015173.3297584942</v>
      </c>
    </row>
    <row r="51" spans="2:8" x14ac:dyDescent="0.25">
      <c r="B51" s="39">
        <f t="shared" si="0"/>
        <v>16040.462212689317</v>
      </c>
      <c r="C51" s="28">
        <v>42</v>
      </c>
      <c r="D51" s="32">
        <f t="shared" si="1"/>
        <v>28023.852865683126</v>
      </c>
      <c r="E51" s="33">
        <f t="shared" si="2"/>
        <v>16040.462212689317</v>
      </c>
      <c r="F51" s="34">
        <f t="shared" si="3"/>
        <v>11983.390652993809</v>
      </c>
      <c r="G51" s="35">
        <f t="shared" si="4"/>
        <v>0</v>
      </c>
      <c r="H51" s="36">
        <f t="shared" si="5"/>
        <v>6003189.9391055005</v>
      </c>
    </row>
    <row r="52" spans="2:8" x14ac:dyDescent="0.25">
      <c r="B52" s="39">
        <f t="shared" si="0"/>
        <v>16008.506504281335</v>
      </c>
      <c r="C52" s="28">
        <v>43</v>
      </c>
      <c r="D52" s="32">
        <f t="shared" si="1"/>
        <v>28023.852865683126</v>
      </c>
      <c r="E52" s="33">
        <f t="shared" si="2"/>
        <v>16008.506504281335</v>
      </c>
      <c r="F52" s="34">
        <f t="shared" si="3"/>
        <v>12015.346361401791</v>
      </c>
      <c r="G52" s="35">
        <f t="shared" si="4"/>
        <v>0</v>
      </c>
      <c r="H52" s="36">
        <f t="shared" si="5"/>
        <v>5991174.592744099</v>
      </c>
    </row>
    <row r="53" spans="2:8" x14ac:dyDescent="0.25">
      <c r="B53" s="39">
        <f t="shared" si="0"/>
        <v>15976.465580650931</v>
      </c>
      <c r="C53" s="28">
        <v>44</v>
      </c>
      <c r="D53" s="32">
        <f t="shared" si="1"/>
        <v>28023.852865683126</v>
      </c>
      <c r="E53" s="33">
        <f t="shared" si="2"/>
        <v>15976.465580650931</v>
      </c>
      <c r="F53" s="34">
        <f t="shared" si="3"/>
        <v>12047.387285032195</v>
      </c>
      <c r="G53" s="35">
        <f t="shared" si="4"/>
        <v>0</v>
      </c>
      <c r="H53" s="36">
        <f t="shared" si="5"/>
        <v>5979127.2054590667</v>
      </c>
    </row>
    <row r="54" spans="2:8" x14ac:dyDescent="0.25">
      <c r="B54" s="39">
        <f t="shared" si="0"/>
        <v>15944.339214557511</v>
      </c>
      <c r="C54" s="28">
        <v>45</v>
      </c>
      <c r="D54" s="32">
        <f t="shared" si="1"/>
        <v>28023.852865683126</v>
      </c>
      <c r="E54" s="33">
        <f t="shared" si="2"/>
        <v>15944.339214557511</v>
      </c>
      <c r="F54" s="34">
        <f t="shared" si="3"/>
        <v>12079.513651125615</v>
      </c>
      <c r="G54" s="35">
        <f t="shared" si="4"/>
        <v>0</v>
      </c>
      <c r="H54" s="36">
        <f t="shared" si="5"/>
        <v>5967047.6918079406</v>
      </c>
    </row>
    <row r="55" spans="2:8" x14ac:dyDescent="0.25">
      <c r="B55" s="39">
        <f t="shared" si="0"/>
        <v>15912.127178154507</v>
      </c>
      <c r="C55" s="28">
        <v>46</v>
      </c>
      <c r="D55" s="32">
        <f t="shared" si="1"/>
        <v>28023.852865683126</v>
      </c>
      <c r="E55" s="33">
        <f t="shared" si="2"/>
        <v>15912.127178154507</v>
      </c>
      <c r="F55" s="34">
        <f t="shared" si="3"/>
        <v>12111.725687528618</v>
      </c>
      <c r="G55" s="35">
        <f t="shared" si="4"/>
        <v>0</v>
      </c>
      <c r="H55" s="36">
        <f t="shared" si="5"/>
        <v>5954935.9661204116</v>
      </c>
    </row>
    <row r="56" spans="2:8" x14ac:dyDescent="0.25">
      <c r="B56" s="39">
        <f t="shared" si="0"/>
        <v>15879.829242987764</v>
      </c>
      <c r="C56" s="28">
        <v>47</v>
      </c>
      <c r="D56" s="32">
        <f t="shared" si="1"/>
        <v>28023.852865683126</v>
      </c>
      <c r="E56" s="33">
        <f t="shared" si="2"/>
        <v>15879.829242987764</v>
      </c>
      <c r="F56" s="34">
        <f t="shared" si="3"/>
        <v>12144.023622695362</v>
      </c>
      <c r="G56" s="35">
        <f t="shared" si="4"/>
        <v>0</v>
      </c>
      <c r="H56" s="36">
        <f t="shared" si="5"/>
        <v>5942791.9424977163</v>
      </c>
    </row>
    <row r="57" spans="2:8" x14ac:dyDescent="0.25">
      <c r="B57" s="39">
        <f t="shared" si="0"/>
        <v>15847.445179993909</v>
      </c>
      <c r="C57" s="28">
        <v>48</v>
      </c>
      <c r="D57" s="32">
        <f t="shared" si="1"/>
        <v>28023.852865683126</v>
      </c>
      <c r="E57" s="33">
        <f t="shared" si="2"/>
        <v>15847.445179993909</v>
      </c>
      <c r="F57" s="34">
        <f t="shared" si="3"/>
        <v>12176.407685689217</v>
      </c>
      <c r="G57" s="35">
        <f t="shared" si="4"/>
        <v>0</v>
      </c>
      <c r="H57" s="36">
        <f t="shared" si="5"/>
        <v>5930615.5348120267</v>
      </c>
    </row>
    <row r="58" spans="2:8" x14ac:dyDescent="0.25">
      <c r="B58" s="39">
        <f t="shared" si="0"/>
        <v>15814.974759498737</v>
      </c>
      <c r="C58" s="28">
        <v>49</v>
      </c>
      <c r="D58" s="32">
        <f t="shared" si="1"/>
        <v>28023.852865683126</v>
      </c>
      <c r="E58" s="33">
        <f t="shared" si="2"/>
        <v>15814.974759498737</v>
      </c>
      <c r="F58" s="34">
        <f t="shared" si="3"/>
        <v>12208.878106184389</v>
      </c>
      <c r="G58" s="35">
        <f t="shared" si="4"/>
        <v>0</v>
      </c>
      <c r="H58" s="36">
        <f t="shared" si="5"/>
        <v>5918406.6567058424</v>
      </c>
    </row>
    <row r="59" spans="2:8" x14ac:dyDescent="0.25">
      <c r="B59" s="39">
        <f t="shared" si="0"/>
        <v>15782.417751215578</v>
      </c>
      <c r="C59" s="28">
        <v>50</v>
      </c>
      <c r="D59" s="32">
        <f t="shared" si="1"/>
        <v>28023.852865683126</v>
      </c>
      <c r="E59" s="33">
        <f t="shared" si="2"/>
        <v>15782.417751215578</v>
      </c>
      <c r="F59" s="34">
        <f t="shared" si="3"/>
        <v>12241.435114467547</v>
      </c>
      <c r="G59" s="35">
        <f t="shared" si="4"/>
        <v>0</v>
      </c>
      <c r="H59" s="36">
        <f t="shared" si="5"/>
        <v>5906165.2215913748</v>
      </c>
    </row>
    <row r="60" spans="2:8" x14ac:dyDescent="0.25">
      <c r="B60" s="39">
        <f t="shared" si="0"/>
        <v>15749.773924243666</v>
      </c>
      <c r="C60" s="28">
        <v>51</v>
      </c>
      <c r="D60" s="32">
        <f t="shared" si="1"/>
        <v>28023.852865683126</v>
      </c>
      <c r="E60" s="33">
        <f t="shared" si="2"/>
        <v>15749.773924243666</v>
      </c>
      <c r="F60" s="34">
        <f t="shared" si="3"/>
        <v>12274.07894143946</v>
      </c>
      <c r="G60" s="35">
        <f t="shared" si="4"/>
        <v>0</v>
      </c>
      <c r="H60" s="36">
        <f t="shared" si="5"/>
        <v>5893891.1426499356</v>
      </c>
    </row>
    <row r="61" spans="2:8" x14ac:dyDescent="0.25">
      <c r="B61" s="39">
        <f t="shared" si="0"/>
        <v>15717.043047066494</v>
      </c>
      <c r="C61" s="28">
        <v>52</v>
      </c>
      <c r="D61" s="32">
        <f t="shared" si="1"/>
        <v>28023.852865683126</v>
      </c>
      <c r="E61" s="33">
        <f t="shared" si="2"/>
        <v>15717.043047066494</v>
      </c>
      <c r="F61" s="34">
        <f t="shared" si="3"/>
        <v>12306.809818616632</v>
      </c>
      <c r="G61" s="35">
        <f t="shared" si="4"/>
        <v>0</v>
      </c>
      <c r="H61" s="36">
        <f t="shared" si="5"/>
        <v>5881584.3328313185</v>
      </c>
    </row>
    <row r="62" spans="2:8" x14ac:dyDescent="0.25">
      <c r="B62" s="39">
        <f t="shared" si="0"/>
        <v>15684.224887550183</v>
      </c>
      <c r="C62" s="28">
        <v>53</v>
      </c>
      <c r="D62" s="32">
        <f t="shared" si="1"/>
        <v>28023.852865683126</v>
      </c>
      <c r="E62" s="33">
        <f t="shared" si="2"/>
        <v>15684.224887550183</v>
      </c>
      <c r="F62" s="34">
        <f t="shared" si="3"/>
        <v>12339.627978132943</v>
      </c>
      <c r="G62" s="35">
        <f t="shared" si="4"/>
        <v>0</v>
      </c>
      <c r="H62" s="36">
        <f t="shared" si="5"/>
        <v>5869244.7048531855</v>
      </c>
    </row>
    <row r="63" spans="2:8" x14ac:dyDescent="0.25">
      <c r="B63" s="39">
        <f t="shared" si="0"/>
        <v>15651.319212941828</v>
      </c>
      <c r="C63" s="28">
        <v>54</v>
      </c>
      <c r="D63" s="32">
        <f t="shared" si="1"/>
        <v>28023.852865683126</v>
      </c>
      <c r="E63" s="33">
        <f t="shared" si="2"/>
        <v>15651.319212941828</v>
      </c>
      <c r="F63" s="34">
        <f t="shared" si="3"/>
        <v>12372.533652741298</v>
      </c>
      <c r="G63" s="35">
        <f t="shared" si="4"/>
        <v>0</v>
      </c>
      <c r="H63" s="36">
        <f t="shared" si="5"/>
        <v>5856872.171200444</v>
      </c>
    </row>
    <row r="64" spans="2:8" x14ac:dyDescent="0.25">
      <c r="B64" s="39">
        <f t="shared" si="0"/>
        <v>15618.325789867849</v>
      </c>
      <c r="C64" s="28">
        <v>55</v>
      </c>
      <c r="D64" s="32">
        <f t="shared" si="1"/>
        <v>28023.852865683126</v>
      </c>
      <c r="E64" s="33">
        <f t="shared" si="2"/>
        <v>15618.325789867849</v>
      </c>
      <c r="F64" s="34">
        <f t="shared" si="3"/>
        <v>12405.527075815276</v>
      </c>
      <c r="G64" s="35">
        <f t="shared" si="4"/>
        <v>0</v>
      </c>
      <c r="H64" s="36">
        <f t="shared" si="5"/>
        <v>5844466.644124629</v>
      </c>
    </row>
    <row r="65" spans="2:8" x14ac:dyDescent="0.25">
      <c r="B65" s="39">
        <f t="shared" si="0"/>
        <v>15585.244384332344</v>
      </c>
      <c r="C65" s="28">
        <v>56</v>
      </c>
      <c r="D65" s="32">
        <f t="shared" si="1"/>
        <v>28023.852865683126</v>
      </c>
      <c r="E65" s="33">
        <f t="shared" si="2"/>
        <v>15585.244384332344</v>
      </c>
      <c r="F65" s="34">
        <f t="shared" si="3"/>
        <v>12438.608481350782</v>
      </c>
      <c r="G65" s="35">
        <f t="shared" si="4"/>
        <v>0</v>
      </c>
      <c r="H65" s="36">
        <f t="shared" si="5"/>
        <v>5832028.0356432786</v>
      </c>
    </row>
    <row r="66" spans="2:8" x14ac:dyDescent="0.25">
      <c r="B66" s="39">
        <f t="shared" si="0"/>
        <v>15552.074761715408</v>
      </c>
      <c r="C66" s="28">
        <v>57</v>
      </c>
      <c r="D66" s="32">
        <f t="shared" si="1"/>
        <v>28023.852865683126</v>
      </c>
      <c r="E66" s="33">
        <f t="shared" si="2"/>
        <v>15552.074761715408</v>
      </c>
      <c r="F66" s="34">
        <f t="shared" si="3"/>
        <v>12471.778103967717</v>
      </c>
      <c r="G66" s="35">
        <f t="shared" si="4"/>
        <v>0</v>
      </c>
      <c r="H66" s="36">
        <f t="shared" si="5"/>
        <v>5819556.2575393105</v>
      </c>
    </row>
    <row r="67" spans="2:8" x14ac:dyDescent="0.25">
      <c r="B67" s="39">
        <f t="shared" si="0"/>
        <v>15518.816686771494</v>
      </c>
      <c r="C67" s="28">
        <v>58</v>
      </c>
      <c r="D67" s="32">
        <f t="shared" si="1"/>
        <v>28023.852865683126</v>
      </c>
      <c r="E67" s="33">
        <f t="shared" si="2"/>
        <v>15518.816686771494</v>
      </c>
      <c r="F67" s="34">
        <f t="shared" si="3"/>
        <v>12505.036178911632</v>
      </c>
      <c r="G67" s="35">
        <f t="shared" si="4"/>
        <v>0</v>
      </c>
      <c r="H67" s="36">
        <f t="shared" si="5"/>
        <v>5807051.2213603985</v>
      </c>
    </row>
    <row r="68" spans="2:8" x14ac:dyDescent="0.25">
      <c r="B68" s="39">
        <f t="shared" si="0"/>
        <v>15485.469923627728</v>
      </c>
      <c r="C68" s="28">
        <v>59</v>
      </c>
      <c r="D68" s="32">
        <f t="shared" si="1"/>
        <v>28023.852865683126</v>
      </c>
      <c r="E68" s="33">
        <f t="shared" si="2"/>
        <v>15485.469923627728</v>
      </c>
      <c r="F68" s="34">
        <f t="shared" si="3"/>
        <v>12538.382942055398</v>
      </c>
      <c r="G68" s="35">
        <f t="shared" si="4"/>
        <v>0</v>
      </c>
      <c r="H68" s="36">
        <f t="shared" si="5"/>
        <v>5794512.8384183431</v>
      </c>
    </row>
    <row r="69" spans="2:8" x14ac:dyDescent="0.25">
      <c r="B69" s="39">
        <f t="shared" si="0"/>
        <v>15452.034235782248</v>
      </c>
      <c r="C69" s="28">
        <v>60</v>
      </c>
      <c r="D69" s="32">
        <f t="shared" si="1"/>
        <v>28023.852865683126</v>
      </c>
      <c r="E69" s="33">
        <f t="shared" si="2"/>
        <v>15452.034235782248</v>
      </c>
      <c r="F69" s="34">
        <f t="shared" si="3"/>
        <v>12571.818629900878</v>
      </c>
      <c r="G69" s="35">
        <f t="shared" si="4"/>
        <v>0</v>
      </c>
      <c r="H69" s="36">
        <f t="shared" si="5"/>
        <v>5781941.0197884422</v>
      </c>
    </row>
    <row r="70" spans="2:8" x14ac:dyDescent="0.25">
      <c r="B70" s="39">
        <f t="shared" si="0"/>
        <v>15418.509386102513</v>
      </c>
      <c r="C70" s="28">
        <v>61</v>
      </c>
      <c r="D70" s="32">
        <f t="shared" si="1"/>
        <v>28023.852865683126</v>
      </c>
      <c r="E70" s="33">
        <f t="shared" si="2"/>
        <v>15418.509386102513</v>
      </c>
      <c r="F70" s="34">
        <f t="shared" si="3"/>
        <v>12605.343479580613</v>
      </c>
      <c r="G70" s="35">
        <f t="shared" si="4"/>
        <v>0</v>
      </c>
      <c r="H70" s="36">
        <f t="shared" si="5"/>
        <v>5769335.6763088619</v>
      </c>
    </row>
    <row r="71" spans="2:8" x14ac:dyDescent="0.25">
      <c r="B71" s="39">
        <f t="shared" si="0"/>
        <v>15384.895136823632</v>
      </c>
      <c r="C71" s="28">
        <v>62</v>
      </c>
      <c r="D71" s="32">
        <f t="shared" si="1"/>
        <v>28023.852865683126</v>
      </c>
      <c r="E71" s="33">
        <f t="shared" si="2"/>
        <v>15384.895136823632</v>
      </c>
      <c r="F71" s="34">
        <f t="shared" si="3"/>
        <v>12638.957728859494</v>
      </c>
      <c r="G71" s="35">
        <f t="shared" si="4"/>
        <v>0</v>
      </c>
      <c r="H71" s="36">
        <f t="shared" si="5"/>
        <v>5756696.7185800029</v>
      </c>
    </row>
    <row r="72" spans="2:8" x14ac:dyDescent="0.25">
      <c r="B72" s="39">
        <f t="shared" si="0"/>
        <v>15351.191249546673</v>
      </c>
      <c r="C72" s="28">
        <v>63</v>
      </c>
      <c r="D72" s="32">
        <f t="shared" si="1"/>
        <v>28023.852865683126</v>
      </c>
      <c r="E72" s="33">
        <f t="shared" si="2"/>
        <v>15351.191249546673</v>
      </c>
      <c r="F72" s="34">
        <f t="shared" si="3"/>
        <v>12672.661616136453</v>
      </c>
      <c r="G72" s="35">
        <f t="shared" si="4"/>
        <v>0</v>
      </c>
      <c r="H72" s="36">
        <f t="shared" si="5"/>
        <v>5744024.0569638666</v>
      </c>
    </row>
    <row r="73" spans="2:8" x14ac:dyDescent="0.25">
      <c r="B73" s="39">
        <f t="shared" si="0"/>
        <v>15317.397485236977</v>
      </c>
      <c r="C73" s="28">
        <v>64</v>
      </c>
      <c r="D73" s="32">
        <f t="shared" si="1"/>
        <v>28023.852865683126</v>
      </c>
      <c r="E73" s="33">
        <f t="shared" si="2"/>
        <v>15317.397485236977</v>
      </c>
      <c r="F73" s="34">
        <f t="shared" si="3"/>
        <v>12706.455380446148</v>
      </c>
      <c r="G73" s="35">
        <f t="shared" si="4"/>
        <v>0</v>
      </c>
      <c r="H73" s="36">
        <f t="shared" si="5"/>
        <v>5731317.6015834203</v>
      </c>
    </row>
    <row r="74" spans="2:8" x14ac:dyDescent="0.25">
      <c r="B74" s="39">
        <f t="shared" si="0"/>
        <v>15283.513604222453</v>
      </c>
      <c r="C74" s="28">
        <v>65</v>
      </c>
      <c r="D74" s="32">
        <f t="shared" si="1"/>
        <v>28023.852865683126</v>
      </c>
      <c r="E74" s="33">
        <f t="shared" si="2"/>
        <v>15283.513604222453</v>
      </c>
      <c r="F74" s="34">
        <f t="shared" si="3"/>
        <v>12740.339261460673</v>
      </c>
      <c r="G74" s="35">
        <f t="shared" si="4"/>
        <v>0</v>
      </c>
      <c r="H74" s="36">
        <f t="shared" si="5"/>
        <v>5718577.2623219592</v>
      </c>
    </row>
    <row r="75" spans="2:8" x14ac:dyDescent="0.25">
      <c r="B75" s="39">
        <f t="shared" ref="B75:B138" si="6">H74*($E$4/12)</f>
        <v>15249.539366191892</v>
      </c>
      <c r="C75" s="28">
        <v>66</v>
      </c>
      <c r="D75" s="32">
        <f t="shared" ref="D75:D138" si="7">IF((H74)&lt;=0,0,(PMT($E$4/12,$E$5,-$H$9)))</f>
        <v>28023.852865683126</v>
      </c>
      <c r="E75" s="33">
        <f t="shared" ref="E75:E138" si="8">IF((B75)&lt;=0,0,(B75))</f>
        <v>15249.539366191892</v>
      </c>
      <c r="F75" s="34">
        <f t="shared" ref="F75:F138" si="9">D75-E75</f>
        <v>12774.313499491234</v>
      </c>
      <c r="G75" s="35">
        <f t="shared" ref="G75:G138" si="10">IF((D75)&lt;=0,0,($H$3))</f>
        <v>0</v>
      </c>
      <c r="H75" s="36">
        <f t="shared" ref="H75:H138" si="11">IF((D75)&lt;=0,0,(H74-F75-G75))</f>
        <v>5705802.9488224676</v>
      </c>
    </row>
    <row r="76" spans="2:8" x14ac:dyDescent="0.25">
      <c r="B76" s="39">
        <f t="shared" si="6"/>
        <v>15215.474530193247</v>
      </c>
      <c r="C76" s="28">
        <v>67</v>
      </c>
      <c r="D76" s="32">
        <f t="shared" si="7"/>
        <v>28023.852865683126</v>
      </c>
      <c r="E76" s="33">
        <f t="shared" si="8"/>
        <v>15215.474530193247</v>
      </c>
      <c r="F76" s="34">
        <f t="shared" si="9"/>
        <v>12808.378335489879</v>
      </c>
      <c r="G76" s="35">
        <f t="shared" si="10"/>
        <v>0</v>
      </c>
      <c r="H76" s="36">
        <f t="shared" si="11"/>
        <v>5692994.5704869777</v>
      </c>
    </row>
    <row r="77" spans="2:8" x14ac:dyDescent="0.25">
      <c r="B77" s="39">
        <f t="shared" si="6"/>
        <v>15181.31885463194</v>
      </c>
      <c r="C77" s="28">
        <v>68</v>
      </c>
      <c r="D77" s="32">
        <f t="shared" si="7"/>
        <v>28023.852865683126</v>
      </c>
      <c r="E77" s="33">
        <f t="shared" si="8"/>
        <v>15181.31885463194</v>
      </c>
      <c r="F77" s="34">
        <f t="shared" si="9"/>
        <v>12842.534011051186</v>
      </c>
      <c r="G77" s="35">
        <f t="shared" si="10"/>
        <v>0</v>
      </c>
      <c r="H77" s="36">
        <f t="shared" si="11"/>
        <v>5680152.0364759266</v>
      </c>
    </row>
    <row r="78" spans="2:8" x14ac:dyDescent="0.25">
      <c r="B78" s="39">
        <f t="shared" si="6"/>
        <v>15147.072097269138</v>
      </c>
      <c r="C78" s="28">
        <v>69</v>
      </c>
      <c r="D78" s="32">
        <f t="shared" si="7"/>
        <v>28023.852865683126</v>
      </c>
      <c r="E78" s="33">
        <f t="shared" si="8"/>
        <v>15147.072097269138</v>
      </c>
      <c r="F78" s="34">
        <f t="shared" si="9"/>
        <v>12876.780768413988</v>
      </c>
      <c r="G78" s="35">
        <f t="shared" si="10"/>
        <v>0</v>
      </c>
      <c r="H78" s="36">
        <f t="shared" si="11"/>
        <v>5667275.2557075126</v>
      </c>
    </row>
    <row r="79" spans="2:8" x14ac:dyDescent="0.25">
      <c r="B79" s="39">
        <f t="shared" si="6"/>
        <v>15112.734015220032</v>
      </c>
      <c r="C79" s="28">
        <v>70</v>
      </c>
      <c r="D79" s="32">
        <f t="shared" si="7"/>
        <v>28023.852865683126</v>
      </c>
      <c r="E79" s="33">
        <f t="shared" si="8"/>
        <v>15112.734015220032</v>
      </c>
      <c r="F79" s="34">
        <f t="shared" si="9"/>
        <v>12911.118850463094</v>
      </c>
      <c r="G79" s="35">
        <f t="shared" si="10"/>
        <v>0</v>
      </c>
      <c r="H79" s="36">
        <f t="shared" si="11"/>
        <v>5654364.1368570495</v>
      </c>
    </row>
    <row r="80" spans="2:8" x14ac:dyDescent="0.25">
      <c r="B80" s="39">
        <f t="shared" si="6"/>
        <v>15078.304364952131</v>
      </c>
      <c r="C80" s="28">
        <v>71</v>
      </c>
      <c r="D80" s="32">
        <f t="shared" si="7"/>
        <v>28023.852865683126</v>
      </c>
      <c r="E80" s="33">
        <f t="shared" si="8"/>
        <v>15078.304364952131</v>
      </c>
      <c r="F80" s="34">
        <f t="shared" si="9"/>
        <v>12945.548500730994</v>
      </c>
      <c r="G80" s="35">
        <f t="shared" si="10"/>
        <v>0</v>
      </c>
      <c r="H80" s="36">
        <f t="shared" si="11"/>
        <v>5641418.5883563189</v>
      </c>
    </row>
    <row r="81" spans="2:8" x14ac:dyDescent="0.25">
      <c r="B81" s="39">
        <f t="shared" si="6"/>
        <v>15043.782902283516</v>
      </c>
      <c r="C81" s="28">
        <v>72</v>
      </c>
      <c r="D81" s="32">
        <f t="shared" si="7"/>
        <v>28023.852865683126</v>
      </c>
      <c r="E81" s="33">
        <f t="shared" si="8"/>
        <v>15043.782902283516</v>
      </c>
      <c r="F81" s="34">
        <f t="shared" si="9"/>
        <v>12980.06996339961</v>
      </c>
      <c r="G81" s="35">
        <f t="shared" si="10"/>
        <v>0</v>
      </c>
      <c r="H81" s="36">
        <f t="shared" si="11"/>
        <v>5628438.5183929196</v>
      </c>
    </row>
    <row r="82" spans="2:8" x14ac:dyDescent="0.25">
      <c r="B82" s="39">
        <f t="shared" si="6"/>
        <v>15009.169382381118</v>
      </c>
      <c r="C82" s="28">
        <v>73</v>
      </c>
      <c r="D82" s="32">
        <f t="shared" si="7"/>
        <v>28023.852865683126</v>
      </c>
      <c r="E82" s="33">
        <f t="shared" si="8"/>
        <v>15009.169382381118</v>
      </c>
      <c r="F82" s="34">
        <f t="shared" si="9"/>
        <v>13014.683483302008</v>
      </c>
      <c r="G82" s="35">
        <f t="shared" si="10"/>
        <v>0</v>
      </c>
      <c r="H82" s="36">
        <f t="shared" si="11"/>
        <v>5615423.8349096179</v>
      </c>
    </row>
    <row r="83" spans="2:8" x14ac:dyDescent="0.25">
      <c r="B83" s="39">
        <f t="shared" si="6"/>
        <v>14974.46355975898</v>
      </c>
      <c r="C83" s="28">
        <v>74</v>
      </c>
      <c r="D83" s="32">
        <f t="shared" si="7"/>
        <v>28023.852865683126</v>
      </c>
      <c r="E83" s="33">
        <f t="shared" si="8"/>
        <v>14974.46355975898</v>
      </c>
      <c r="F83" s="34">
        <f t="shared" si="9"/>
        <v>13049.389305924145</v>
      </c>
      <c r="G83" s="35">
        <f t="shared" si="10"/>
        <v>0</v>
      </c>
      <c r="H83" s="36">
        <f t="shared" si="11"/>
        <v>5602374.4456036938</v>
      </c>
    </row>
    <row r="84" spans="2:8" x14ac:dyDescent="0.25">
      <c r="B84" s="39">
        <f t="shared" si="6"/>
        <v>14939.665188276516</v>
      </c>
      <c r="C84" s="28">
        <v>75</v>
      </c>
      <c r="D84" s="32">
        <f t="shared" si="7"/>
        <v>28023.852865683126</v>
      </c>
      <c r="E84" s="33">
        <f t="shared" si="8"/>
        <v>14939.665188276516</v>
      </c>
      <c r="F84" s="34">
        <f t="shared" si="9"/>
        <v>13084.18767740661</v>
      </c>
      <c r="G84" s="35">
        <f t="shared" si="10"/>
        <v>0</v>
      </c>
      <c r="H84" s="36">
        <f t="shared" si="11"/>
        <v>5589290.2579262871</v>
      </c>
    </row>
    <row r="85" spans="2:8" x14ac:dyDescent="0.25">
      <c r="B85" s="39">
        <f t="shared" si="6"/>
        <v>14904.774021136765</v>
      </c>
      <c r="C85" s="28">
        <v>76</v>
      </c>
      <c r="D85" s="32">
        <f t="shared" si="7"/>
        <v>28023.852865683126</v>
      </c>
      <c r="E85" s="33">
        <f t="shared" si="8"/>
        <v>14904.774021136765</v>
      </c>
      <c r="F85" s="34">
        <f t="shared" si="9"/>
        <v>13119.07884454636</v>
      </c>
      <c r="G85" s="35">
        <f t="shared" si="10"/>
        <v>0</v>
      </c>
      <c r="H85" s="36">
        <f t="shared" si="11"/>
        <v>5576171.1790817408</v>
      </c>
    </row>
    <row r="86" spans="2:8" x14ac:dyDescent="0.25">
      <c r="B86" s="39">
        <f t="shared" si="6"/>
        <v>14869.789810884642</v>
      </c>
      <c r="C86" s="28">
        <v>77</v>
      </c>
      <c r="D86" s="32">
        <f t="shared" si="7"/>
        <v>28023.852865683126</v>
      </c>
      <c r="E86" s="33">
        <f t="shared" si="8"/>
        <v>14869.789810884642</v>
      </c>
      <c r="F86" s="34">
        <f t="shared" si="9"/>
        <v>13154.063054798484</v>
      </c>
      <c r="G86" s="35">
        <f t="shared" si="10"/>
        <v>0</v>
      </c>
      <c r="H86" s="36">
        <f t="shared" si="11"/>
        <v>5563017.1160269426</v>
      </c>
    </row>
    <row r="87" spans="2:8" x14ac:dyDescent="0.25">
      <c r="B87" s="39">
        <f t="shared" si="6"/>
        <v>14834.71230940518</v>
      </c>
      <c r="C87" s="28">
        <v>78</v>
      </c>
      <c r="D87" s="32">
        <f t="shared" si="7"/>
        <v>28023.852865683126</v>
      </c>
      <c r="E87" s="33">
        <f t="shared" si="8"/>
        <v>14834.71230940518</v>
      </c>
      <c r="F87" s="34">
        <f t="shared" si="9"/>
        <v>13189.140556277946</v>
      </c>
      <c r="G87" s="35">
        <f t="shared" si="10"/>
        <v>0</v>
      </c>
      <c r="H87" s="36">
        <f t="shared" si="11"/>
        <v>5549827.9754706649</v>
      </c>
    </row>
    <row r="88" spans="2:8" x14ac:dyDescent="0.25">
      <c r="B88" s="39">
        <f t="shared" si="6"/>
        <v>14799.541267921773</v>
      </c>
      <c r="C88" s="28">
        <v>79</v>
      </c>
      <c r="D88" s="32">
        <f t="shared" si="7"/>
        <v>28023.852865683126</v>
      </c>
      <c r="E88" s="33">
        <f t="shared" si="8"/>
        <v>14799.541267921773</v>
      </c>
      <c r="F88" s="34">
        <f t="shared" si="9"/>
        <v>13224.311597761352</v>
      </c>
      <c r="G88" s="35">
        <f t="shared" si="10"/>
        <v>0</v>
      </c>
      <c r="H88" s="36">
        <f t="shared" si="11"/>
        <v>5536603.6638729032</v>
      </c>
    </row>
    <row r="89" spans="2:8" x14ac:dyDescent="0.25">
      <c r="B89" s="39">
        <f t="shared" si="6"/>
        <v>14764.276436994409</v>
      </c>
      <c r="C89" s="28">
        <v>80</v>
      </c>
      <c r="D89" s="32">
        <f t="shared" si="7"/>
        <v>28023.852865683126</v>
      </c>
      <c r="E89" s="33">
        <f t="shared" si="8"/>
        <v>14764.276436994409</v>
      </c>
      <c r="F89" s="34">
        <f t="shared" si="9"/>
        <v>13259.576428688717</v>
      </c>
      <c r="G89" s="35">
        <f t="shared" si="10"/>
        <v>0</v>
      </c>
      <c r="H89" s="36">
        <f t="shared" si="11"/>
        <v>5523344.0874442142</v>
      </c>
    </row>
    <row r="90" spans="2:8" x14ac:dyDescent="0.25">
      <c r="B90" s="39">
        <f t="shared" si="6"/>
        <v>14728.917566517905</v>
      </c>
      <c r="C90" s="28">
        <v>81</v>
      </c>
      <c r="D90" s="32">
        <f t="shared" si="7"/>
        <v>28023.852865683126</v>
      </c>
      <c r="E90" s="33">
        <f t="shared" si="8"/>
        <v>14728.917566517905</v>
      </c>
      <c r="F90" s="34">
        <f t="shared" si="9"/>
        <v>13294.935299165221</v>
      </c>
      <c r="G90" s="35">
        <f t="shared" si="10"/>
        <v>0</v>
      </c>
      <c r="H90" s="36">
        <f t="shared" si="11"/>
        <v>5510049.1521450486</v>
      </c>
    </row>
    <row r="91" spans="2:8" x14ac:dyDescent="0.25">
      <c r="B91" s="39">
        <f t="shared" si="6"/>
        <v>14693.464405720129</v>
      </c>
      <c r="C91" s="28">
        <v>82</v>
      </c>
      <c r="D91" s="32">
        <f t="shared" si="7"/>
        <v>28023.852865683126</v>
      </c>
      <c r="E91" s="33">
        <f t="shared" si="8"/>
        <v>14693.464405720129</v>
      </c>
      <c r="F91" s="34">
        <f t="shared" si="9"/>
        <v>13330.388459962996</v>
      </c>
      <c r="G91" s="35">
        <f t="shared" si="10"/>
        <v>0</v>
      </c>
      <c r="H91" s="36">
        <f t="shared" si="11"/>
        <v>5496718.7636850858</v>
      </c>
    </row>
    <row r="92" spans="2:8" x14ac:dyDescent="0.25">
      <c r="B92" s="39">
        <f t="shared" si="6"/>
        <v>14657.916703160228</v>
      </c>
      <c r="C92" s="28">
        <v>83</v>
      </c>
      <c r="D92" s="32">
        <f t="shared" si="7"/>
        <v>28023.852865683126</v>
      </c>
      <c r="E92" s="33">
        <f t="shared" si="8"/>
        <v>14657.916703160228</v>
      </c>
      <c r="F92" s="34">
        <f t="shared" si="9"/>
        <v>13365.936162522898</v>
      </c>
      <c r="G92" s="35">
        <f t="shared" si="10"/>
        <v>0</v>
      </c>
      <c r="H92" s="36">
        <f t="shared" si="11"/>
        <v>5483352.8275225628</v>
      </c>
    </row>
    <row r="93" spans="2:8" x14ac:dyDescent="0.25">
      <c r="B93" s="39">
        <f t="shared" si="6"/>
        <v>14622.274206726834</v>
      </c>
      <c r="C93" s="28">
        <v>84</v>
      </c>
      <c r="D93" s="32">
        <f t="shared" si="7"/>
        <v>28023.852865683126</v>
      </c>
      <c r="E93" s="33">
        <f t="shared" si="8"/>
        <v>14622.274206726834</v>
      </c>
      <c r="F93" s="34">
        <f t="shared" si="9"/>
        <v>13401.578658956292</v>
      </c>
      <c r="G93" s="35">
        <f t="shared" si="10"/>
        <v>0</v>
      </c>
      <c r="H93" s="36">
        <f t="shared" si="11"/>
        <v>5469951.2488636067</v>
      </c>
    </row>
    <row r="94" spans="2:8" x14ac:dyDescent="0.25">
      <c r="B94" s="39">
        <f t="shared" si="6"/>
        <v>14586.536663636283</v>
      </c>
      <c r="C94" s="28">
        <v>85</v>
      </c>
      <c r="D94" s="32">
        <f t="shared" si="7"/>
        <v>28023.852865683126</v>
      </c>
      <c r="E94" s="33">
        <f t="shared" si="8"/>
        <v>14586.536663636283</v>
      </c>
      <c r="F94" s="34">
        <f t="shared" si="9"/>
        <v>13437.316202046843</v>
      </c>
      <c r="G94" s="35">
        <f t="shared" si="10"/>
        <v>0</v>
      </c>
      <c r="H94" s="36">
        <f t="shared" si="11"/>
        <v>5456513.9326615594</v>
      </c>
    </row>
    <row r="95" spans="2:8" x14ac:dyDescent="0.25">
      <c r="B95" s="39">
        <f t="shared" si="6"/>
        <v>14550.703820430825</v>
      </c>
      <c r="C95" s="28">
        <v>86</v>
      </c>
      <c r="D95" s="32">
        <f t="shared" si="7"/>
        <v>28023.852865683126</v>
      </c>
      <c r="E95" s="33">
        <f t="shared" si="8"/>
        <v>14550.703820430825</v>
      </c>
      <c r="F95" s="34">
        <f t="shared" si="9"/>
        <v>13473.149045252301</v>
      </c>
      <c r="G95" s="35">
        <f t="shared" si="10"/>
        <v>0</v>
      </c>
      <c r="H95" s="36">
        <f t="shared" si="11"/>
        <v>5443040.7836163072</v>
      </c>
    </row>
    <row r="96" spans="2:8" x14ac:dyDescent="0.25">
      <c r="B96" s="39">
        <f t="shared" si="6"/>
        <v>14514.775422976818</v>
      </c>
      <c r="C96" s="28">
        <v>87</v>
      </c>
      <c r="D96" s="32">
        <f t="shared" si="7"/>
        <v>28023.852865683126</v>
      </c>
      <c r="E96" s="33">
        <f t="shared" si="8"/>
        <v>14514.775422976818</v>
      </c>
      <c r="F96" s="34">
        <f t="shared" si="9"/>
        <v>13509.077442706308</v>
      </c>
      <c r="G96" s="35">
        <f t="shared" si="10"/>
        <v>0</v>
      </c>
      <c r="H96" s="36">
        <f t="shared" si="11"/>
        <v>5429531.7061736006</v>
      </c>
    </row>
    <row r="97" spans="2:8" x14ac:dyDescent="0.25">
      <c r="B97" s="39">
        <f t="shared" si="6"/>
        <v>14478.751216462935</v>
      </c>
      <c r="C97" s="28">
        <v>88</v>
      </c>
      <c r="D97" s="32">
        <f t="shared" si="7"/>
        <v>28023.852865683126</v>
      </c>
      <c r="E97" s="33">
        <f t="shared" si="8"/>
        <v>14478.751216462935</v>
      </c>
      <c r="F97" s="34">
        <f t="shared" si="9"/>
        <v>13545.101649220191</v>
      </c>
      <c r="G97" s="35">
        <f t="shared" si="10"/>
        <v>0</v>
      </c>
      <c r="H97" s="36">
        <f t="shared" si="11"/>
        <v>5415986.6045243805</v>
      </c>
    </row>
    <row r="98" spans="2:8" x14ac:dyDescent="0.25">
      <c r="B98" s="39">
        <f t="shared" si="6"/>
        <v>14442.630945398347</v>
      </c>
      <c r="C98" s="28">
        <v>89</v>
      </c>
      <c r="D98" s="32">
        <f t="shared" si="7"/>
        <v>28023.852865683126</v>
      </c>
      <c r="E98" s="33">
        <f t="shared" si="8"/>
        <v>14442.630945398347</v>
      </c>
      <c r="F98" s="34">
        <f t="shared" si="9"/>
        <v>13581.221920284779</v>
      </c>
      <c r="G98" s="35">
        <f t="shared" si="10"/>
        <v>0</v>
      </c>
      <c r="H98" s="36">
        <f t="shared" si="11"/>
        <v>5402405.3826040961</v>
      </c>
    </row>
    <row r="99" spans="2:8" x14ac:dyDescent="0.25">
      <c r="B99" s="39">
        <f t="shared" si="6"/>
        <v>14406.414353610922</v>
      </c>
      <c r="C99" s="28">
        <v>90</v>
      </c>
      <c r="D99" s="32">
        <f t="shared" si="7"/>
        <v>28023.852865683126</v>
      </c>
      <c r="E99" s="33">
        <f t="shared" si="8"/>
        <v>14406.414353610922</v>
      </c>
      <c r="F99" s="34">
        <f t="shared" si="9"/>
        <v>13617.438512072204</v>
      </c>
      <c r="G99" s="35">
        <f t="shared" si="10"/>
        <v>0</v>
      </c>
      <c r="H99" s="36">
        <f t="shared" si="11"/>
        <v>5388787.9440920241</v>
      </c>
    </row>
    <row r="100" spans="2:8" x14ac:dyDescent="0.25">
      <c r="B100" s="39">
        <f t="shared" si="6"/>
        <v>14370.101184245397</v>
      </c>
      <c r="C100" s="28">
        <v>91</v>
      </c>
      <c r="D100" s="32">
        <f t="shared" si="7"/>
        <v>28023.852865683126</v>
      </c>
      <c r="E100" s="33">
        <f t="shared" si="8"/>
        <v>14370.101184245397</v>
      </c>
      <c r="F100" s="34">
        <f t="shared" si="9"/>
        <v>13653.751681437729</v>
      </c>
      <c r="G100" s="35">
        <f t="shared" si="10"/>
        <v>0</v>
      </c>
      <c r="H100" s="36">
        <f t="shared" si="11"/>
        <v>5375134.1924105864</v>
      </c>
    </row>
    <row r="101" spans="2:8" x14ac:dyDescent="0.25">
      <c r="B101" s="39">
        <f t="shared" si="6"/>
        <v>14333.691179761563</v>
      </c>
      <c r="C101" s="28">
        <v>92</v>
      </c>
      <c r="D101" s="32">
        <f t="shared" si="7"/>
        <v>28023.852865683126</v>
      </c>
      <c r="E101" s="33">
        <f t="shared" si="8"/>
        <v>14333.691179761563</v>
      </c>
      <c r="F101" s="34">
        <f t="shared" si="9"/>
        <v>13690.161685921563</v>
      </c>
      <c r="G101" s="35">
        <f t="shared" si="10"/>
        <v>0</v>
      </c>
      <c r="H101" s="36">
        <f t="shared" si="11"/>
        <v>5361444.0307246652</v>
      </c>
    </row>
    <row r="102" spans="2:8" x14ac:dyDescent="0.25">
      <c r="B102" s="39">
        <f t="shared" si="6"/>
        <v>14297.184081932441</v>
      </c>
      <c r="C102" s="28">
        <v>93</v>
      </c>
      <c r="D102" s="32">
        <f t="shared" si="7"/>
        <v>28023.852865683126</v>
      </c>
      <c r="E102" s="33">
        <f t="shared" si="8"/>
        <v>14297.184081932441</v>
      </c>
      <c r="F102" s="34">
        <f t="shared" si="9"/>
        <v>13726.668783750685</v>
      </c>
      <c r="G102" s="35">
        <f t="shared" si="10"/>
        <v>0</v>
      </c>
      <c r="H102" s="36">
        <f t="shared" si="11"/>
        <v>5347717.3619409148</v>
      </c>
    </row>
    <row r="103" spans="2:8" x14ac:dyDescent="0.25">
      <c r="B103" s="39">
        <f t="shared" si="6"/>
        <v>14260.579631842438</v>
      </c>
      <c r="C103" s="28">
        <v>94</v>
      </c>
      <c r="D103" s="32">
        <f t="shared" si="7"/>
        <v>28023.852865683126</v>
      </c>
      <c r="E103" s="33">
        <f t="shared" si="8"/>
        <v>14260.579631842438</v>
      </c>
      <c r="F103" s="34">
        <f t="shared" si="9"/>
        <v>13763.273233840688</v>
      </c>
      <c r="G103" s="35">
        <f t="shared" si="10"/>
        <v>0</v>
      </c>
      <c r="H103" s="36">
        <f t="shared" si="11"/>
        <v>5333954.0887070745</v>
      </c>
    </row>
    <row r="104" spans="2:8" x14ac:dyDescent="0.25">
      <c r="B104" s="39">
        <f t="shared" si="6"/>
        <v>14223.877569885532</v>
      </c>
      <c r="C104" s="28">
        <v>95</v>
      </c>
      <c r="D104" s="32">
        <f t="shared" si="7"/>
        <v>28023.852865683126</v>
      </c>
      <c r="E104" s="33">
        <f t="shared" si="8"/>
        <v>14223.877569885532</v>
      </c>
      <c r="F104" s="34">
        <f t="shared" si="9"/>
        <v>13799.975295797594</v>
      </c>
      <c r="G104" s="35">
        <f t="shared" si="10"/>
        <v>0</v>
      </c>
      <c r="H104" s="36">
        <f t="shared" si="11"/>
        <v>5320154.1134112766</v>
      </c>
    </row>
    <row r="105" spans="2:8" x14ac:dyDescent="0.25">
      <c r="B105" s="39">
        <f t="shared" si="6"/>
        <v>14187.077635763404</v>
      </c>
      <c r="C105" s="28">
        <v>96</v>
      </c>
      <c r="D105" s="32">
        <f t="shared" si="7"/>
        <v>28023.852865683126</v>
      </c>
      <c r="E105" s="33">
        <f t="shared" si="8"/>
        <v>14187.077635763404</v>
      </c>
      <c r="F105" s="34">
        <f t="shared" si="9"/>
        <v>13836.775229919722</v>
      </c>
      <c r="G105" s="35">
        <f t="shared" si="10"/>
        <v>0</v>
      </c>
      <c r="H105" s="36">
        <f t="shared" si="11"/>
        <v>5306317.3381813569</v>
      </c>
    </row>
    <row r="106" spans="2:8" x14ac:dyDescent="0.25">
      <c r="B106" s="39">
        <f t="shared" si="6"/>
        <v>14150.179568483618</v>
      </c>
      <c r="C106" s="28">
        <v>97</v>
      </c>
      <c r="D106" s="32">
        <f t="shared" si="7"/>
        <v>28023.852865683126</v>
      </c>
      <c r="E106" s="33">
        <f t="shared" si="8"/>
        <v>14150.179568483618</v>
      </c>
      <c r="F106" s="34">
        <f t="shared" si="9"/>
        <v>13873.673297199508</v>
      </c>
      <c r="G106" s="35">
        <f t="shared" si="10"/>
        <v>0</v>
      </c>
      <c r="H106" s="36">
        <f t="shared" si="11"/>
        <v>5292443.6648841575</v>
      </c>
    </row>
    <row r="107" spans="2:8" x14ac:dyDescent="0.25">
      <c r="B107" s="39">
        <f t="shared" si="6"/>
        <v>14113.183106357752</v>
      </c>
      <c r="C107" s="28">
        <v>98</v>
      </c>
      <c r="D107" s="32">
        <f t="shared" si="7"/>
        <v>28023.852865683126</v>
      </c>
      <c r="E107" s="33">
        <f t="shared" si="8"/>
        <v>14113.183106357752</v>
      </c>
      <c r="F107" s="34">
        <f t="shared" si="9"/>
        <v>13910.669759325374</v>
      </c>
      <c r="G107" s="35">
        <f t="shared" si="10"/>
        <v>0</v>
      </c>
      <c r="H107" s="36">
        <f t="shared" si="11"/>
        <v>5278532.9951248318</v>
      </c>
    </row>
    <row r="108" spans="2:8" x14ac:dyDescent="0.25">
      <c r="B108" s="39">
        <f t="shared" si="6"/>
        <v>14076.087986999552</v>
      </c>
      <c r="C108" s="28">
        <v>99</v>
      </c>
      <c r="D108" s="32">
        <f t="shared" si="7"/>
        <v>28023.852865683126</v>
      </c>
      <c r="E108" s="33">
        <f t="shared" si="8"/>
        <v>14076.087986999552</v>
      </c>
      <c r="F108" s="34">
        <f t="shared" si="9"/>
        <v>13947.764878683574</v>
      </c>
      <c r="G108" s="35">
        <f t="shared" si="10"/>
        <v>0</v>
      </c>
      <c r="H108" s="36">
        <f t="shared" si="11"/>
        <v>5264585.2302461481</v>
      </c>
    </row>
    <row r="109" spans="2:8" x14ac:dyDescent="0.25">
      <c r="B109" s="39">
        <f t="shared" si="6"/>
        <v>14038.89394732306</v>
      </c>
      <c r="C109" s="28">
        <v>100</v>
      </c>
      <c r="D109" s="32">
        <f t="shared" si="7"/>
        <v>28023.852865683126</v>
      </c>
      <c r="E109" s="33">
        <f t="shared" si="8"/>
        <v>14038.89394732306</v>
      </c>
      <c r="F109" s="34">
        <f t="shared" si="9"/>
        <v>13984.958918360066</v>
      </c>
      <c r="G109" s="35">
        <f t="shared" si="10"/>
        <v>0</v>
      </c>
      <c r="H109" s="36">
        <f t="shared" si="11"/>
        <v>5250600.271327788</v>
      </c>
    </row>
    <row r="110" spans="2:8" x14ac:dyDescent="0.25">
      <c r="B110" s="39">
        <f t="shared" si="6"/>
        <v>14001.600723540767</v>
      </c>
      <c r="C110" s="28">
        <v>101</v>
      </c>
      <c r="D110" s="32">
        <f t="shared" si="7"/>
        <v>28023.852865683126</v>
      </c>
      <c r="E110" s="33">
        <f t="shared" si="8"/>
        <v>14001.600723540767</v>
      </c>
      <c r="F110" s="34">
        <f t="shared" si="9"/>
        <v>14022.252142142359</v>
      </c>
      <c r="G110" s="35">
        <f t="shared" si="10"/>
        <v>0</v>
      </c>
      <c r="H110" s="36">
        <f t="shared" si="11"/>
        <v>5236578.0191856455</v>
      </c>
    </row>
    <row r="111" spans="2:8" x14ac:dyDescent="0.25">
      <c r="B111" s="39">
        <f t="shared" si="6"/>
        <v>13964.208051161721</v>
      </c>
      <c r="C111" s="28">
        <v>102</v>
      </c>
      <c r="D111" s="32">
        <f t="shared" si="7"/>
        <v>28023.852865683126</v>
      </c>
      <c r="E111" s="33">
        <f t="shared" si="8"/>
        <v>13964.208051161721</v>
      </c>
      <c r="F111" s="34">
        <f t="shared" si="9"/>
        <v>14059.644814521405</v>
      </c>
      <c r="G111" s="35">
        <f t="shared" si="10"/>
        <v>0</v>
      </c>
      <c r="H111" s="36">
        <f t="shared" si="11"/>
        <v>5222518.3743711244</v>
      </c>
    </row>
    <row r="112" spans="2:8" x14ac:dyDescent="0.25">
      <c r="B112" s="39">
        <f t="shared" si="6"/>
        <v>13926.715664989664</v>
      </c>
      <c r="C112" s="28">
        <v>103</v>
      </c>
      <c r="D112" s="32">
        <f t="shared" si="7"/>
        <v>28023.852865683126</v>
      </c>
      <c r="E112" s="33">
        <f t="shared" si="8"/>
        <v>13926.715664989664</v>
      </c>
      <c r="F112" s="34">
        <f t="shared" si="9"/>
        <v>14097.137200693462</v>
      </c>
      <c r="G112" s="35">
        <f t="shared" si="10"/>
        <v>0</v>
      </c>
      <c r="H112" s="36">
        <f t="shared" si="11"/>
        <v>5208421.2371704308</v>
      </c>
    </row>
    <row r="113" spans="2:8" x14ac:dyDescent="0.25">
      <c r="B113" s="39">
        <f t="shared" si="6"/>
        <v>13889.123299121149</v>
      </c>
      <c r="C113" s="28">
        <v>104</v>
      </c>
      <c r="D113" s="32">
        <f t="shared" si="7"/>
        <v>28023.852865683126</v>
      </c>
      <c r="E113" s="33">
        <f t="shared" si="8"/>
        <v>13889.123299121149</v>
      </c>
      <c r="F113" s="34">
        <f t="shared" si="9"/>
        <v>14134.729566561977</v>
      </c>
      <c r="G113" s="35">
        <f t="shared" si="10"/>
        <v>0</v>
      </c>
      <c r="H113" s="36">
        <f t="shared" si="11"/>
        <v>5194286.5076038688</v>
      </c>
    </row>
    <row r="114" spans="2:8" x14ac:dyDescent="0.25">
      <c r="B114" s="39">
        <f t="shared" si="6"/>
        <v>13851.43068694365</v>
      </c>
      <c r="C114" s="28">
        <v>105</v>
      </c>
      <c r="D114" s="32">
        <f t="shared" si="7"/>
        <v>28023.852865683126</v>
      </c>
      <c r="E114" s="33">
        <f t="shared" si="8"/>
        <v>13851.43068694365</v>
      </c>
      <c r="F114" s="34">
        <f t="shared" si="9"/>
        <v>14172.422178739476</v>
      </c>
      <c r="G114" s="35">
        <f t="shared" si="10"/>
        <v>0</v>
      </c>
      <c r="H114" s="36">
        <f t="shared" si="11"/>
        <v>5180114.0854251292</v>
      </c>
    </row>
    <row r="115" spans="2:8" x14ac:dyDescent="0.25">
      <c r="B115" s="39">
        <f t="shared" si="6"/>
        <v>13813.637561133677</v>
      </c>
      <c r="C115" s="28">
        <v>106</v>
      </c>
      <c r="D115" s="32">
        <f t="shared" si="7"/>
        <v>28023.852865683126</v>
      </c>
      <c r="E115" s="33">
        <f t="shared" si="8"/>
        <v>13813.637561133677</v>
      </c>
      <c r="F115" s="34">
        <f t="shared" si="9"/>
        <v>14210.215304549449</v>
      </c>
      <c r="G115" s="35">
        <f t="shared" si="10"/>
        <v>0</v>
      </c>
      <c r="H115" s="36">
        <f t="shared" si="11"/>
        <v>5165903.8701205794</v>
      </c>
    </row>
    <row r="116" spans="2:8" x14ac:dyDescent="0.25">
      <c r="B116" s="39">
        <f t="shared" si="6"/>
        <v>13775.743653654878</v>
      </c>
      <c r="C116" s="28">
        <v>107</v>
      </c>
      <c r="D116" s="32">
        <f t="shared" si="7"/>
        <v>28023.852865683126</v>
      </c>
      <c r="E116" s="33">
        <f t="shared" si="8"/>
        <v>13775.743653654878</v>
      </c>
      <c r="F116" s="34">
        <f t="shared" si="9"/>
        <v>14248.109212028248</v>
      </c>
      <c r="G116" s="35">
        <f t="shared" si="10"/>
        <v>0</v>
      </c>
      <c r="H116" s="36">
        <f t="shared" si="11"/>
        <v>5151655.7609085515</v>
      </c>
    </row>
    <row r="117" spans="2:8" x14ac:dyDescent="0.25">
      <c r="B117" s="39">
        <f t="shared" si="6"/>
        <v>13737.748695756138</v>
      </c>
      <c r="C117" s="28">
        <v>108</v>
      </c>
      <c r="D117" s="32">
        <f t="shared" si="7"/>
        <v>28023.852865683126</v>
      </c>
      <c r="E117" s="33">
        <f t="shared" si="8"/>
        <v>13737.748695756138</v>
      </c>
      <c r="F117" s="34">
        <f t="shared" si="9"/>
        <v>14286.104169926988</v>
      </c>
      <c r="G117" s="35">
        <f t="shared" si="10"/>
        <v>0</v>
      </c>
      <c r="H117" s="36">
        <f t="shared" si="11"/>
        <v>5137369.6567386249</v>
      </c>
    </row>
    <row r="118" spans="2:8" x14ac:dyDescent="0.25">
      <c r="B118" s="39">
        <f t="shared" si="6"/>
        <v>13699.652417969666</v>
      </c>
      <c r="C118" s="28">
        <v>109</v>
      </c>
      <c r="D118" s="32">
        <f t="shared" si="7"/>
        <v>28023.852865683126</v>
      </c>
      <c r="E118" s="33">
        <f t="shared" si="8"/>
        <v>13699.652417969666</v>
      </c>
      <c r="F118" s="34">
        <f t="shared" si="9"/>
        <v>14324.20044771346</v>
      </c>
      <c r="G118" s="35">
        <f t="shared" si="10"/>
        <v>0</v>
      </c>
      <c r="H118" s="36">
        <f t="shared" si="11"/>
        <v>5123045.4562909119</v>
      </c>
    </row>
    <row r="119" spans="2:8" x14ac:dyDescent="0.25">
      <c r="B119" s="39">
        <f t="shared" si="6"/>
        <v>13661.454550109098</v>
      </c>
      <c r="C119" s="28">
        <v>110</v>
      </c>
      <c r="D119" s="32">
        <f t="shared" si="7"/>
        <v>28023.852865683126</v>
      </c>
      <c r="E119" s="33">
        <f t="shared" si="8"/>
        <v>13661.454550109098</v>
      </c>
      <c r="F119" s="34">
        <f t="shared" si="9"/>
        <v>14362.398315574028</v>
      </c>
      <c r="G119" s="35">
        <f t="shared" si="10"/>
        <v>0</v>
      </c>
      <c r="H119" s="36">
        <f t="shared" si="11"/>
        <v>5108683.0579753378</v>
      </c>
    </row>
    <row r="120" spans="2:8" x14ac:dyDescent="0.25">
      <c r="B120" s="39">
        <f t="shared" si="6"/>
        <v>13623.154821267568</v>
      </c>
      <c r="C120" s="28">
        <v>111</v>
      </c>
      <c r="D120" s="32">
        <f t="shared" si="7"/>
        <v>28023.852865683126</v>
      </c>
      <c r="E120" s="33">
        <f t="shared" si="8"/>
        <v>13623.154821267568</v>
      </c>
      <c r="F120" s="34">
        <f t="shared" si="9"/>
        <v>14400.698044415558</v>
      </c>
      <c r="G120" s="35">
        <f t="shared" si="10"/>
        <v>0</v>
      </c>
      <c r="H120" s="36">
        <f t="shared" si="11"/>
        <v>5094282.3599309223</v>
      </c>
    </row>
    <row r="121" spans="2:8" x14ac:dyDescent="0.25">
      <c r="B121" s="39">
        <f t="shared" si="6"/>
        <v>13584.752959815793</v>
      </c>
      <c r="C121" s="28">
        <v>112</v>
      </c>
      <c r="D121" s="32">
        <f t="shared" si="7"/>
        <v>28023.852865683126</v>
      </c>
      <c r="E121" s="33">
        <f t="shared" si="8"/>
        <v>13584.752959815793</v>
      </c>
      <c r="F121" s="34">
        <f t="shared" si="9"/>
        <v>14439.099905867333</v>
      </c>
      <c r="G121" s="35">
        <f t="shared" si="10"/>
        <v>0</v>
      </c>
      <c r="H121" s="36">
        <f t="shared" si="11"/>
        <v>5079843.2600250551</v>
      </c>
    </row>
    <row r="122" spans="2:8" x14ac:dyDescent="0.25">
      <c r="B122" s="39">
        <f t="shared" si="6"/>
        <v>13546.248693400146</v>
      </c>
      <c r="C122" s="28">
        <v>113</v>
      </c>
      <c r="D122" s="32">
        <f t="shared" si="7"/>
        <v>28023.852865683126</v>
      </c>
      <c r="E122" s="33">
        <f t="shared" si="8"/>
        <v>13546.248693400146</v>
      </c>
      <c r="F122" s="34">
        <f t="shared" si="9"/>
        <v>14477.60417228298</v>
      </c>
      <c r="G122" s="35">
        <f t="shared" si="10"/>
        <v>0</v>
      </c>
      <c r="H122" s="36">
        <f t="shared" si="11"/>
        <v>5065365.6558527723</v>
      </c>
    </row>
    <row r="123" spans="2:8" x14ac:dyDescent="0.25">
      <c r="B123" s="39">
        <f t="shared" si="6"/>
        <v>13507.641748940725</v>
      </c>
      <c r="C123" s="28">
        <v>114</v>
      </c>
      <c r="D123" s="32">
        <f t="shared" si="7"/>
        <v>28023.852865683126</v>
      </c>
      <c r="E123" s="33">
        <f t="shared" si="8"/>
        <v>13507.641748940725</v>
      </c>
      <c r="F123" s="34">
        <f t="shared" si="9"/>
        <v>14516.211116742401</v>
      </c>
      <c r="G123" s="35">
        <f t="shared" si="10"/>
        <v>0</v>
      </c>
      <c r="H123" s="36">
        <f t="shared" si="11"/>
        <v>5050849.44473603</v>
      </c>
    </row>
    <row r="124" spans="2:8" x14ac:dyDescent="0.25">
      <c r="B124" s="39">
        <f t="shared" si="6"/>
        <v>13468.931852629412</v>
      </c>
      <c r="C124" s="28">
        <v>115</v>
      </c>
      <c r="D124" s="32">
        <f t="shared" si="7"/>
        <v>28023.852865683126</v>
      </c>
      <c r="E124" s="33">
        <f t="shared" si="8"/>
        <v>13468.931852629412</v>
      </c>
      <c r="F124" s="34">
        <f t="shared" si="9"/>
        <v>14554.921013053714</v>
      </c>
      <c r="G124" s="35">
        <f t="shared" si="10"/>
        <v>0</v>
      </c>
      <c r="H124" s="36">
        <f t="shared" si="11"/>
        <v>5036294.5237229764</v>
      </c>
    </row>
    <row r="125" spans="2:8" x14ac:dyDescent="0.25">
      <c r="B125" s="39">
        <f t="shared" si="6"/>
        <v>13430.118729927937</v>
      </c>
      <c r="C125" s="28">
        <v>116</v>
      </c>
      <c r="D125" s="32">
        <f t="shared" si="7"/>
        <v>28023.852865683126</v>
      </c>
      <c r="E125" s="33">
        <f t="shared" si="8"/>
        <v>13430.118729927937</v>
      </c>
      <c r="F125" s="34">
        <f t="shared" si="9"/>
        <v>14593.734135755189</v>
      </c>
      <c r="G125" s="35">
        <f t="shared" si="10"/>
        <v>0</v>
      </c>
      <c r="H125" s="36">
        <f t="shared" si="11"/>
        <v>5021700.7895872211</v>
      </c>
    </row>
    <row r="126" spans="2:8" x14ac:dyDescent="0.25">
      <c r="B126" s="39">
        <f t="shared" si="6"/>
        <v>13391.202105565922</v>
      </c>
      <c r="C126" s="28">
        <v>117</v>
      </c>
      <c r="D126" s="32">
        <f t="shared" si="7"/>
        <v>28023.852865683126</v>
      </c>
      <c r="E126" s="33">
        <f t="shared" si="8"/>
        <v>13391.202105565922</v>
      </c>
      <c r="F126" s="34">
        <f t="shared" si="9"/>
        <v>14632.650760117203</v>
      </c>
      <c r="G126" s="35">
        <f t="shared" si="10"/>
        <v>0</v>
      </c>
      <c r="H126" s="36">
        <f t="shared" si="11"/>
        <v>5007068.1388271041</v>
      </c>
    </row>
    <row r="127" spans="2:8" x14ac:dyDescent="0.25">
      <c r="B127" s="39">
        <f t="shared" si="6"/>
        <v>13352.181703538943</v>
      </c>
      <c r="C127" s="28">
        <v>118</v>
      </c>
      <c r="D127" s="32">
        <f t="shared" si="7"/>
        <v>28023.852865683126</v>
      </c>
      <c r="E127" s="33">
        <f t="shared" si="8"/>
        <v>13352.181703538943</v>
      </c>
      <c r="F127" s="34">
        <f t="shared" si="9"/>
        <v>14671.671162144183</v>
      </c>
      <c r="G127" s="35">
        <f t="shared" si="10"/>
        <v>0</v>
      </c>
      <c r="H127" s="36">
        <f t="shared" si="11"/>
        <v>4992396.4676649598</v>
      </c>
    </row>
    <row r="128" spans="2:8" x14ac:dyDescent="0.25">
      <c r="B128" s="39">
        <f t="shared" si="6"/>
        <v>13313.057247106559</v>
      </c>
      <c r="C128" s="28">
        <v>119</v>
      </c>
      <c r="D128" s="32">
        <f t="shared" si="7"/>
        <v>28023.852865683126</v>
      </c>
      <c r="E128" s="33">
        <f t="shared" si="8"/>
        <v>13313.057247106559</v>
      </c>
      <c r="F128" s="34">
        <f t="shared" si="9"/>
        <v>14710.795618576567</v>
      </c>
      <c r="G128" s="35">
        <f t="shared" si="10"/>
        <v>0</v>
      </c>
      <c r="H128" s="36">
        <f t="shared" si="11"/>
        <v>4977685.6720463829</v>
      </c>
    </row>
    <row r="129" spans="2:8" x14ac:dyDescent="0.25">
      <c r="B129" s="39">
        <f t="shared" si="6"/>
        <v>13273.828458790354</v>
      </c>
      <c r="C129" s="28">
        <v>120</v>
      </c>
      <c r="D129" s="32">
        <f t="shared" si="7"/>
        <v>28023.852865683126</v>
      </c>
      <c r="E129" s="33">
        <f t="shared" si="8"/>
        <v>13273.828458790354</v>
      </c>
      <c r="F129" s="34">
        <f t="shared" si="9"/>
        <v>14750.024406892771</v>
      </c>
      <c r="G129" s="35">
        <f t="shared" si="10"/>
        <v>0</v>
      </c>
      <c r="H129" s="36">
        <f t="shared" si="11"/>
        <v>4962935.6476394897</v>
      </c>
    </row>
    <row r="130" spans="2:8" x14ac:dyDescent="0.25">
      <c r="B130" s="39">
        <f t="shared" si="6"/>
        <v>13234.495060371972</v>
      </c>
      <c r="C130" s="28">
        <v>121</v>
      </c>
      <c r="D130" s="32">
        <f t="shared" si="7"/>
        <v>28023.852865683126</v>
      </c>
      <c r="E130" s="33">
        <f t="shared" si="8"/>
        <v>13234.495060371972</v>
      </c>
      <c r="F130" s="34">
        <f t="shared" si="9"/>
        <v>14789.357805311154</v>
      </c>
      <c r="G130" s="35">
        <f t="shared" si="10"/>
        <v>0</v>
      </c>
      <c r="H130" s="36">
        <f t="shared" si="11"/>
        <v>4948146.289834179</v>
      </c>
    </row>
    <row r="131" spans="2:8" x14ac:dyDescent="0.25">
      <c r="B131" s="39">
        <f t="shared" si="6"/>
        <v>13195.056772891143</v>
      </c>
      <c r="C131" s="28">
        <v>122</v>
      </c>
      <c r="D131" s="32">
        <f t="shared" si="7"/>
        <v>28023.852865683126</v>
      </c>
      <c r="E131" s="33">
        <f t="shared" si="8"/>
        <v>13195.056772891143</v>
      </c>
      <c r="F131" s="34">
        <f t="shared" si="9"/>
        <v>14828.796092791983</v>
      </c>
      <c r="G131" s="35">
        <f t="shared" si="10"/>
        <v>0</v>
      </c>
      <c r="H131" s="36">
        <f t="shared" si="11"/>
        <v>4933317.4937413866</v>
      </c>
    </row>
    <row r="132" spans="2:8" x14ac:dyDescent="0.25">
      <c r="B132" s="39">
        <f t="shared" si="6"/>
        <v>13155.513316643697</v>
      </c>
      <c r="C132" s="28">
        <v>123</v>
      </c>
      <c r="D132" s="32">
        <f t="shared" si="7"/>
        <v>28023.852865683126</v>
      </c>
      <c r="E132" s="33">
        <f t="shared" si="8"/>
        <v>13155.513316643697</v>
      </c>
      <c r="F132" s="34">
        <f t="shared" si="9"/>
        <v>14868.339549039429</v>
      </c>
      <c r="G132" s="35">
        <f t="shared" si="10"/>
        <v>0</v>
      </c>
      <c r="H132" s="36">
        <f t="shared" si="11"/>
        <v>4918449.1541923471</v>
      </c>
    </row>
    <row r="133" spans="2:8" x14ac:dyDescent="0.25">
      <c r="B133" s="39">
        <f t="shared" si="6"/>
        <v>13115.864411179591</v>
      </c>
      <c r="C133" s="28">
        <v>124</v>
      </c>
      <c r="D133" s="32">
        <f t="shared" si="7"/>
        <v>28023.852865683126</v>
      </c>
      <c r="E133" s="33">
        <f t="shared" si="8"/>
        <v>13115.864411179591</v>
      </c>
      <c r="F133" s="34">
        <f t="shared" si="9"/>
        <v>14907.988454503535</v>
      </c>
      <c r="G133" s="35">
        <f t="shared" si="10"/>
        <v>0</v>
      </c>
      <c r="H133" s="36">
        <f t="shared" si="11"/>
        <v>4903541.1657378431</v>
      </c>
    </row>
    <row r="134" spans="2:8" x14ac:dyDescent="0.25">
      <c r="B134" s="39">
        <f t="shared" si="6"/>
        <v>13076.109775300914</v>
      </c>
      <c r="C134" s="28">
        <v>125</v>
      </c>
      <c r="D134" s="32">
        <f t="shared" si="7"/>
        <v>28023.852865683126</v>
      </c>
      <c r="E134" s="33">
        <f t="shared" si="8"/>
        <v>13076.109775300914</v>
      </c>
      <c r="F134" s="34">
        <f t="shared" si="9"/>
        <v>14947.743090382211</v>
      </c>
      <c r="G134" s="35">
        <f t="shared" si="10"/>
        <v>0</v>
      </c>
      <c r="H134" s="36">
        <f t="shared" si="11"/>
        <v>4888593.4226474613</v>
      </c>
    </row>
    <row r="135" spans="2:8" x14ac:dyDescent="0.25">
      <c r="B135" s="39">
        <f t="shared" si="6"/>
        <v>13036.249127059897</v>
      </c>
      <c r="C135" s="28">
        <v>126</v>
      </c>
      <c r="D135" s="32">
        <f t="shared" si="7"/>
        <v>28023.852865683126</v>
      </c>
      <c r="E135" s="33">
        <f t="shared" si="8"/>
        <v>13036.249127059897</v>
      </c>
      <c r="F135" s="34">
        <f t="shared" si="9"/>
        <v>14987.603738623229</v>
      </c>
      <c r="G135" s="35">
        <f t="shared" si="10"/>
        <v>0</v>
      </c>
      <c r="H135" s="36">
        <f t="shared" si="11"/>
        <v>4873605.8189088376</v>
      </c>
    </row>
    <row r="136" spans="2:8" x14ac:dyDescent="0.25">
      <c r="B136" s="39">
        <f t="shared" si="6"/>
        <v>12996.282183756899</v>
      </c>
      <c r="C136" s="28">
        <v>127</v>
      </c>
      <c r="D136" s="32">
        <f t="shared" si="7"/>
        <v>28023.852865683126</v>
      </c>
      <c r="E136" s="33">
        <f t="shared" si="8"/>
        <v>12996.282183756899</v>
      </c>
      <c r="F136" s="34">
        <f t="shared" si="9"/>
        <v>15027.570681926227</v>
      </c>
      <c r="G136" s="35">
        <f t="shared" si="10"/>
        <v>0</v>
      </c>
      <c r="H136" s="36">
        <f t="shared" si="11"/>
        <v>4858578.2482269118</v>
      </c>
    </row>
    <row r="137" spans="2:8" x14ac:dyDescent="0.25">
      <c r="B137" s="39">
        <f t="shared" si="6"/>
        <v>12956.208661938432</v>
      </c>
      <c r="C137" s="28">
        <v>128</v>
      </c>
      <c r="D137" s="32">
        <f t="shared" si="7"/>
        <v>28023.852865683126</v>
      </c>
      <c r="E137" s="33">
        <f t="shared" si="8"/>
        <v>12956.208661938432</v>
      </c>
      <c r="F137" s="34">
        <f t="shared" si="9"/>
        <v>15067.644203744694</v>
      </c>
      <c r="G137" s="35">
        <f t="shared" si="10"/>
        <v>0</v>
      </c>
      <c r="H137" s="36">
        <f t="shared" si="11"/>
        <v>4843510.6040231669</v>
      </c>
    </row>
    <row r="138" spans="2:8" x14ac:dyDescent="0.25">
      <c r="B138" s="39">
        <f t="shared" si="6"/>
        <v>12916.028277395111</v>
      </c>
      <c r="C138" s="28">
        <v>129</v>
      </c>
      <c r="D138" s="32">
        <f t="shared" si="7"/>
        <v>28023.852865683126</v>
      </c>
      <c r="E138" s="33">
        <f t="shared" si="8"/>
        <v>12916.028277395111</v>
      </c>
      <c r="F138" s="34">
        <f t="shared" si="9"/>
        <v>15107.824588288015</v>
      </c>
      <c r="G138" s="35">
        <f t="shared" si="10"/>
        <v>0</v>
      </c>
      <c r="H138" s="36">
        <f t="shared" si="11"/>
        <v>4828402.7794348793</v>
      </c>
    </row>
    <row r="139" spans="2:8" x14ac:dyDescent="0.25">
      <c r="B139" s="39">
        <f t="shared" ref="B139:B202" si="12">H138*($E$4/12)</f>
        <v>12875.740745159677</v>
      </c>
      <c r="C139" s="28">
        <v>130</v>
      </c>
      <c r="D139" s="32">
        <f t="shared" ref="D139:D202" si="13">IF((H138)&lt;=0,0,(PMT($E$4/12,$E$5,-$H$9)))</f>
        <v>28023.852865683126</v>
      </c>
      <c r="E139" s="33">
        <f t="shared" ref="E139:E202" si="14">IF((B139)&lt;=0,0,(B139))</f>
        <v>12875.740745159677</v>
      </c>
      <c r="F139" s="34">
        <f t="shared" ref="F139:F202" si="15">D139-E139</f>
        <v>15148.112120523449</v>
      </c>
      <c r="G139" s="35">
        <f t="shared" ref="G139:G202" si="16">IF((D139)&lt;=0,0,($H$3))</f>
        <v>0</v>
      </c>
      <c r="H139" s="36">
        <f t="shared" ref="H139:H202" si="17">IF((D139)&lt;=0,0,(H138-F139-G139))</f>
        <v>4813254.6673143562</v>
      </c>
    </row>
    <row r="140" spans="2:8" x14ac:dyDescent="0.25">
      <c r="B140" s="39">
        <f t="shared" si="12"/>
        <v>12835.345779504949</v>
      </c>
      <c r="C140" s="28">
        <v>131</v>
      </c>
      <c r="D140" s="32">
        <f t="shared" si="13"/>
        <v>28023.852865683126</v>
      </c>
      <c r="E140" s="33">
        <f t="shared" si="14"/>
        <v>12835.345779504949</v>
      </c>
      <c r="F140" s="34">
        <f t="shared" si="15"/>
        <v>15188.507086178177</v>
      </c>
      <c r="G140" s="35">
        <f t="shared" si="16"/>
        <v>0</v>
      </c>
      <c r="H140" s="36">
        <f t="shared" si="17"/>
        <v>4798066.1602281779</v>
      </c>
    </row>
    <row r="141" spans="2:8" x14ac:dyDescent="0.25">
      <c r="B141" s="39">
        <f t="shared" si="12"/>
        <v>12794.843093941807</v>
      </c>
      <c r="C141" s="28">
        <v>132</v>
      </c>
      <c r="D141" s="32">
        <f t="shared" si="13"/>
        <v>28023.852865683126</v>
      </c>
      <c r="E141" s="33">
        <f t="shared" si="14"/>
        <v>12794.843093941807</v>
      </c>
      <c r="F141" s="34">
        <f t="shared" si="15"/>
        <v>15229.009771741319</v>
      </c>
      <c r="G141" s="35">
        <f t="shared" si="16"/>
        <v>0</v>
      </c>
      <c r="H141" s="36">
        <f t="shared" si="17"/>
        <v>4782837.1504564369</v>
      </c>
    </row>
    <row r="142" spans="2:8" x14ac:dyDescent="0.25">
      <c r="B142" s="39">
        <f t="shared" si="12"/>
        <v>12754.232401217165</v>
      </c>
      <c r="C142" s="28">
        <v>133</v>
      </c>
      <c r="D142" s="32">
        <f t="shared" si="13"/>
        <v>28023.852865683126</v>
      </c>
      <c r="E142" s="33">
        <f t="shared" si="14"/>
        <v>12754.232401217165</v>
      </c>
      <c r="F142" s="34">
        <f t="shared" si="15"/>
        <v>15269.620464465961</v>
      </c>
      <c r="G142" s="35">
        <f t="shared" si="16"/>
        <v>0</v>
      </c>
      <c r="H142" s="36">
        <f t="shared" si="17"/>
        <v>4767567.5299919713</v>
      </c>
    </row>
    <row r="143" spans="2:8" x14ac:dyDescent="0.25">
      <c r="B143" s="39">
        <f t="shared" si="12"/>
        <v>12713.513413311923</v>
      </c>
      <c r="C143" s="28">
        <v>134</v>
      </c>
      <c r="D143" s="32">
        <f t="shared" si="13"/>
        <v>28023.852865683126</v>
      </c>
      <c r="E143" s="33">
        <f t="shared" si="14"/>
        <v>12713.513413311923</v>
      </c>
      <c r="F143" s="34">
        <f t="shared" si="15"/>
        <v>15310.339452371203</v>
      </c>
      <c r="G143" s="35">
        <f t="shared" si="16"/>
        <v>0</v>
      </c>
      <c r="H143" s="36">
        <f t="shared" si="17"/>
        <v>4752257.1905396003</v>
      </c>
    </row>
    <row r="144" spans="2:8" x14ac:dyDescent="0.25">
      <c r="B144" s="39">
        <f t="shared" si="12"/>
        <v>12672.685841438933</v>
      </c>
      <c r="C144" s="28">
        <v>135</v>
      </c>
      <c r="D144" s="32">
        <f t="shared" si="13"/>
        <v>28023.852865683126</v>
      </c>
      <c r="E144" s="33">
        <f t="shared" si="14"/>
        <v>12672.685841438933</v>
      </c>
      <c r="F144" s="34">
        <f t="shared" si="15"/>
        <v>15351.167024244192</v>
      </c>
      <c r="G144" s="35">
        <f t="shared" si="16"/>
        <v>0</v>
      </c>
      <c r="H144" s="36">
        <f t="shared" si="17"/>
        <v>4736906.0235153558</v>
      </c>
    </row>
    <row r="145" spans="2:8" x14ac:dyDescent="0.25">
      <c r="B145" s="39">
        <f t="shared" si="12"/>
        <v>12631.749396040948</v>
      </c>
      <c r="C145" s="28">
        <v>136</v>
      </c>
      <c r="D145" s="32">
        <f t="shared" si="13"/>
        <v>28023.852865683126</v>
      </c>
      <c r="E145" s="33">
        <f t="shared" si="14"/>
        <v>12631.749396040948</v>
      </c>
      <c r="F145" s="34">
        <f t="shared" si="15"/>
        <v>15392.103469642178</v>
      </c>
      <c r="G145" s="35">
        <f t="shared" si="16"/>
        <v>0</v>
      </c>
      <c r="H145" s="36">
        <f t="shared" si="17"/>
        <v>4721513.9200457139</v>
      </c>
    </row>
    <row r="146" spans="2:8" x14ac:dyDescent="0.25">
      <c r="B146" s="39">
        <f t="shared" si="12"/>
        <v>12590.70378678857</v>
      </c>
      <c r="C146" s="28">
        <v>137</v>
      </c>
      <c r="D146" s="32">
        <f t="shared" si="13"/>
        <v>28023.852865683126</v>
      </c>
      <c r="E146" s="33">
        <f t="shared" si="14"/>
        <v>12590.70378678857</v>
      </c>
      <c r="F146" s="34">
        <f t="shared" si="15"/>
        <v>15433.149078894556</v>
      </c>
      <c r="G146" s="35">
        <f t="shared" si="16"/>
        <v>0</v>
      </c>
      <c r="H146" s="36">
        <f t="shared" si="17"/>
        <v>4706080.7709668195</v>
      </c>
    </row>
    <row r="147" spans="2:8" x14ac:dyDescent="0.25">
      <c r="B147" s="39">
        <f t="shared" si="12"/>
        <v>12549.548722578185</v>
      </c>
      <c r="C147" s="28">
        <v>138</v>
      </c>
      <c r="D147" s="32">
        <f t="shared" si="13"/>
        <v>28023.852865683126</v>
      </c>
      <c r="E147" s="33">
        <f t="shared" si="14"/>
        <v>12549.548722578185</v>
      </c>
      <c r="F147" s="34">
        <f t="shared" si="15"/>
        <v>15474.304143104941</v>
      </c>
      <c r="G147" s="35">
        <f t="shared" si="16"/>
        <v>0</v>
      </c>
      <c r="H147" s="36">
        <f t="shared" si="17"/>
        <v>4690606.4668237148</v>
      </c>
    </row>
    <row r="148" spans="2:8" x14ac:dyDescent="0.25">
      <c r="B148" s="39">
        <f t="shared" si="12"/>
        <v>12508.283911529905</v>
      </c>
      <c r="C148" s="28">
        <v>139</v>
      </c>
      <c r="D148" s="32">
        <f t="shared" si="13"/>
        <v>28023.852865683126</v>
      </c>
      <c r="E148" s="33">
        <f t="shared" si="14"/>
        <v>12508.283911529905</v>
      </c>
      <c r="F148" s="34">
        <f t="shared" si="15"/>
        <v>15515.568954153221</v>
      </c>
      <c r="G148" s="35">
        <f t="shared" si="16"/>
        <v>0</v>
      </c>
      <c r="H148" s="36">
        <f t="shared" si="17"/>
        <v>4675090.8978695618</v>
      </c>
    </row>
    <row r="149" spans="2:8" x14ac:dyDescent="0.25">
      <c r="B149" s="39">
        <f t="shared" si="12"/>
        <v>12466.909060985497</v>
      </c>
      <c r="C149" s="28">
        <v>140</v>
      </c>
      <c r="D149" s="32">
        <f t="shared" si="13"/>
        <v>28023.852865683126</v>
      </c>
      <c r="E149" s="33">
        <f t="shared" si="14"/>
        <v>12466.909060985497</v>
      </c>
      <c r="F149" s="34">
        <f t="shared" si="15"/>
        <v>15556.943804697628</v>
      </c>
      <c r="G149" s="35">
        <f t="shared" si="16"/>
        <v>0</v>
      </c>
      <c r="H149" s="36">
        <f t="shared" si="17"/>
        <v>4659533.9540648637</v>
      </c>
    </row>
    <row r="150" spans="2:8" x14ac:dyDescent="0.25">
      <c r="B150" s="39">
        <f t="shared" si="12"/>
        <v>12425.423877506302</v>
      </c>
      <c r="C150" s="28">
        <v>141</v>
      </c>
      <c r="D150" s="32">
        <f t="shared" si="13"/>
        <v>28023.852865683126</v>
      </c>
      <c r="E150" s="33">
        <f t="shared" si="14"/>
        <v>12425.423877506302</v>
      </c>
      <c r="F150" s="34">
        <f t="shared" si="15"/>
        <v>15598.428988176824</v>
      </c>
      <c r="G150" s="35">
        <f t="shared" si="16"/>
        <v>0</v>
      </c>
      <c r="H150" s="36">
        <f t="shared" si="17"/>
        <v>4643935.5250766873</v>
      </c>
    </row>
    <row r="151" spans="2:8" x14ac:dyDescent="0.25">
      <c r="B151" s="39">
        <f t="shared" si="12"/>
        <v>12383.828066871165</v>
      </c>
      <c r="C151" s="28">
        <v>142</v>
      </c>
      <c r="D151" s="32">
        <f t="shared" si="13"/>
        <v>28023.852865683126</v>
      </c>
      <c r="E151" s="33">
        <f t="shared" si="14"/>
        <v>12383.828066871165</v>
      </c>
      <c r="F151" s="34">
        <f t="shared" si="15"/>
        <v>15640.024798811961</v>
      </c>
      <c r="G151" s="35">
        <f t="shared" si="16"/>
        <v>0</v>
      </c>
      <c r="H151" s="36">
        <f t="shared" si="17"/>
        <v>4628295.500277875</v>
      </c>
    </row>
    <row r="152" spans="2:8" x14ac:dyDescent="0.25">
      <c r="B152" s="39">
        <f t="shared" si="12"/>
        <v>12342.121334074332</v>
      </c>
      <c r="C152" s="28">
        <v>143</v>
      </c>
      <c r="D152" s="32">
        <f t="shared" si="13"/>
        <v>28023.852865683126</v>
      </c>
      <c r="E152" s="33">
        <f t="shared" si="14"/>
        <v>12342.121334074332</v>
      </c>
      <c r="F152" s="34">
        <f t="shared" si="15"/>
        <v>15681.731531608793</v>
      </c>
      <c r="G152" s="35">
        <f t="shared" si="16"/>
        <v>0</v>
      </c>
      <c r="H152" s="36">
        <f t="shared" si="17"/>
        <v>4612613.7687462661</v>
      </c>
    </row>
    <row r="153" spans="2:8" x14ac:dyDescent="0.25">
      <c r="B153" s="39">
        <f t="shared" si="12"/>
        <v>12300.303383323377</v>
      </c>
      <c r="C153" s="28">
        <v>144</v>
      </c>
      <c r="D153" s="32">
        <f t="shared" si="13"/>
        <v>28023.852865683126</v>
      </c>
      <c r="E153" s="33">
        <f t="shared" si="14"/>
        <v>12300.303383323377</v>
      </c>
      <c r="F153" s="34">
        <f t="shared" si="15"/>
        <v>15723.549482359749</v>
      </c>
      <c r="G153" s="35">
        <f t="shared" si="16"/>
        <v>0</v>
      </c>
      <c r="H153" s="36">
        <f t="shared" si="17"/>
        <v>4596890.2192639066</v>
      </c>
    </row>
    <row r="154" spans="2:8" x14ac:dyDescent="0.25">
      <c r="B154" s="39">
        <f t="shared" si="12"/>
        <v>12258.373918037083</v>
      </c>
      <c r="C154" s="28">
        <v>145</v>
      </c>
      <c r="D154" s="32">
        <f t="shared" si="13"/>
        <v>28023.852865683126</v>
      </c>
      <c r="E154" s="33">
        <f t="shared" si="14"/>
        <v>12258.373918037083</v>
      </c>
      <c r="F154" s="34">
        <f t="shared" si="15"/>
        <v>15765.478947646043</v>
      </c>
      <c r="G154" s="35">
        <f t="shared" si="16"/>
        <v>0</v>
      </c>
      <c r="H154" s="36">
        <f t="shared" si="17"/>
        <v>4581124.7403162606</v>
      </c>
    </row>
    <row r="155" spans="2:8" x14ac:dyDescent="0.25">
      <c r="B155" s="39">
        <f t="shared" si="12"/>
        <v>12216.33264084336</v>
      </c>
      <c r="C155" s="28">
        <v>146</v>
      </c>
      <c r="D155" s="32">
        <f t="shared" si="13"/>
        <v>28023.852865683126</v>
      </c>
      <c r="E155" s="33">
        <f t="shared" si="14"/>
        <v>12216.33264084336</v>
      </c>
      <c r="F155" s="34">
        <f t="shared" si="15"/>
        <v>15807.520224839765</v>
      </c>
      <c r="G155" s="35">
        <f t="shared" si="16"/>
        <v>0</v>
      </c>
      <c r="H155" s="36">
        <f t="shared" si="17"/>
        <v>4565317.2200914212</v>
      </c>
    </row>
    <row r="156" spans="2:8" x14ac:dyDescent="0.25">
      <c r="B156" s="39">
        <f t="shared" si="12"/>
        <v>12174.179253577122</v>
      </c>
      <c r="C156" s="28">
        <v>147</v>
      </c>
      <c r="D156" s="32">
        <f t="shared" si="13"/>
        <v>28023.852865683126</v>
      </c>
      <c r="E156" s="33">
        <f t="shared" si="14"/>
        <v>12174.179253577122</v>
      </c>
      <c r="F156" s="34">
        <f t="shared" si="15"/>
        <v>15849.673612106004</v>
      </c>
      <c r="G156" s="35">
        <f t="shared" si="16"/>
        <v>0</v>
      </c>
      <c r="H156" s="36">
        <f t="shared" si="17"/>
        <v>4549467.5464793155</v>
      </c>
    </row>
    <row r="157" spans="2:8" x14ac:dyDescent="0.25">
      <c r="B157" s="39">
        <f t="shared" si="12"/>
        <v>12131.913457278175</v>
      </c>
      <c r="C157" s="28">
        <v>148</v>
      </c>
      <c r="D157" s="32">
        <f t="shared" si="13"/>
        <v>28023.852865683126</v>
      </c>
      <c r="E157" s="33">
        <f t="shared" si="14"/>
        <v>12131.913457278175</v>
      </c>
      <c r="F157" s="34">
        <f t="shared" si="15"/>
        <v>15891.939408404951</v>
      </c>
      <c r="G157" s="35">
        <f t="shared" si="16"/>
        <v>0</v>
      </c>
      <c r="H157" s="36">
        <f t="shared" si="17"/>
        <v>4533575.6070709107</v>
      </c>
    </row>
    <row r="158" spans="2:8" x14ac:dyDescent="0.25">
      <c r="B158" s="39">
        <f t="shared" si="12"/>
        <v>12089.534952189095</v>
      </c>
      <c r="C158" s="28">
        <v>149</v>
      </c>
      <c r="D158" s="32">
        <f t="shared" si="13"/>
        <v>28023.852865683126</v>
      </c>
      <c r="E158" s="33">
        <f t="shared" si="14"/>
        <v>12089.534952189095</v>
      </c>
      <c r="F158" s="34">
        <f t="shared" si="15"/>
        <v>15934.317913494031</v>
      </c>
      <c r="G158" s="35">
        <f t="shared" si="16"/>
        <v>0</v>
      </c>
      <c r="H158" s="36">
        <f t="shared" si="17"/>
        <v>4517641.2891574167</v>
      </c>
    </row>
    <row r="159" spans="2:8" x14ac:dyDescent="0.25">
      <c r="B159" s="39">
        <f t="shared" si="12"/>
        <v>12047.043437753111</v>
      </c>
      <c r="C159" s="28">
        <v>150</v>
      </c>
      <c r="D159" s="32">
        <f t="shared" si="13"/>
        <v>28023.852865683126</v>
      </c>
      <c r="E159" s="33">
        <f t="shared" si="14"/>
        <v>12047.043437753111</v>
      </c>
      <c r="F159" s="34">
        <f t="shared" si="15"/>
        <v>15976.809427930015</v>
      </c>
      <c r="G159" s="35">
        <f t="shared" si="16"/>
        <v>0</v>
      </c>
      <c r="H159" s="36">
        <f t="shared" si="17"/>
        <v>4501664.4797294866</v>
      </c>
    </row>
    <row r="160" spans="2:8" x14ac:dyDescent="0.25">
      <c r="B160" s="39">
        <f t="shared" si="12"/>
        <v>12004.438612611964</v>
      </c>
      <c r="C160" s="28">
        <v>151</v>
      </c>
      <c r="D160" s="32">
        <f t="shared" si="13"/>
        <v>28023.852865683126</v>
      </c>
      <c r="E160" s="33">
        <f t="shared" si="14"/>
        <v>12004.438612611964</v>
      </c>
      <c r="F160" s="34">
        <f t="shared" si="15"/>
        <v>16019.414253071162</v>
      </c>
      <c r="G160" s="35">
        <f t="shared" si="16"/>
        <v>0</v>
      </c>
      <c r="H160" s="36">
        <f t="shared" si="17"/>
        <v>4485645.0654764157</v>
      </c>
    </row>
    <row r="161" spans="2:8" x14ac:dyDescent="0.25">
      <c r="B161" s="39">
        <f t="shared" si="12"/>
        <v>11961.720174603775</v>
      </c>
      <c r="C161" s="28">
        <v>152</v>
      </c>
      <c r="D161" s="32">
        <f t="shared" si="13"/>
        <v>28023.852865683126</v>
      </c>
      <c r="E161" s="33">
        <f t="shared" si="14"/>
        <v>11961.720174603775</v>
      </c>
      <c r="F161" s="34">
        <f t="shared" si="15"/>
        <v>16062.13269107935</v>
      </c>
      <c r="G161" s="35">
        <f t="shared" si="16"/>
        <v>0</v>
      </c>
      <c r="H161" s="36">
        <f t="shared" si="17"/>
        <v>4469582.9327853359</v>
      </c>
    </row>
    <row r="162" spans="2:8" x14ac:dyDescent="0.25">
      <c r="B162" s="39">
        <f t="shared" si="12"/>
        <v>11918.887820760896</v>
      </c>
      <c r="C162" s="28">
        <v>153</v>
      </c>
      <c r="D162" s="32">
        <f t="shared" si="13"/>
        <v>28023.852865683126</v>
      </c>
      <c r="E162" s="33">
        <f t="shared" si="14"/>
        <v>11918.887820760896</v>
      </c>
      <c r="F162" s="34">
        <f t="shared" si="15"/>
        <v>16104.96504492223</v>
      </c>
      <c r="G162" s="35">
        <f t="shared" si="16"/>
        <v>0</v>
      </c>
      <c r="H162" s="36">
        <f t="shared" si="17"/>
        <v>4453477.9677404137</v>
      </c>
    </row>
    <row r="163" spans="2:8" x14ac:dyDescent="0.25">
      <c r="B163" s="39">
        <f t="shared" si="12"/>
        <v>11875.94124730777</v>
      </c>
      <c r="C163" s="28">
        <v>154</v>
      </c>
      <c r="D163" s="32">
        <f t="shared" si="13"/>
        <v>28023.852865683126</v>
      </c>
      <c r="E163" s="33">
        <f t="shared" si="14"/>
        <v>11875.94124730777</v>
      </c>
      <c r="F163" s="34">
        <f t="shared" si="15"/>
        <v>16147.911618375356</v>
      </c>
      <c r="G163" s="35">
        <f t="shared" si="16"/>
        <v>0</v>
      </c>
      <c r="H163" s="36">
        <f t="shared" si="17"/>
        <v>4437330.0561220385</v>
      </c>
    </row>
    <row r="164" spans="2:8" x14ac:dyDescent="0.25">
      <c r="B164" s="39">
        <f t="shared" si="12"/>
        <v>11832.880149658769</v>
      </c>
      <c r="C164" s="28">
        <v>155</v>
      </c>
      <c r="D164" s="32">
        <f t="shared" si="13"/>
        <v>28023.852865683126</v>
      </c>
      <c r="E164" s="33">
        <f t="shared" si="14"/>
        <v>11832.880149658769</v>
      </c>
      <c r="F164" s="34">
        <f t="shared" si="15"/>
        <v>16190.972716024356</v>
      </c>
      <c r="G164" s="35">
        <f t="shared" si="16"/>
        <v>0</v>
      </c>
      <c r="H164" s="36">
        <f t="shared" si="17"/>
        <v>4421139.0834060144</v>
      </c>
    </row>
    <row r="165" spans="2:8" x14ac:dyDescent="0.25">
      <c r="B165" s="39">
        <f t="shared" si="12"/>
        <v>11789.704222416038</v>
      </c>
      <c r="C165" s="28">
        <v>156</v>
      </c>
      <c r="D165" s="32">
        <f t="shared" si="13"/>
        <v>28023.852865683126</v>
      </c>
      <c r="E165" s="33">
        <f t="shared" si="14"/>
        <v>11789.704222416038</v>
      </c>
      <c r="F165" s="34">
        <f t="shared" si="15"/>
        <v>16234.148643267088</v>
      </c>
      <c r="G165" s="35">
        <f t="shared" si="16"/>
        <v>0</v>
      </c>
      <c r="H165" s="36">
        <f t="shared" si="17"/>
        <v>4404904.934762747</v>
      </c>
    </row>
    <row r="166" spans="2:8" x14ac:dyDescent="0.25">
      <c r="B166" s="39">
        <f t="shared" si="12"/>
        <v>11746.413159367325</v>
      </c>
      <c r="C166" s="28">
        <v>157</v>
      </c>
      <c r="D166" s="32">
        <f t="shared" si="13"/>
        <v>28023.852865683126</v>
      </c>
      <c r="E166" s="33">
        <f t="shared" si="14"/>
        <v>11746.413159367325</v>
      </c>
      <c r="F166" s="34">
        <f t="shared" si="15"/>
        <v>16277.439706315801</v>
      </c>
      <c r="G166" s="35">
        <f t="shared" si="16"/>
        <v>0</v>
      </c>
      <c r="H166" s="36">
        <f t="shared" si="17"/>
        <v>4388627.4950564308</v>
      </c>
    </row>
    <row r="167" spans="2:8" x14ac:dyDescent="0.25">
      <c r="B167" s="39">
        <f t="shared" si="12"/>
        <v>11703.006653483815</v>
      </c>
      <c r="C167" s="28">
        <v>158</v>
      </c>
      <c r="D167" s="32">
        <f t="shared" si="13"/>
        <v>28023.852865683126</v>
      </c>
      <c r="E167" s="33">
        <f t="shared" si="14"/>
        <v>11703.006653483815</v>
      </c>
      <c r="F167" s="34">
        <f t="shared" si="15"/>
        <v>16320.846212199311</v>
      </c>
      <c r="G167" s="35">
        <f t="shared" si="16"/>
        <v>0</v>
      </c>
      <c r="H167" s="36">
        <f t="shared" si="17"/>
        <v>4372306.6488442319</v>
      </c>
    </row>
    <row r="168" spans="2:8" x14ac:dyDescent="0.25">
      <c r="B168" s="39">
        <f t="shared" si="12"/>
        <v>11659.484396917951</v>
      </c>
      <c r="C168" s="28">
        <v>159</v>
      </c>
      <c r="D168" s="32">
        <f t="shared" si="13"/>
        <v>28023.852865683126</v>
      </c>
      <c r="E168" s="33">
        <f t="shared" si="14"/>
        <v>11659.484396917951</v>
      </c>
      <c r="F168" s="34">
        <f t="shared" si="15"/>
        <v>16364.368468765175</v>
      </c>
      <c r="G168" s="35">
        <f t="shared" si="16"/>
        <v>0</v>
      </c>
      <c r="H168" s="36">
        <f t="shared" si="17"/>
        <v>4355942.2803754667</v>
      </c>
    </row>
    <row r="169" spans="2:8" x14ac:dyDescent="0.25">
      <c r="B169" s="39">
        <f t="shared" si="12"/>
        <v>11615.846081001244</v>
      </c>
      <c r="C169" s="28">
        <v>160</v>
      </c>
      <c r="D169" s="32">
        <f t="shared" si="13"/>
        <v>28023.852865683126</v>
      </c>
      <c r="E169" s="33">
        <f t="shared" si="14"/>
        <v>11615.846081001244</v>
      </c>
      <c r="F169" s="34">
        <f t="shared" si="15"/>
        <v>16408.006784681882</v>
      </c>
      <c r="G169" s="35">
        <f t="shared" si="16"/>
        <v>0</v>
      </c>
      <c r="H169" s="36">
        <f t="shared" si="17"/>
        <v>4339534.2735907845</v>
      </c>
    </row>
    <row r="170" spans="2:8" x14ac:dyDescent="0.25">
      <c r="B170" s="39">
        <f t="shared" si="12"/>
        <v>11572.091396242091</v>
      </c>
      <c r="C170" s="28">
        <v>161</v>
      </c>
      <c r="D170" s="32">
        <f t="shared" si="13"/>
        <v>28023.852865683126</v>
      </c>
      <c r="E170" s="33">
        <f t="shared" si="14"/>
        <v>11572.091396242091</v>
      </c>
      <c r="F170" s="34">
        <f t="shared" si="15"/>
        <v>16451.761469441037</v>
      </c>
      <c r="G170" s="35">
        <f t="shared" si="16"/>
        <v>0</v>
      </c>
      <c r="H170" s="36">
        <f t="shared" si="17"/>
        <v>4323082.5121213431</v>
      </c>
    </row>
    <row r="171" spans="2:8" x14ac:dyDescent="0.25">
      <c r="B171" s="39">
        <f t="shared" si="12"/>
        <v>11528.220032323581</v>
      </c>
      <c r="C171" s="28">
        <v>162</v>
      </c>
      <c r="D171" s="32">
        <f t="shared" si="13"/>
        <v>28023.852865683126</v>
      </c>
      <c r="E171" s="33">
        <f t="shared" si="14"/>
        <v>11528.220032323581</v>
      </c>
      <c r="F171" s="34">
        <f t="shared" si="15"/>
        <v>16495.632833359545</v>
      </c>
      <c r="G171" s="35">
        <f t="shared" si="16"/>
        <v>0</v>
      </c>
      <c r="H171" s="36">
        <f t="shared" si="17"/>
        <v>4306586.8792879833</v>
      </c>
    </row>
    <row r="172" spans="2:8" x14ac:dyDescent="0.25">
      <c r="B172" s="39">
        <f t="shared" si="12"/>
        <v>11484.231678101289</v>
      </c>
      <c r="C172" s="28">
        <v>163</v>
      </c>
      <c r="D172" s="32">
        <f t="shared" si="13"/>
        <v>28023.852865683126</v>
      </c>
      <c r="E172" s="33">
        <f t="shared" si="14"/>
        <v>11484.231678101289</v>
      </c>
      <c r="F172" s="34">
        <f t="shared" si="15"/>
        <v>16539.621187581837</v>
      </c>
      <c r="G172" s="35">
        <f t="shared" si="16"/>
        <v>0</v>
      </c>
      <c r="H172" s="36">
        <f t="shared" si="17"/>
        <v>4290047.2581004016</v>
      </c>
    </row>
    <row r="173" spans="2:8" x14ac:dyDescent="0.25">
      <c r="B173" s="39">
        <f t="shared" si="12"/>
        <v>11440.126021601071</v>
      </c>
      <c r="C173" s="28">
        <v>164</v>
      </c>
      <c r="D173" s="32">
        <f t="shared" si="13"/>
        <v>28023.852865683126</v>
      </c>
      <c r="E173" s="33">
        <f t="shared" si="14"/>
        <v>11440.126021601071</v>
      </c>
      <c r="F173" s="34">
        <f t="shared" si="15"/>
        <v>16583.726844082055</v>
      </c>
      <c r="G173" s="35">
        <f t="shared" si="16"/>
        <v>0</v>
      </c>
      <c r="H173" s="36">
        <f t="shared" si="17"/>
        <v>4273463.53125632</v>
      </c>
    </row>
    <row r="174" spans="2:8" x14ac:dyDescent="0.25">
      <c r="B174" s="39">
        <f t="shared" si="12"/>
        <v>11395.902750016852</v>
      </c>
      <c r="C174" s="28">
        <v>165</v>
      </c>
      <c r="D174" s="32">
        <f t="shared" si="13"/>
        <v>28023.852865683126</v>
      </c>
      <c r="E174" s="33">
        <f t="shared" si="14"/>
        <v>11395.902750016852</v>
      </c>
      <c r="F174" s="34">
        <f t="shared" si="15"/>
        <v>16627.950115666274</v>
      </c>
      <c r="G174" s="35">
        <f t="shared" si="16"/>
        <v>0</v>
      </c>
      <c r="H174" s="36">
        <f t="shared" si="17"/>
        <v>4256835.5811406532</v>
      </c>
    </row>
    <row r="175" spans="2:8" x14ac:dyDescent="0.25">
      <c r="B175" s="39">
        <f t="shared" si="12"/>
        <v>11351.561549708409</v>
      </c>
      <c r="C175" s="28">
        <v>166</v>
      </c>
      <c r="D175" s="32">
        <f t="shared" si="13"/>
        <v>28023.852865683126</v>
      </c>
      <c r="E175" s="33">
        <f t="shared" si="14"/>
        <v>11351.561549708409</v>
      </c>
      <c r="F175" s="34">
        <f t="shared" si="15"/>
        <v>16672.291315974719</v>
      </c>
      <c r="G175" s="35">
        <f t="shared" si="16"/>
        <v>0</v>
      </c>
      <c r="H175" s="36">
        <f t="shared" si="17"/>
        <v>4240163.2898246786</v>
      </c>
    </row>
    <row r="176" spans="2:8" x14ac:dyDescent="0.25">
      <c r="B176" s="39">
        <f t="shared" si="12"/>
        <v>11307.102106199143</v>
      </c>
      <c r="C176" s="28">
        <v>167</v>
      </c>
      <c r="D176" s="32">
        <f t="shared" si="13"/>
        <v>28023.852865683126</v>
      </c>
      <c r="E176" s="33">
        <f t="shared" si="14"/>
        <v>11307.102106199143</v>
      </c>
      <c r="F176" s="34">
        <f t="shared" si="15"/>
        <v>16716.750759483984</v>
      </c>
      <c r="G176" s="35">
        <f t="shared" si="16"/>
        <v>0</v>
      </c>
      <c r="H176" s="36">
        <f t="shared" si="17"/>
        <v>4223446.5390651943</v>
      </c>
    </row>
    <row r="177" spans="2:8" x14ac:dyDescent="0.25">
      <c r="B177" s="39">
        <f t="shared" si="12"/>
        <v>11262.524104173852</v>
      </c>
      <c r="C177" s="28">
        <v>168</v>
      </c>
      <c r="D177" s="32">
        <f t="shared" si="13"/>
        <v>28023.852865683126</v>
      </c>
      <c r="E177" s="33">
        <f t="shared" si="14"/>
        <v>11262.524104173852</v>
      </c>
      <c r="F177" s="34">
        <f t="shared" si="15"/>
        <v>16761.328761509274</v>
      </c>
      <c r="G177" s="35">
        <f t="shared" si="16"/>
        <v>0</v>
      </c>
      <c r="H177" s="36">
        <f t="shared" si="17"/>
        <v>4206685.2103036847</v>
      </c>
    </row>
    <row r="178" spans="2:8" x14ac:dyDescent="0.25">
      <c r="B178" s="39">
        <f t="shared" si="12"/>
        <v>11217.827227476491</v>
      </c>
      <c r="C178" s="28">
        <v>169</v>
      </c>
      <c r="D178" s="32">
        <f t="shared" si="13"/>
        <v>28023.852865683126</v>
      </c>
      <c r="E178" s="33">
        <f t="shared" si="14"/>
        <v>11217.827227476491</v>
      </c>
      <c r="F178" s="34">
        <f t="shared" si="15"/>
        <v>16806.025638206636</v>
      </c>
      <c r="G178" s="35">
        <f t="shared" si="16"/>
        <v>0</v>
      </c>
      <c r="H178" s="36">
        <f t="shared" si="17"/>
        <v>4189879.1846654778</v>
      </c>
    </row>
    <row r="179" spans="2:8" x14ac:dyDescent="0.25">
      <c r="B179" s="39">
        <f t="shared" si="12"/>
        <v>11173.01115910794</v>
      </c>
      <c r="C179" s="28">
        <v>170</v>
      </c>
      <c r="D179" s="32">
        <f t="shared" si="13"/>
        <v>28023.852865683126</v>
      </c>
      <c r="E179" s="33">
        <f t="shared" si="14"/>
        <v>11173.01115910794</v>
      </c>
      <c r="F179" s="34">
        <f t="shared" si="15"/>
        <v>16850.841706575186</v>
      </c>
      <c r="G179" s="35">
        <f t="shared" si="16"/>
        <v>0</v>
      </c>
      <c r="H179" s="36">
        <f t="shared" si="17"/>
        <v>4173028.3429589025</v>
      </c>
    </row>
    <row r="180" spans="2:8" x14ac:dyDescent="0.25">
      <c r="B180" s="39">
        <f t="shared" si="12"/>
        <v>11128.07558122374</v>
      </c>
      <c r="C180" s="28">
        <v>171</v>
      </c>
      <c r="D180" s="32">
        <f t="shared" si="13"/>
        <v>28023.852865683126</v>
      </c>
      <c r="E180" s="33">
        <f t="shared" si="14"/>
        <v>11128.07558122374</v>
      </c>
      <c r="F180" s="34">
        <f t="shared" si="15"/>
        <v>16895.777284459386</v>
      </c>
      <c r="G180" s="35">
        <f t="shared" si="16"/>
        <v>0</v>
      </c>
      <c r="H180" s="36">
        <f t="shared" si="17"/>
        <v>4156132.5656744433</v>
      </c>
    </row>
    <row r="181" spans="2:8" x14ac:dyDescent="0.25">
      <c r="B181" s="39">
        <f t="shared" si="12"/>
        <v>11083.020175131849</v>
      </c>
      <c r="C181" s="28">
        <v>172</v>
      </c>
      <c r="D181" s="32">
        <f t="shared" si="13"/>
        <v>28023.852865683126</v>
      </c>
      <c r="E181" s="33">
        <f t="shared" si="14"/>
        <v>11083.020175131849</v>
      </c>
      <c r="F181" s="34">
        <f t="shared" si="15"/>
        <v>16940.832690551277</v>
      </c>
      <c r="G181" s="35">
        <f t="shared" si="16"/>
        <v>0</v>
      </c>
      <c r="H181" s="36">
        <f t="shared" si="17"/>
        <v>4139191.7329838919</v>
      </c>
    </row>
    <row r="182" spans="2:8" x14ac:dyDescent="0.25">
      <c r="B182" s="39">
        <f t="shared" si="12"/>
        <v>11037.844621290378</v>
      </c>
      <c r="C182" s="28">
        <v>173</v>
      </c>
      <c r="D182" s="32">
        <f t="shared" si="13"/>
        <v>28023.852865683126</v>
      </c>
      <c r="E182" s="33">
        <f t="shared" si="14"/>
        <v>11037.844621290378</v>
      </c>
      <c r="F182" s="34">
        <f t="shared" si="15"/>
        <v>16986.008244392746</v>
      </c>
      <c r="G182" s="35">
        <f t="shared" si="16"/>
        <v>0</v>
      </c>
      <c r="H182" s="36">
        <f t="shared" si="17"/>
        <v>4122205.7247394989</v>
      </c>
    </row>
    <row r="183" spans="2:8" x14ac:dyDescent="0.25">
      <c r="B183" s="39">
        <f t="shared" si="12"/>
        <v>10992.54859930533</v>
      </c>
      <c r="C183" s="28">
        <v>174</v>
      </c>
      <c r="D183" s="32">
        <f t="shared" si="13"/>
        <v>28023.852865683126</v>
      </c>
      <c r="E183" s="33">
        <f t="shared" si="14"/>
        <v>10992.54859930533</v>
      </c>
      <c r="F183" s="34">
        <f t="shared" si="15"/>
        <v>17031.304266377796</v>
      </c>
      <c r="G183" s="35">
        <f t="shared" si="16"/>
        <v>0</v>
      </c>
      <c r="H183" s="36">
        <f t="shared" si="17"/>
        <v>4105174.4204731211</v>
      </c>
    </row>
    <row r="184" spans="2:8" x14ac:dyDescent="0.25">
      <c r="B184" s="39">
        <f t="shared" si="12"/>
        <v>10947.131787928323</v>
      </c>
      <c r="C184" s="28">
        <v>175</v>
      </c>
      <c r="D184" s="32">
        <f t="shared" si="13"/>
        <v>28023.852865683126</v>
      </c>
      <c r="E184" s="33">
        <f t="shared" si="14"/>
        <v>10947.131787928323</v>
      </c>
      <c r="F184" s="34">
        <f t="shared" si="15"/>
        <v>17076.721077754803</v>
      </c>
      <c r="G184" s="35">
        <f t="shared" si="16"/>
        <v>0</v>
      </c>
      <c r="H184" s="36">
        <f t="shared" si="17"/>
        <v>4088097.6993953665</v>
      </c>
    </row>
    <row r="185" spans="2:8" x14ac:dyDescent="0.25">
      <c r="B185" s="39">
        <f t="shared" si="12"/>
        <v>10901.59386505431</v>
      </c>
      <c r="C185" s="28">
        <v>176</v>
      </c>
      <c r="D185" s="32">
        <f t="shared" si="13"/>
        <v>28023.852865683126</v>
      </c>
      <c r="E185" s="33">
        <f t="shared" si="14"/>
        <v>10901.59386505431</v>
      </c>
      <c r="F185" s="34">
        <f t="shared" si="15"/>
        <v>17122.259000628816</v>
      </c>
      <c r="G185" s="35">
        <f t="shared" si="16"/>
        <v>0</v>
      </c>
      <c r="H185" s="36">
        <f t="shared" si="17"/>
        <v>4070975.4403947378</v>
      </c>
    </row>
    <row r="186" spans="2:8" x14ac:dyDescent="0.25">
      <c r="B186" s="39">
        <f t="shared" si="12"/>
        <v>10855.934507719301</v>
      </c>
      <c r="C186" s="28">
        <v>177</v>
      </c>
      <c r="D186" s="32">
        <f t="shared" si="13"/>
        <v>28023.852865683126</v>
      </c>
      <c r="E186" s="33">
        <f t="shared" si="14"/>
        <v>10855.934507719301</v>
      </c>
      <c r="F186" s="34">
        <f t="shared" si="15"/>
        <v>17167.918357963827</v>
      </c>
      <c r="G186" s="35">
        <f t="shared" si="16"/>
        <v>0</v>
      </c>
      <c r="H186" s="36">
        <f t="shared" si="17"/>
        <v>4053807.5220367741</v>
      </c>
    </row>
    <row r="187" spans="2:8" x14ac:dyDescent="0.25">
      <c r="B187" s="39">
        <f t="shared" si="12"/>
        <v>10810.153392098064</v>
      </c>
      <c r="C187" s="28">
        <v>178</v>
      </c>
      <c r="D187" s="32">
        <f t="shared" si="13"/>
        <v>28023.852865683126</v>
      </c>
      <c r="E187" s="33">
        <f t="shared" si="14"/>
        <v>10810.153392098064</v>
      </c>
      <c r="F187" s="34">
        <f t="shared" si="15"/>
        <v>17213.69947358506</v>
      </c>
      <c r="G187" s="35">
        <f t="shared" si="16"/>
        <v>0</v>
      </c>
      <c r="H187" s="36">
        <f t="shared" si="17"/>
        <v>4036593.8225631891</v>
      </c>
    </row>
    <row r="188" spans="2:8" x14ac:dyDescent="0.25">
      <c r="B188" s="39">
        <f t="shared" si="12"/>
        <v>10764.250193501837</v>
      </c>
      <c r="C188" s="28">
        <v>179</v>
      </c>
      <c r="D188" s="32">
        <f t="shared" si="13"/>
        <v>28023.852865683126</v>
      </c>
      <c r="E188" s="33">
        <f t="shared" si="14"/>
        <v>10764.250193501837</v>
      </c>
      <c r="F188" s="34">
        <f t="shared" si="15"/>
        <v>17259.602672181289</v>
      </c>
      <c r="G188" s="35">
        <f t="shared" si="16"/>
        <v>0</v>
      </c>
      <c r="H188" s="36">
        <f t="shared" si="17"/>
        <v>4019334.219891008</v>
      </c>
    </row>
    <row r="189" spans="2:8" x14ac:dyDescent="0.25">
      <c r="B189" s="39">
        <f t="shared" si="12"/>
        <v>10718.224586376022</v>
      </c>
      <c r="C189" s="28">
        <v>180</v>
      </c>
      <c r="D189" s="32">
        <f t="shared" si="13"/>
        <v>28023.852865683126</v>
      </c>
      <c r="E189" s="33">
        <f t="shared" si="14"/>
        <v>10718.224586376022</v>
      </c>
      <c r="F189" s="34">
        <f t="shared" si="15"/>
        <v>17305.628279307104</v>
      </c>
      <c r="G189" s="35">
        <f t="shared" si="16"/>
        <v>0</v>
      </c>
      <c r="H189" s="36">
        <f>IF((D189)&lt;=0,0,(H188-F189-G189))</f>
        <v>4002028.5916117011</v>
      </c>
    </row>
    <row r="190" spans="2:8" x14ac:dyDescent="0.25">
      <c r="B190" s="39">
        <f t="shared" si="12"/>
        <v>10672.076244297868</v>
      </c>
      <c r="C190" s="28">
        <v>181</v>
      </c>
      <c r="D190" s="32">
        <f>IF((H189)&lt;=0,0,(PMT($E$4/12,$E$5,-$H$9)))</f>
        <v>28023.852865683126</v>
      </c>
      <c r="E190" s="33">
        <f t="shared" si="14"/>
        <v>10672.076244297868</v>
      </c>
      <c r="F190" s="34">
        <f t="shared" si="15"/>
        <v>17351.776621385259</v>
      </c>
      <c r="G190" s="35">
        <f t="shared" si="16"/>
        <v>0</v>
      </c>
      <c r="H190" s="36">
        <f t="shared" si="17"/>
        <v>3984676.8149903156</v>
      </c>
    </row>
    <row r="191" spans="2:8" x14ac:dyDescent="0.25">
      <c r="B191" s="39">
        <f t="shared" si="12"/>
        <v>10625.804839974175</v>
      </c>
      <c r="C191" s="28">
        <v>182</v>
      </c>
      <c r="D191" s="32">
        <f t="shared" si="13"/>
        <v>28023.852865683126</v>
      </c>
      <c r="E191" s="33">
        <f t="shared" si="14"/>
        <v>10625.804839974175</v>
      </c>
      <c r="F191" s="34">
        <f t="shared" si="15"/>
        <v>17398.048025708951</v>
      </c>
      <c r="G191" s="35">
        <f t="shared" si="16"/>
        <v>0</v>
      </c>
      <c r="H191" s="36">
        <f t="shared" si="17"/>
        <v>3967278.7669646065</v>
      </c>
    </row>
    <row r="192" spans="2:8" x14ac:dyDescent="0.25">
      <c r="B192" s="39">
        <f t="shared" si="12"/>
        <v>10579.41004523895</v>
      </c>
      <c r="C192" s="28">
        <v>183</v>
      </c>
      <c r="D192" s="32">
        <f t="shared" si="13"/>
        <v>28023.852865683126</v>
      </c>
      <c r="E192" s="33">
        <f t="shared" si="14"/>
        <v>10579.41004523895</v>
      </c>
      <c r="F192" s="34">
        <f t="shared" si="15"/>
        <v>17444.442820444176</v>
      </c>
      <c r="G192" s="35">
        <f t="shared" si="16"/>
        <v>0</v>
      </c>
      <c r="H192" s="36">
        <f t="shared" si="17"/>
        <v>3949834.3241441622</v>
      </c>
    </row>
    <row r="193" spans="2:8" x14ac:dyDescent="0.25">
      <c r="B193" s="39">
        <f t="shared" si="12"/>
        <v>10532.891531051098</v>
      </c>
      <c r="C193" s="28">
        <v>184</v>
      </c>
      <c r="D193" s="32">
        <f t="shared" si="13"/>
        <v>28023.852865683126</v>
      </c>
      <c r="E193" s="33">
        <f t="shared" si="14"/>
        <v>10532.891531051098</v>
      </c>
      <c r="F193" s="34">
        <f t="shared" si="15"/>
        <v>17490.961334632026</v>
      </c>
      <c r="G193" s="35">
        <f t="shared" si="16"/>
        <v>0</v>
      </c>
      <c r="H193" s="36">
        <f t="shared" si="17"/>
        <v>3932343.36280953</v>
      </c>
    </row>
    <row r="194" spans="2:8" x14ac:dyDescent="0.25">
      <c r="B194" s="39">
        <f t="shared" si="12"/>
        <v>10486.24896749208</v>
      </c>
      <c r="C194" s="28">
        <v>185</v>
      </c>
      <c r="D194" s="32">
        <f t="shared" si="13"/>
        <v>28023.852865683126</v>
      </c>
      <c r="E194" s="33">
        <f t="shared" si="14"/>
        <v>10486.24896749208</v>
      </c>
      <c r="F194" s="34">
        <f t="shared" si="15"/>
        <v>17537.603898191046</v>
      </c>
      <c r="G194" s="35">
        <f t="shared" si="16"/>
        <v>0</v>
      </c>
      <c r="H194" s="36">
        <f t="shared" si="17"/>
        <v>3914805.7589113391</v>
      </c>
    </row>
    <row r="195" spans="2:8" x14ac:dyDescent="0.25">
      <c r="B195" s="39">
        <f t="shared" si="12"/>
        <v>10439.48202376357</v>
      </c>
      <c r="C195" s="28">
        <v>186</v>
      </c>
      <c r="D195" s="32">
        <f t="shared" si="13"/>
        <v>28023.852865683126</v>
      </c>
      <c r="E195" s="33">
        <f t="shared" si="14"/>
        <v>10439.48202376357</v>
      </c>
      <c r="F195" s="34">
        <f t="shared" si="15"/>
        <v>17584.370841919554</v>
      </c>
      <c r="G195" s="35">
        <f t="shared" si="16"/>
        <v>0</v>
      </c>
      <c r="H195" s="36">
        <f t="shared" si="17"/>
        <v>3897221.3880694197</v>
      </c>
    </row>
    <row r="196" spans="2:8" x14ac:dyDescent="0.25">
      <c r="B196" s="39">
        <f t="shared" si="12"/>
        <v>10392.59036818512</v>
      </c>
      <c r="C196" s="28">
        <v>187</v>
      </c>
      <c r="D196" s="32">
        <f t="shared" si="13"/>
        <v>28023.852865683126</v>
      </c>
      <c r="E196" s="33">
        <f t="shared" si="14"/>
        <v>10392.59036818512</v>
      </c>
      <c r="F196" s="34">
        <f t="shared" si="15"/>
        <v>17631.262497498006</v>
      </c>
      <c r="G196" s="35">
        <f t="shared" si="16"/>
        <v>0</v>
      </c>
      <c r="H196" s="36">
        <f t="shared" si="17"/>
        <v>3879590.1255719215</v>
      </c>
    </row>
    <row r="197" spans="2:8" x14ac:dyDescent="0.25">
      <c r="B197" s="39">
        <f t="shared" si="12"/>
        <v>10345.57366819179</v>
      </c>
      <c r="C197" s="28">
        <v>188</v>
      </c>
      <c r="D197" s="32">
        <f t="shared" si="13"/>
        <v>28023.852865683126</v>
      </c>
      <c r="E197" s="33">
        <f t="shared" si="14"/>
        <v>10345.57366819179</v>
      </c>
      <c r="F197" s="34">
        <f t="shared" si="15"/>
        <v>17678.279197491334</v>
      </c>
      <c r="G197" s="35">
        <f t="shared" si="16"/>
        <v>0</v>
      </c>
      <c r="H197" s="36">
        <f t="shared" si="17"/>
        <v>3861911.8463744302</v>
      </c>
    </row>
    <row r="198" spans="2:8" x14ac:dyDescent="0.25">
      <c r="B198" s="39">
        <f t="shared" si="12"/>
        <v>10298.431590331813</v>
      </c>
      <c r="C198" s="28">
        <v>189</v>
      </c>
      <c r="D198" s="32">
        <f t="shared" si="13"/>
        <v>28023.852865683126</v>
      </c>
      <c r="E198" s="33">
        <f t="shared" si="14"/>
        <v>10298.431590331813</v>
      </c>
      <c r="F198" s="34">
        <f t="shared" si="15"/>
        <v>17725.421275351313</v>
      </c>
      <c r="G198" s="35">
        <f t="shared" si="16"/>
        <v>0</v>
      </c>
      <c r="H198" s="36">
        <f t="shared" si="17"/>
        <v>3844186.425099079</v>
      </c>
    </row>
    <row r="199" spans="2:8" x14ac:dyDescent="0.25">
      <c r="B199" s="39">
        <f t="shared" si="12"/>
        <v>10251.16380026421</v>
      </c>
      <c r="C199" s="28">
        <v>190</v>
      </c>
      <c r="D199" s="32">
        <f t="shared" si="13"/>
        <v>28023.852865683126</v>
      </c>
      <c r="E199" s="33">
        <f t="shared" si="14"/>
        <v>10251.16380026421</v>
      </c>
      <c r="F199" s="34">
        <f t="shared" si="15"/>
        <v>17772.689065418916</v>
      </c>
      <c r="G199" s="35">
        <f t="shared" si="16"/>
        <v>0</v>
      </c>
      <c r="H199" s="36">
        <f t="shared" si="17"/>
        <v>3826413.7360336599</v>
      </c>
    </row>
    <row r="200" spans="2:8" x14ac:dyDescent="0.25">
      <c r="B200" s="39">
        <f t="shared" si="12"/>
        <v>10203.769962756425</v>
      </c>
      <c r="C200" s="28">
        <v>191</v>
      </c>
      <c r="D200" s="32">
        <f t="shared" si="13"/>
        <v>28023.852865683126</v>
      </c>
      <c r="E200" s="33">
        <f t="shared" si="14"/>
        <v>10203.769962756425</v>
      </c>
      <c r="F200" s="34">
        <f t="shared" si="15"/>
        <v>17820.082902926701</v>
      </c>
      <c r="G200" s="35">
        <f t="shared" si="16"/>
        <v>0</v>
      </c>
      <c r="H200" s="36">
        <f t="shared" si="17"/>
        <v>3808593.6531307334</v>
      </c>
    </row>
    <row r="201" spans="2:8" x14ac:dyDescent="0.25">
      <c r="B201" s="39">
        <f t="shared" si="12"/>
        <v>10156.249741681955</v>
      </c>
      <c r="C201" s="28">
        <v>192</v>
      </c>
      <c r="D201" s="32">
        <f t="shared" si="13"/>
        <v>28023.852865683126</v>
      </c>
      <c r="E201" s="33">
        <f t="shared" si="14"/>
        <v>10156.249741681955</v>
      </c>
      <c r="F201" s="34">
        <f t="shared" si="15"/>
        <v>17867.603124001173</v>
      </c>
      <c r="G201" s="35">
        <f t="shared" si="16"/>
        <v>0</v>
      </c>
      <c r="H201" s="36">
        <f t="shared" si="17"/>
        <v>3790726.0500067323</v>
      </c>
    </row>
    <row r="202" spans="2:8" x14ac:dyDescent="0.25">
      <c r="B202" s="39">
        <f t="shared" si="12"/>
        <v>10108.602800017952</v>
      </c>
      <c r="C202" s="28">
        <v>193</v>
      </c>
      <c r="D202" s="32">
        <f t="shared" si="13"/>
        <v>28023.852865683126</v>
      </c>
      <c r="E202" s="33">
        <f t="shared" si="14"/>
        <v>10108.602800017952</v>
      </c>
      <c r="F202" s="34">
        <f t="shared" si="15"/>
        <v>17915.250065665175</v>
      </c>
      <c r="G202" s="35">
        <f t="shared" si="16"/>
        <v>0</v>
      </c>
      <c r="H202" s="36">
        <f t="shared" si="17"/>
        <v>3772810.7999410671</v>
      </c>
    </row>
    <row r="203" spans="2:8" x14ac:dyDescent="0.25">
      <c r="B203" s="39">
        <f t="shared" ref="B203:B266" si="18">H202*($E$4/12)</f>
        <v>10060.828799842846</v>
      </c>
      <c r="C203" s="28">
        <v>194</v>
      </c>
      <c r="D203" s="32">
        <f t="shared" ref="D203:D266" si="19">IF((H202)&lt;=0,0,(PMT($E$4/12,$E$5,-$H$9)))</f>
        <v>28023.852865683126</v>
      </c>
      <c r="E203" s="33">
        <f t="shared" ref="E203:E266" si="20">IF((B203)&lt;=0,0,(B203))</f>
        <v>10060.828799842846</v>
      </c>
      <c r="F203" s="34">
        <f t="shared" ref="F203:F266" si="21">D203-E203</f>
        <v>17963.02406584028</v>
      </c>
      <c r="G203" s="35">
        <f t="shared" ref="G203:G266" si="22">IF((D203)&lt;=0,0,($H$3))</f>
        <v>0</v>
      </c>
      <c r="H203" s="36">
        <f t="shared" ref="H203:H266" si="23">IF((D203)&lt;=0,0,(H202-F203-G203))</f>
        <v>3754847.7758752271</v>
      </c>
    </row>
    <row r="204" spans="2:8" x14ac:dyDescent="0.25">
      <c r="B204" s="39">
        <f t="shared" si="18"/>
        <v>10012.927402333939</v>
      </c>
      <c r="C204" s="28">
        <v>195</v>
      </c>
      <c r="D204" s="32">
        <f t="shared" si="19"/>
        <v>28023.852865683126</v>
      </c>
      <c r="E204" s="33">
        <f t="shared" si="20"/>
        <v>10012.927402333939</v>
      </c>
      <c r="F204" s="34">
        <f t="shared" si="21"/>
        <v>18010.925463349187</v>
      </c>
      <c r="G204" s="35">
        <f t="shared" si="22"/>
        <v>0</v>
      </c>
      <c r="H204" s="36">
        <f t="shared" si="23"/>
        <v>3736836.850411878</v>
      </c>
    </row>
    <row r="205" spans="2:8" x14ac:dyDescent="0.25">
      <c r="B205" s="39">
        <f t="shared" si="18"/>
        <v>9964.8982677650074</v>
      </c>
      <c r="C205" s="28">
        <v>196</v>
      </c>
      <c r="D205" s="32">
        <f t="shared" si="19"/>
        <v>28023.852865683126</v>
      </c>
      <c r="E205" s="33">
        <f t="shared" si="20"/>
        <v>9964.8982677650074</v>
      </c>
      <c r="F205" s="34">
        <f t="shared" si="21"/>
        <v>18058.95459791812</v>
      </c>
      <c r="G205" s="35">
        <f t="shared" si="22"/>
        <v>0</v>
      </c>
      <c r="H205" s="36">
        <f t="shared" si="23"/>
        <v>3718777.8958139597</v>
      </c>
    </row>
    <row r="206" spans="2:8" x14ac:dyDescent="0.25">
      <c r="B206" s="39">
        <f t="shared" si="18"/>
        <v>9916.7410555038914</v>
      </c>
      <c r="C206" s="28">
        <v>197</v>
      </c>
      <c r="D206" s="32">
        <f t="shared" si="19"/>
        <v>28023.852865683126</v>
      </c>
      <c r="E206" s="33">
        <f t="shared" si="20"/>
        <v>9916.7410555038914</v>
      </c>
      <c r="F206" s="34">
        <f t="shared" si="21"/>
        <v>18107.111810179234</v>
      </c>
      <c r="G206" s="35">
        <f t="shared" si="22"/>
        <v>0</v>
      </c>
      <c r="H206" s="36">
        <f t="shared" si="23"/>
        <v>3700670.7840037802</v>
      </c>
    </row>
    <row r="207" spans="2:8" x14ac:dyDescent="0.25">
      <c r="B207" s="39">
        <f t="shared" si="18"/>
        <v>9868.4554240100806</v>
      </c>
      <c r="C207" s="28">
        <v>198</v>
      </c>
      <c r="D207" s="32">
        <f t="shared" si="19"/>
        <v>28023.852865683126</v>
      </c>
      <c r="E207" s="33">
        <f t="shared" si="20"/>
        <v>9868.4554240100806</v>
      </c>
      <c r="F207" s="34">
        <f t="shared" si="21"/>
        <v>18155.397441673045</v>
      </c>
      <c r="G207" s="35">
        <f t="shared" si="22"/>
        <v>0</v>
      </c>
      <c r="H207" s="36">
        <f t="shared" si="23"/>
        <v>3682515.3865621071</v>
      </c>
    </row>
    <row r="208" spans="2:8" x14ac:dyDescent="0.25">
      <c r="B208" s="39">
        <f t="shared" si="18"/>
        <v>9820.0410308322862</v>
      </c>
      <c r="C208" s="28">
        <v>199</v>
      </c>
      <c r="D208" s="32">
        <f t="shared" si="19"/>
        <v>28023.852865683126</v>
      </c>
      <c r="E208" s="33">
        <f t="shared" si="20"/>
        <v>9820.0410308322862</v>
      </c>
      <c r="F208" s="34">
        <f t="shared" si="21"/>
        <v>18203.81183485084</v>
      </c>
      <c r="G208" s="35">
        <f t="shared" si="22"/>
        <v>0</v>
      </c>
      <c r="H208" s="36">
        <f t="shared" si="23"/>
        <v>3664311.5747272563</v>
      </c>
    </row>
    <row r="209" spans="2:8" x14ac:dyDescent="0.25">
      <c r="B209" s="39">
        <f t="shared" si="18"/>
        <v>9771.4975326060157</v>
      </c>
      <c r="C209" s="28">
        <v>200</v>
      </c>
      <c r="D209" s="32">
        <f t="shared" si="19"/>
        <v>28023.852865683126</v>
      </c>
      <c r="E209" s="33">
        <f t="shared" si="20"/>
        <v>9771.4975326060157</v>
      </c>
      <c r="F209" s="34">
        <f t="shared" si="21"/>
        <v>18252.35533307711</v>
      </c>
      <c r="G209" s="35">
        <f t="shared" si="22"/>
        <v>0</v>
      </c>
      <c r="H209" s="36">
        <f t="shared" si="23"/>
        <v>3646059.2193941791</v>
      </c>
    </row>
    <row r="210" spans="2:8" x14ac:dyDescent="0.25">
      <c r="B210" s="39">
        <f t="shared" si="18"/>
        <v>9722.824585051143</v>
      </c>
      <c r="C210" s="28">
        <v>201</v>
      </c>
      <c r="D210" s="32">
        <f t="shared" si="19"/>
        <v>28023.852865683126</v>
      </c>
      <c r="E210" s="33">
        <f t="shared" si="20"/>
        <v>9722.824585051143</v>
      </c>
      <c r="F210" s="34">
        <f t="shared" si="21"/>
        <v>18301.028280631981</v>
      </c>
      <c r="G210" s="35">
        <f t="shared" si="22"/>
        <v>0</v>
      </c>
      <c r="H210" s="36">
        <f t="shared" si="23"/>
        <v>3627758.191113547</v>
      </c>
    </row>
    <row r="211" spans="2:8" x14ac:dyDescent="0.25">
      <c r="B211" s="39">
        <f t="shared" si="18"/>
        <v>9674.0218429694578</v>
      </c>
      <c r="C211" s="28">
        <v>202</v>
      </c>
      <c r="D211" s="32">
        <f t="shared" si="19"/>
        <v>28023.852865683126</v>
      </c>
      <c r="E211" s="33">
        <f t="shared" si="20"/>
        <v>9674.0218429694578</v>
      </c>
      <c r="F211" s="34">
        <f t="shared" si="21"/>
        <v>18349.831022713668</v>
      </c>
      <c r="G211" s="35">
        <f t="shared" si="22"/>
        <v>0</v>
      </c>
      <c r="H211" s="36">
        <f t="shared" si="23"/>
        <v>3609408.3600908332</v>
      </c>
    </row>
    <row r="212" spans="2:8" x14ac:dyDescent="0.25">
      <c r="B212" s="39">
        <f t="shared" si="18"/>
        <v>9625.0889602422212</v>
      </c>
      <c r="C212" s="28">
        <v>203</v>
      </c>
      <c r="D212" s="32">
        <f t="shared" si="19"/>
        <v>28023.852865683126</v>
      </c>
      <c r="E212" s="33">
        <f t="shared" si="20"/>
        <v>9625.0889602422212</v>
      </c>
      <c r="F212" s="34">
        <f t="shared" si="21"/>
        <v>18398.763905440905</v>
      </c>
      <c r="G212" s="35">
        <f t="shared" si="22"/>
        <v>0</v>
      </c>
      <c r="H212" s="36">
        <f t="shared" si="23"/>
        <v>3591009.5961853922</v>
      </c>
    </row>
    <row r="213" spans="2:8" x14ac:dyDescent="0.25">
      <c r="B213" s="39">
        <f t="shared" si="18"/>
        <v>9576.0255898277119</v>
      </c>
      <c r="C213" s="28">
        <v>204</v>
      </c>
      <c r="D213" s="32">
        <f t="shared" si="19"/>
        <v>28023.852865683126</v>
      </c>
      <c r="E213" s="33">
        <f t="shared" si="20"/>
        <v>9576.0255898277119</v>
      </c>
      <c r="F213" s="34">
        <f t="shared" si="21"/>
        <v>18447.827275855416</v>
      </c>
      <c r="G213" s="35">
        <f t="shared" si="22"/>
        <v>0</v>
      </c>
      <c r="H213" s="36">
        <f t="shared" si="23"/>
        <v>3572561.7689095368</v>
      </c>
    </row>
    <row r="214" spans="2:8" x14ac:dyDescent="0.25">
      <c r="B214" s="39">
        <f t="shared" si="18"/>
        <v>9526.8313837587648</v>
      </c>
      <c r="C214" s="28">
        <v>205</v>
      </c>
      <c r="D214" s="32">
        <f t="shared" si="19"/>
        <v>28023.852865683126</v>
      </c>
      <c r="E214" s="33">
        <f t="shared" si="20"/>
        <v>9526.8313837587648</v>
      </c>
      <c r="F214" s="34">
        <f t="shared" si="21"/>
        <v>18497.021481924363</v>
      </c>
      <c r="G214" s="35">
        <f t="shared" si="22"/>
        <v>0</v>
      </c>
      <c r="H214" s="36">
        <f t="shared" si="23"/>
        <v>3554064.7474276125</v>
      </c>
    </row>
    <row r="215" spans="2:8" x14ac:dyDescent="0.25">
      <c r="B215" s="39">
        <f t="shared" si="18"/>
        <v>9477.5059931402993</v>
      </c>
      <c r="C215" s="28">
        <v>206</v>
      </c>
      <c r="D215" s="32">
        <f t="shared" si="19"/>
        <v>28023.852865683126</v>
      </c>
      <c r="E215" s="33">
        <f t="shared" si="20"/>
        <v>9477.5059931402993</v>
      </c>
      <c r="F215" s="34">
        <f t="shared" si="21"/>
        <v>18546.346872542825</v>
      </c>
      <c r="G215" s="35">
        <f t="shared" si="22"/>
        <v>0</v>
      </c>
      <c r="H215" s="36">
        <f t="shared" si="23"/>
        <v>3535518.4005550696</v>
      </c>
    </row>
    <row r="216" spans="2:8" x14ac:dyDescent="0.25">
      <c r="B216" s="39">
        <f t="shared" si="18"/>
        <v>9428.0490681468527</v>
      </c>
      <c r="C216" s="28">
        <v>207</v>
      </c>
      <c r="D216" s="32">
        <f t="shared" si="19"/>
        <v>28023.852865683126</v>
      </c>
      <c r="E216" s="33">
        <f t="shared" si="20"/>
        <v>9428.0490681468527</v>
      </c>
      <c r="F216" s="34">
        <f t="shared" si="21"/>
        <v>18595.803797536275</v>
      </c>
      <c r="G216" s="35">
        <f t="shared" si="22"/>
        <v>0</v>
      </c>
      <c r="H216" s="36">
        <f t="shared" si="23"/>
        <v>3516922.5967575335</v>
      </c>
    </row>
    <row r="217" spans="2:8" x14ac:dyDescent="0.25">
      <c r="B217" s="39">
        <f t="shared" si="18"/>
        <v>9378.4602580200899</v>
      </c>
      <c r="C217" s="28">
        <v>208</v>
      </c>
      <c r="D217" s="32">
        <f t="shared" si="19"/>
        <v>28023.852865683126</v>
      </c>
      <c r="E217" s="33">
        <f t="shared" si="20"/>
        <v>9378.4602580200899</v>
      </c>
      <c r="F217" s="34">
        <f t="shared" si="21"/>
        <v>18645.392607663038</v>
      </c>
      <c r="G217" s="35">
        <f t="shared" si="22"/>
        <v>0</v>
      </c>
      <c r="H217" s="36">
        <f t="shared" si="23"/>
        <v>3498277.2041498707</v>
      </c>
    </row>
    <row r="218" spans="2:8" x14ac:dyDescent="0.25">
      <c r="B218" s="39">
        <f t="shared" si="18"/>
        <v>9328.7392110663222</v>
      </c>
      <c r="C218" s="28">
        <v>209</v>
      </c>
      <c r="D218" s="32">
        <f t="shared" si="19"/>
        <v>28023.852865683126</v>
      </c>
      <c r="E218" s="33">
        <f t="shared" si="20"/>
        <v>9328.7392110663222</v>
      </c>
      <c r="F218" s="34">
        <f t="shared" si="21"/>
        <v>18695.113654616805</v>
      </c>
      <c r="G218" s="35">
        <f t="shared" si="22"/>
        <v>0</v>
      </c>
      <c r="H218" s="36">
        <f t="shared" si="23"/>
        <v>3479582.0904952539</v>
      </c>
    </row>
    <row r="219" spans="2:8" x14ac:dyDescent="0.25">
      <c r="B219" s="39">
        <f t="shared" si="18"/>
        <v>9278.8855746540103</v>
      </c>
      <c r="C219" s="28">
        <v>210</v>
      </c>
      <c r="D219" s="32">
        <f t="shared" si="19"/>
        <v>28023.852865683126</v>
      </c>
      <c r="E219" s="33">
        <f t="shared" si="20"/>
        <v>9278.8855746540103</v>
      </c>
      <c r="F219" s="34">
        <f t="shared" si="21"/>
        <v>18744.967291029116</v>
      </c>
      <c r="G219" s="35">
        <f t="shared" si="22"/>
        <v>0</v>
      </c>
      <c r="H219" s="36">
        <f t="shared" si="23"/>
        <v>3460837.1232042247</v>
      </c>
    </row>
    <row r="220" spans="2:8" x14ac:dyDescent="0.25">
      <c r="B220" s="39">
        <f t="shared" si="18"/>
        <v>9228.8989952112661</v>
      </c>
      <c r="C220" s="28">
        <v>211</v>
      </c>
      <c r="D220" s="32">
        <f t="shared" si="19"/>
        <v>28023.852865683126</v>
      </c>
      <c r="E220" s="33">
        <f t="shared" si="20"/>
        <v>9228.8989952112661</v>
      </c>
      <c r="F220" s="34">
        <f t="shared" si="21"/>
        <v>18794.953870471858</v>
      </c>
      <c r="G220" s="35">
        <f t="shared" si="22"/>
        <v>0</v>
      </c>
      <c r="H220" s="36">
        <f t="shared" si="23"/>
        <v>3442042.1693337527</v>
      </c>
    </row>
    <row r="221" spans="2:8" x14ac:dyDescent="0.25">
      <c r="B221" s="39">
        <f t="shared" si="18"/>
        <v>9178.7791182233395</v>
      </c>
      <c r="C221" s="28">
        <v>212</v>
      </c>
      <c r="D221" s="32">
        <f t="shared" si="19"/>
        <v>28023.852865683126</v>
      </c>
      <c r="E221" s="33">
        <f t="shared" si="20"/>
        <v>9178.7791182233395</v>
      </c>
      <c r="F221" s="34">
        <f t="shared" si="21"/>
        <v>18845.073747459784</v>
      </c>
      <c r="G221" s="35">
        <f t="shared" si="22"/>
        <v>0</v>
      </c>
      <c r="H221" s="36">
        <f t="shared" si="23"/>
        <v>3423197.0955862929</v>
      </c>
    </row>
    <row r="222" spans="2:8" x14ac:dyDescent="0.25">
      <c r="B222" s="39">
        <f t="shared" si="18"/>
        <v>9128.5255882301135</v>
      </c>
      <c r="C222" s="28">
        <v>213</v>
      </c>
      <c r="D222" s="32">
        <f t="shared" si="19"/>
        <v>28023.852865683126</v>
      </c>
      <c r="E222" s="33">
        <f t="shared" si="20"/>
        <v>9128.5255882301135</v>
      </c>
      <c r="F222" s="34">
        <f t="shared" si="21"/>
        <v>18895.327277453012</v>
      </c>
      <c r="G222" s="35">
        <f t="shared" si="22"/>
        <v>0</v>
      </c>
      <c r="H222" s="36">
        <f t="shared" si="23"/>
        <v>3404301.7683088398</v>
      </c>
    </row>
    <row r="223" spans="2:8" x14ac:dyDescent="0.25">
      <c r="B223" s="39">
        <f t="shared" si="18"/>
        <v>9078.1380488235718</v>
      </c>
      <c r="C223" s="28">
        <v>214</v>
      </c>
      <c r="D223" s="32">
        <f t="shared" si="19"/>
        <v>28023.852865683126</v>
      </c>
      <c r="E223" s="33">
        <f t="shared" si="20"/>
        <v>9078.1380488235718</v>
      </c>
      <c r="F223" s="34">
        <f t="shared" si="21"/>
        <v>18945.714816859552</v>
      </c>
      <c r="G223" s="35">
        <f t="shared" si="22"/>
        <v>0</v>
      </c>
      <c r="H223" s="36">
        <f t="shared" si="23"/>
        <v>3385356.0534919803</v>
      </c>
    </row>
    <row r="224" spans="2:8" x14ac:dyDescent="0.25">
      <c r="B224" s="39">
        <f t="shared" si="18"/>
        <v>9027.61614264528</v>
      </c>
      <c r="C224" s="28">
        <v>215</v>
      </c>
      <c r="D224" s="32">
        <f t="shared" si="19"/>
        <v>28023.852865683126</v>
      </c>
      <c r="E224" s="33">
        <f t="shared" si="20"/>
        <v>9027.61614264528</v>
      </c>
      <c r="F224" s="34">
        <f t="shared" si="21"/>
        <v>18996.236723037844</v>
      </c>
      <c r="G224" s="35">
        <f t="shared" si="22"/>
        <v>0</v>
      </c>
      <c r="H224" s="36">
        <f t="shared" si="23"/>
        <v>3366359.8167689424</v>
      </c>
    </row>
    <row r="225" spans="2:8" x14ac:dyDescent="0.25">
      <c r="B225" s="39">
        <f t="shared" si="18"/>
        <v>8976.9595113838459</v>
      </c>
      <c r="C225" s="28">
        <v>216</v>
      </c>
      <c r="D225" s="32">
        <f t="shared" si="19"/>
        <v>28023.852865683126</v>
      </c>
      <c r="E225" s="33">
        <f t="shared" si="20"/>
        <v>8976.9595113838459</v>
      </c>
      <c r="F225" s="34">
        <f t="shared" si="21"/>
        <v>19046.893354299282</v>
      </c>
      <c r="G225" s="35">
        <f t="shared" si="22"/>
        <v>0</v>
      </c>
      <c r="H225" s="36">
        <f t="shared" si="23"/>
        <v>3347312.9234146429</v>
      </c>
    </row>
    <row r="226" spans="2:8" x14ac:dyDescent="0.25">
      <c r="B226" s="39">
        <f t="shared" si="18"/>
        <v>8926.1677957723805</v>
      </c>
      <c r="C226" s="28">
        <v>217</v>
      </c>
      <c r="D226" s="32">
        <f t="shared" si="19"/>
        <v>28023.852865683126</v>
      </c>
      <c r="E226" s="33">
        <f t="shared" si="20"/>
        <v>8926.1677957723805</v>
      </c>
      <c r="F226" s="34">
        <f t="shared" si="21"/>
        <v>19097.685069910745</v>
      </c>
      <c r="G226" s="35">
        <f t="shared" si="22"/>
        <v>0</v>
      </c>
      <c r="H226" s="36">
        <f t="shared" si="23"/>
        <v>3328215.2383447322</v>
      </c>
    </row>
    <row r="227" spans="2:8" x14ac:dyDescent="0.25">
      <c r="B227" s="39">
        <f t="shared" si="18"/>
        <v>8875.240635585953</v>
      </c>
      <c r="C227" s="28">
        <v>218</v>
      </c>
      <c r="D227" s="32">
        <f t="shared" si="19"/>
        <v>28023.852865683126</v>
      </c>
      <c r="E227" s="33">
        <f t="shared" si="20"/>
        <v>8875.240635585953</v>
      </c>
      <c r="F227" s="34">
        <f t="shared" si="21"/>
        <v>19148.612230097173</v>
      </c>
      <c r="G227" s="35">
        <f t="shared" si="22"/>
        <v>0</v>
      </c>
      <c r="H227" s="36">
        <f t="shared" si="23"/>
        <v>3309066.6261146353</v>
      </c>
    </row>
    <row r="228" spans="2:8" x14ac:dyDescent="0.25">
      <c r="B228" s="39">
        <f t="shared" si="18"/>
        <v>8824.177669639028</v>
      </c>
      <c r="C228" s="28">
        <v>219</v>
      </c>
      <c r="D228" s="32">
        <f t="shared" si="19"/>
        <v>28023.852865683126</v>
      </c>
      <c r="E228" s="33">
        <f t="shared" si="20"/>
        <v>8824.177669639028</v>
      </c>
      <c r="F228" s="34">
        <f t="shared" si="21"/>
        <v>19199.675196044096</v>
      </c>
      <c r="G228" s="35">
        <f t="shared" si="22"/>
        <v>0</v>
      </c>
      <c r="H228" s="36">
        <f t="shared" si="23"/>
        <v>3289866.9509185911</v>
      </c>
    </row>
    <row r="229" spans="2:8" x14ac:dyDescent="0.25">
      <c r="B229" s="39">
        <f t="shared" si="18"/>
        <v>8772.9785357829096</v>
      </c>
      <c r="C229" s="28">
        <v>220</v>
      </c>
      <c r="D229" s="32">
        <f t="shared" si="19"/>
        <v>28023.852865683126</v>
      </c>
      <c r="E229" s="33">
        <f t="shared" si="20"/>
        <v>8772.9785357829096</v>
      </c>
      <c r="F229" s="34">
        <f t="shared" si="21"/>
        <v>19250.874329900216</v>
      </c>
      <c r="G229" s="35">
        <f t="shared" si="22"/>
        <v>0</v>
      </c>
      <c r="H229" s="36">
        <f t="shared" si="23"/>
        <v>3270616.0765886907</v>
      </c>
    </row>
    <row r="230" spans="2:8" x14ac:dyDescent="0.25">
      <c r="B230" s="39">
        <f t="shared" si="18"/>
        <v>8721.6428709031752</v>
      </c>
      <c r="C230" s="28">
        <v>221</v>
      </c>
      <c r="D230" s="32">
        <f t="shared" si="19"/>
        <v>28023.852865683126</v>
      </c>
      <c r="E230" s="33">
        <f t="shared" si="20"/>
        <v>8721.6428709031752</v>
      </c>
      <c r="F230" s="34">
        <f t="shared" si="21"/>
        <v>19302.209994779951</v>
      </c>
      <c r="G230" s="35">
        <f t="shared" si="22"/>
        <v>0</v>
      </c>
      <c r="H230" s="36">
        <f t="shared" si="23"/>
        <v>3251313.8665939108</v>
      </c>
    </row>
    <row r="231" spans="2:8" x14ac:dyDescent="0.25">
      <c r="B231" s="39">
        <f t="shared" si="18"/>
        <v>8670.1703109170958</v>
      </c>
      <c r="C231" s="28">
        <v>222</v>
      </c>
      <c r="D231" s="32">
        <f t="shared" si="19"/>
        <v>28023.852865683126</v>
      </c>
      <c r="E231" s="33">
        <f t="shared" si="20"/>
        <v>8670.1703109170958</v>
      </c>
      <c r="F231" s="34">
        <f t="shared" si="21"/>
        <v>19353.68255476603</v>
      </c>
      <c r="G231" s="35">
        <f t="shared" si="22"/>
        <v>0</v>
      </c>
      <c r="H231" s="36">
        <f t="shared" si="23"/>
        <v>3231960.1840391448</v>
      </c>
    </row>
    <row r="232" spans="2:8" x14ac:dyDescent="0.25">
      <c r="B232" s="39">
        <f t="shared" si="18"/>
        <v>8618.5604907710531</v>
      </c>
      <c r="C232" s="28">
        <v>223</v>
      </c>
      <c r="D232" s="32">
        <f t="shared" si="19"/>
        <v>28023.852865683126</v>
      </c>
      <c r="E232" s="33">
        <f t="shared" si="20"/>
        <v>8618.5604907710531</v>
      </c>
      <c r="F232" s="34">
        <f t="shared" si="21"/>
        <v>19405.292374912075</v>
      </c>
      <c r="G232" s="35">
        <f t="shared" si="22"/>
        <v>0</v>
      </c>
      <c r="H232" s="36">
        <f t="shared" si="23"/>
        <v>3212554.8916642326</v>
      </c>
    </row>
    <row r="233" spans="2:8" x14ac:dyDescent="0.25">
      <c r="B233" s="39">
        <f t="shared" si="18"/>
        <v>8566.8130444379531</v>
      </c>
      <c r="C233" s="28">
        <v>224</v>
      </c>
      <c r="D233" s="32">
        <f t="shared" si="19"/>
        <v>28023.852865683126</v>
      </c>
      <c r="E233" s="33">
        <f t="shared" si="20"/>
        <v>8566.8130444379531</v>
      </c>
      <c r="F233" s="34">
        <f t="shared" si="21"/>
        <v>19457.039821245173</v>
      </c>
      <c r="G233" s="35">
        <f t="shared" si="22"/>
        <v>0</v>
      </c>
      <c r="H233" s="36">
        <f t="shared" si="23"/>
        <v>3193097.8518429874</v>
      </c>
    </row>
    <row r="234" spans="2:8" x14ac:dyDescent="0.25">
      <c r="B234" s="39">
        <f t="shared" si="18"/>
        <v>8514.927604914632</v>
      </c>
      <c r="C234" s="28">
        <v>225</v>
      </c>
      <c r="D234" s="32">
        <f t="shared" si="19"/>
        <v>28023.852865683126</v>
      </c>
      <c r="E234" s="33">
        <f t="shared" si="20"/>
        <v>8514.927604914632</v>
      </c>
      <c r="F234" s="34">
        <f t="shared" si="21"/>
        <v>19508.925260768494</v>
      </c>
      <c r="G234" s="35">
        <f t="shared" si="22"/>
        <v>0</v>
      </c>
      <c r="H234" s="36">
        <f t="shared" si="23"/>
        <v>3173588.9265822191</v>
      </c>
    </row>
    <row r="235" spans="2:8" x14ac:dyDescent="0.25">
      <c r="B235" s="39">
        <f t="shared" si="18"/>
        <v>8462.9038042192515</v>
      </c>
      <c r="C235" s="28">
        <v>226</v>
      </c>
      <c r="D235" s="32">
        <f t="shared" si="19"/>
        <v>28023.852865683126</v>
      </c>
      <c r="E235" s="33">
        <f t="shared" si="20"/>
        <v>8462.9038042192515</v>
      </c>
      <c r="F235" s="34">
        <f t="shared" si="21"/>
        <v>19560.949061463874</v>
      </c>
      <c r="G235" s="35">
        <f t="shared" si="22"/>
        <v>0</v>
      </c>
      <c r="H235" s="36">
        <f t="shared" si="23"/>
        <v>3154027.977520755</v>
      </c>
    </row>
    <row r="236" spans="2:8" x14ac:dyDescent="0.25">
      <c r="B236" s="39">
        <f t="shared" si="18"/>
        <v>8410.7412733886795</v>
      </c>
      <c r="C236" s="28">
        <v>227</v>
      </c>
      <c r="D236" s="32">
        <f t="shared" si="19"/>
        <v>28023.852865683126</v>
      </c>
      <c r="E236" s="33">
        <f t="shared" si="20"/>
        <v>8410.7412733886795</v>
      </c>
      <c r="F236" s="34">
        <f t="shared" si="21"/>
        <v>19613.111592294445</v>
      </c>
      <c r="G236" s="35">
        <f t="shared" si="22"/>
        <v>0</v>
      </c>
      <c r="H236" s="36">
        <f t="shared" si="23"/>
        <v>3134414.8659284604</v>
      </c>
    </row>
    <row r="237" spans="2:8" x14ac:dyDescent="0.25">
      <c r="B237" s="39">
        <f t="shared" si="18"/>
        <v>8358.4396424758943</v>
      </c>
      <c r="C237" s="28">
        <v>228</v>
      </c>
      <c r="D237" s="32">
        <f t="shared" si="19"/>
        <v>28023.852865683126</v>
      </c>
      <c r="E237" s="33">
        <f t="shared" si="20"/>
        <v>8358.4396424758943</v>
      </c>
      <c r="F237" s="34">
        <f t="shared" si="21"/>
        <v>19665.41322320723</v>
      </c>
      <c r="G237" s="35">
        <f t="shared" si="22"/>
        <v>0</v>
      </c>
      <c r="H237" s="36">
        <f t="shared" si="23"/>
        <v>3114749.4527052529</v>
      </c>
    </row>
    <row r="238" spans="2:8" x14ac:dyDescent="0.25">
      <c r="B238" s="39">
        <f t="shared" si="18"/>
        <v>8305.9985405473417</v>
      </c>
      <c r="C238" s="28">
        <v>229</v>
      </c>
      <c r="D238" s="32">
        <f t="shared" si="19"/>
        <v>28023.852865683126</v>
      </c>
      <c r="E238" s="33">
        <f t="shared" si="20"/>
        <v>8305.9985405473417</v>
      </c>
      <c r="F238" s="34">
        <f t="shared" si="21"/>
        <v>19717.854325135784</v>
      </c>
      <c r="G238" s="35">
        <f t="shared" si="22"/>
        <v>0</v>
      </c>
      <c r="H238" s="36">
        <f t="shared" si="23"/>
        <v>3095031.5983801172</v>
      </c>
    </row>
    <row r="239" spans="2:8" x14ac:dyDescent="0.25">
      <c r="B239" s="39">
        <f t="shared" si="18"/>
        <v>8253.4175956803119</v>
      </c>
      <c r="C239" s="28">
        <v>230</v>
      </c>
      <c r="D239" s="32">
        <f t="shared" si="19"/>
        <v>28023.852865683126</v>
      </c>
      <c r="E239" s="33">
        <f t="shared" si="20"/>
        <v>8253.4175956803119</v>
      </c>
      <c r="F239" s="34">
        <f t="shared" si="21"/>
        <v>19770.435270002814</v>
      </c>
      <c r="G239" s="35">
        <f t="shared" si="22"/>
        <v>0</v>
      </c>
      <c r="H239" s="36">
        <f t="shared" si="23"/>
        <v>3075261.1631101142</v>
      </c>
    </row>
    <row r="240" spans="2:8" x14ac:dyDescent="0.25">
      <c r="B240" s="39">
        <f t="shared" si="18"/>
        <v>8200.696434960304</v>
      </c>
      <c r="C240" s="28">
        <v>231</v>
      </c>
      <c r="D240" s="32">
        <f t="shared" si="19"/>
        <v>28023.852865683126</v>
      </c>
      <c r="E240" s="33">
        <f t="shared" si="20"/>
        <v>8200.696434960304</v>
      </c>
      <c r="F240" s="34">
        <f t="shared" si="21"/>
        <v>19823.156430722822</v>
      </c>
      <c r="G240" s="35">
        <f t="shared" si="22"/>
        <v>0</v>
      </c>
      <c r="H240" s="36">
        <f t="shared" si="23"/>
        <v>3055438.0066793915</v>
      </c>
    </row>
    <row r="241" spans="2:8" x14ac:dyDescent="0.25">
      <c r="B241" s="39">
        <f t="shared" si="18"/>
        <v>8147.8346844783773</v>
      </c>
      <c r="C241" s="28">
        <v>232</v>
      </c>
      <c r="D241" s="32">
        <f t="shared" si="19"/>
        <v>28023.852865683126</v>
      </c>
      <c r="E241" s="33">
        <f t="shared" si="20"/>
        <v>8147.8346844783773</v>
      </c>
      <c r="F241" s="34">
        <f t="shared" si="21"/>
        <v>19876.018181204749</v>
      </c>
      <c r="G241" s="35">
        <f t="shared" si="22"/>
        <v>0</v>
      </c>
      <c r="H241" s="36">
        <f t="shared" si="23"/>
        <v>3035561.9884981867</v>
      </c>
    </row>
    <row r="242" spans="2:8" x14ac:dyDescent="0.25">
      <c r="B242" s="39">
        <f t="shared" si="18"/>
        <v>8094.8319693284975</v>
      </c>
      <c r="C242" s="28">
        <v>233</v>
      </c>
      <c r="D242" s="32">
        <f t="shared" si="19"/>
        <v>28023.852865683126</v>
      </c>
      <c r="E242" s="33">
        <f t="shared" si="20"/>
        <v>8094.8319693284975</v>
      </c>
      <c r="F242" s="34">
        <f t="shared" si="21"/>
        <v>19929.020896354628</v>
      </c>
      <c r="G242" s="35">
        <f t="shared" si="22"/>
        <v>0</v>
      </c>
      <c r="H242" s="36">
        <f t="shared" si="23"/>
        <v>3015632.967601832</v>
      </c>
    </row>
    <row r="243" spans="2:8" x14ac:dyDescent="0.25">
      <c r="B243" s="39">
        <f t="shared" si="18"/>
        <v>8041.6879136048847</v>
      </c>
      <c r="C243" s="28">
        <v>234</v>
      </c>
      <c r="D243" s="32">
        <f t="shared" si="19"/>
        <v>28023.852865683126</v>
      </c>
      <c r="E243" s="33">
        <f t="shared" si="20"/>
        <v>8041.6879136048847</v>
      </c>
      <c r="F243" s="34">
        <f t="shared" si="21"/>
        <v>19982.164952078241</v>
      </c>
      <c r="G243" s="35">
        <f t="shared" si="22"/>
        <v>0</v>
      </c>
      <c r="H243" s="36">
        <f t="shared" si="23"/>
        <v>2995650.8026497536</v>
      </c>
    </row>
    <row r="244" spans="2:8" x14ac:dyDescent="0.25">
      <c r="B244" s="39">
        <f t="shared" si="18"/>
        <v>7988.4021403993429</v>
      </c>
      <c r="C244" s="28">
        <v>235</v>
      </c>
      <c r="D244" s="32">
        <f t="shared" si="19"/>
        <v>28023.852865683126</v>
      </c>
      <c r="E244" s="33">
        <f t="shared" si="20"/>
        <v>7988.4021403993429</v>
      </c>
      <c r="F244" s="34">
        <f t="shared" si="21"/>
        <v>20035.450725283783</v>
      </c>
      <c r="G244" s="35">
        <f t="shared" si="22"/>
        <v>0</v>
      </c>
      <c r="H244" s="36">
        <f t="shared" si="23"/>
        <v>2975615.3519244697</v>
      </c>
    </row>
    <row r="245" spans="2:8" x14ac:dyDescent="0.25">
      <c r="B245" s="39">
        <f t="shared" si="18"/>
        <v>7934.9742717985855</v>
      </c>
      <c r="C245" s="28">
        <v>236</v>
      </c>
      <c r="D245" s="32">
        <f t="shared" si="19"/>
        <v>28023.852865683126</v>
      </c>
      <c r="E245" s="33">
        <f t="shared" si="20"/>
        <v>7934.9742717985855</v>
      </c>
      <c r="F245" s="34">
        <f t="shared" si="21"/>
        <v>20088.878593884539</v>
      </c>
      <c r="G245" s="35">
        <f t="shared" si="22"/>
        <v>0</v>
      </c>
      <c r="H245" s="36">
        <f t="shared" si="23"/>
        <v>2955526.4733305853</v>
      </c>
    </row>
    <row r="246" spans="2:8" x14ac:dyDescent="0.25">
      <c r="B246" s="39">
        <f t="shared" si="18"/>
        <v>7881.4039288815602</v>
      </c>
      <c r="C246" s="28">
        <v>237</v>
      </c>
      <c r="D246" s="32">
        <f t="shared" si="19"/>
        <v>28023.852865683126</v>
      </c>
      <c r="E246" s="33">
        <f t="shared" si="20"/>
        <v>7881.4039288815602</v>
      </c>
      <c r="F246" s="34">
        <f t="shared" si="21"/>
        <v>20142.448936801564</v>
      </c>
      <c r="G246" s="35">
        <f t="shared" si="22"/>
        <v>0</v>
      </c>
      <c r="H246" s="36">
        <f t="shared" si="23"/>
        <v>2935384.0243937839</v>
      </c>
    </row>
    <row r="247" spans="2:8" x14ac:dyDescent="0.25">
      <c r="B247" s="39">
        <f t="shared" si="18"/>
        <v>7827.690731716757</v>
      </c>
      <c r="C247" s="28">
        <v>238</v>
      </c>
      <c r="D247" s="32">
        <f t="shared" si="19"/>
        <v>28023.852865683126</v>
      </c>
      <c r="E247" s="33">
        <f t="shared" si="20"/>
        <v>7827.690731716757</v>
      </c>
      <c r="F247" s="34">
        <f t="shared" si="21"/>
        <v>20196.162133966369</v>
      </c>
      <c r="G247" s="35">
        <f t="shared" si="22"/>
        <v>0</v>
      </c>
      <c r="H247" s="36">
        <f t="shared" si="23"/>
        <v>2915187.8622598173</v>
      </c>
    </row>
    <row r="248" spans="2:8" x14ac:dyDescent="0.25">
      <c r="B248" s="39">
        <f t="shared" si="18"/>
        <v>7773.8342993595124</v>
      </c>
      <c r="C248" s="28">
        <v>239</v>
      </c>
      <c r="D248" s="32">
        <f t="shared" si="19"/>
        <v>28023.852865683126</v>
      </c>
      <c r="E248" s="33">
        <f t="shared" si="20"/>
        <v>7773.8342993595124</v>
      </c>
      <c r="F248" s="34">
        <f t="shared" si="21"/>
        <v>20250.018566323612</v>
      </c>
      <c r="G248" s="35">
        <f t="shared" si="22"/>
        <v>0</v>
      </c>
      <c r="H248" s="36">
        <f t="shared" si="23"/>
        <v>2894937.8436934939</v>
      </c>
    </row>
    <row r="249" spans="2:8" x14ac:dyDescent="0.25">
      <c r="B249" s="39">
        <f t="shared" si="18"/>
        <v>7719.8342498493166</v>
      </c>
      <c r="C249" s="28">
        <v>240</v>
      </c>
      <c r="D249" s="32">
        <f t="shared" si="19"/>
        <v>28023.852865683126</v>
      </c>
      <c r="E249" s="33">
        <f t="shared" si="20"/>
        <v>7719.8342498493166</v>
      </c>
      <c r="F249" s="34">
        <f t="shared" si="21"/>
        <v>20304.018615833811</v>
      </c>
      <c r="G249" s="35">
        <f t="shared" si="22"/>
        <v>0</v>
      </c>
      <c r="H249" s="36">
        <f t="shared" si="23"/>
        <v>2874633.8250776599</v>
      </c>
    </row>
    <row r="250" spans="2:8" x14ac:dyDescent="0.25">
      <c r="B250" s="39">
        <f t="shared" si="18"/>
        <v>7665.6902002070929</v>
      </c>
      <c r="C250" s="28">
        <v>241</v>
      </c>
      <c r="D250" s="32">
        <f t="shared" si="19"/>
        <v>28023.852865683126</v>
      </c>
      <c r="E250" s="33">
        <f t="shared" si="20"/>
        <v>7665.6902002070929</v>
      </c>
      <c r="F250" s="34">
        <f t="shared" si="21"/>
        <v>20358.162665476033</v>
      </c>
      <c r="G250" s="35">
        <f t="shared" si="22"/>
        <v>0</v>
      </c>
      <c r="H250" s="36">
        <f t="shared" si="23"/>
        <v>2854275.6624121838</v>
      </c>
    </row>
    <row r="251" spans="2:8" x14ac:dyDescent="0.25">
      <c r="B251" s="39">
        <f t="shared" si="18"/>
        <v>7611.4017664324901</v>
      </c>
      <c r="C251" s="28">
        <v>242</v>
      </c>
      <c r="D251" s="32">
        <f t="shared" si="19"/>
        <v>28023.852865683126</v>
      </c>
      <c r="E251" s="33">
        <f t="shared" si="20"/>
        <v>7611.4017664324901</v>
      </c>
      <c r="F251" s="34">
        <f t="shared" si="21"/>
        <v>20412.451099250637</v>
      </c>
      <c r="G251" s="35">
        <f t="shared" si="22"/>
        <v>0</v>
      </c>
      <c r="H251" s="36">
        <f t="shared" si="23"/>
        <v>2833863.2113129334</v>
      </c>
    </row>
    <row r="252" spans="2:8" x14ac:dyDescent="0.25">
      <c r="B252" s="39">
        <f t="shared" si="18"/>
        <v>7556.9685635011556</v>
      </c>
      <c r="C252" s="28">
        <v>243</v>
      </c>
      <c r="D252" s="32">
        <f t="shared" si="19"/>
        <v>28023.852865683126</v>
      </c>
      <c r="E252" s="33">
        <f t="shared" si="20"/>
        <v>7556.9685635011556</v>
      </c>
      <c r="F252" s="34">
        <f t="shared" si="21"/>
        <v>20466.88430218197</v>
      </c>
      <c r="G252" s="35">
        <f t="shared" si="22"/>
        <v>0</v>
      </c>
      <c r="H252" s="36">
        <f t="shared" si="23"/>
        <v>2813396.3270107512</v>
      </c>
    </row>
    <row r="253" spans="2:8" x14ac:dyDescent="0.25">
      <c r="B253" s="39">
        <f t="shared" si="18"/>
        <v>7502.3902053620031</v>
      </c>
      <c r="C253" s="28">
        <v>244</v>
      </c>
      <c r="D253" s="32">
        <f t="shared" si="19"/>
        <v>28023.852865683126</v>
      </c>
      <c r="E253" s="33">
        <f t="shared" si="20"/>
        <v>7502.3902053620031</v>
      </c>
      <c r="F253" s="34">
        <f t="shared" si="21"/>
        <v>20521.462660321122</v>
      </c>
      <c r="G253" s="35">
        <f t="shared" si="22"/>
        <v>0</v>
      </c>
      <c r="H253" s="36">
        <f t="shared" si="23"/>
        <v>2792874.8643504302</v>
      </c>
    </row>
    <row r="254" spans="2:8" x14ac:dyDescent="0.25">
      <c r="B254" s="39">
        <f t="shared" si="18"/>
        <v>7447.6663049344806</v>
      </c>
      <c r="C254" s="28">
        <v>245</v>
      </c>
      <c r="D254" s="32">
        <f t="shared" si="19"/>
        <v>28023.852865683126</v>
      </c>
      <c r="E254" s="33">
        <f t="shared" si="20"/>
        <v>7447.6663049344806</v>
      </c>
      <c r="F254" s="34">
        <f t="shared" si="21"/>
        <v>20576.186560748647</v>
      </c>
      <c r="G254" s="35">
        <f t="shared" si="22"/>
        <v>0</v>
      </c>
      <c r="H254" s="36">
        <f t="shared" si="23"/>
        <v>2772298.6777896816</v>
      </c>
    </row>
    <row r="255" spans="2:8" x14ac:dyDescent="0.25">
      <c r="B255" s="39">
        <f t="shared" si="18"/>
        <v>7392.7964741058177</v>
      </c>
      <c r="C255" s="28">
        <v>246</v>
      </c>
      <c r="D255" s="32">
        <f t="shared" si="19"/>
        <v>28023.852865683126</v>
      </c>
      <c r="E255" s="33">
        <f t="shared" si="20"/>
        <v>7392.7964741058177</v>
      </c>
      <c r="F255" s="34">
        <f t="shared" si="21"/>
        <v>20631.056391577309</v>
      </c>
      <c r="G255" s="35">
        <f t="shared" si="22"/>
        <v>0</v>
      </c>
      <c r="H255" s="36">
        <f t="shared" si="23"/>
        <v>2751667.6213981044</v>
      </c>
    </row>
    <row r="256" spans="2:8" x14ac:dyDescent="0.25">
      <c r="B256" s="39">
        <f t="shared" si="18"/>
        <v>7337.7803237282778</v>
      </c>
      <c r="C256" s="28">
        <v>247</v>
      </c>
      <c r="D256" s="32">
        <f t="shared" si="19"/>
        <v>28023.852865683126</v>
      </c>
      <c r="E256" s="33">
        <f t="shared" si="20"/>
        <v>7337.7803237282778</v>
      </c>
      <c r="F256" s="34">
        <f t="shared" si="21"/>
        <v>20686.072541954847</v>
      </c>
      <c r="G256" s="35">
        <f t="shared" si="22"/>
        <v>0</v>
      </c>
      <c r="H256" s="36">
        <f t="shared" si="23"/>
        <v>2730981.5488561494</v>
      </c>
    </row>
    <row r="257" spans="2:8" x14ac:dyDescent="0.25">
      <c r="B257" s="39">
        <f t="shared" si="18"/>
        <v>7282.6174636163978</v>
      </c>
      <c r="C257" s="28">
        <v>248</v>
      </c>
      <c r="D257" s="32">
        <f t="shared" si="19"/>
        <v>28023.852865683126</v>
      </c>
      <c r="E257" s="33">
        <f t="shared" si="20"/>
        <v>7282.6174636163978</v>
      </c>
      <c r="F257" s="34">
        <f t="shared" si="21"/>
        <v>20741.235402066726</v>
      </c>
      <c r="G257" s="35">
        <f t="shared" si="22"/>
        <v>0</v>
      </c>
      <c r="H257" s="36">
        <f t="shared" si="23"/>
        <v>2710240.3134540827</v>
      </c>
    </row>
    <row r="258" spans="2:8" x14ac:dyDescent="0.25">
      <c r="B258" s="39">
        <f t="shared" si="18"/>
        <v>7227.3075025442204</v>
      </c>
      <c r="C258" s="28">
        <v>249</v>
      </c>
      <c r="D258" s="32">
        <f t="shared" si="19"/>
        <v>28023.852865683126</v>
      </c>
      <c r="E258" s="33">
        <f t="shared" si="20"/>
        <v>7227.3075025442204</v>
      </c>
      <c r="F258" s="34">
        <f t="shared" si="21"/>
        <v>20796.545363138906</v>
      </c>
      <c r="G258" s="35">
        <f t="shared" si="22"/>
        <v>0</v>
      </c>
      <c r="H258" s="36">
        <f t="shared" si="23"/>
        <v>2689443.7680909438</v>
      </c>
    </row>
    <row r="259" spans="2:8" x14ac:dyDescent="0.25">
      <c r="B259" s="39">
        <f t="shared" si="18"/>
        <v>7171.850048242517</v>
      </c>
      <c r="C259" s="28">
        <v>250</v>
      </c>
      <c r="D259" s="32">
        <f t="shared" si="19"/>
        <v>28023.852865683126</v>
      </c>
      <c r="E259" s="33">
        <f t="shared" si="20"/>
        <v>7171.850048242517</v>
      </c>
      <c r="F259" s="34">
        <f t="shared" si="21"/>
        <v>20852.002817440611</v>
      </c>
      <c r="G259" s="35">
        <f t="shared" si="22"/>
        <v>0</v>
      </c>
      <c r="H259" s="36">
        <f t="shared" si="23"/>
        <v>2668591.765273503</v>
      </c>
    </row>
    <row r="260" spans="2:8" x14ac:dyDescent="0.25">
      <c r="B260" s="39">
        <f t="shared" si="18"/>
        <v>7116.2447073960075</v>
      </c>
      <c r="C260" s="28">
        <v>251</v>
      </c>
      <c r="D260" s="32">
        <f t="shared" si="19"/>
        <v>28023.852865683126</v>
      </c>
      <c r="E260" s="33">
        <f t="shared" si="20"/>
        <v>7116.2447073960075</v>
      </c>
      <c r="F260" s="34">
        <f t="shared" si="21"/>
        <v>20907.608158287119</v>
      </c>
      <c r="G260" s="35">
        <f t="shared" si="22"/>
        <v>0</v>
      </c>
      <c r="H260" s="36">
        <f t="shared" si="23"/>
        <v>2647684.1571152159</v>
      </c>
    </row>
    <row r="261" spans="2:8" x14ac:dyDescent="0.25">
      <c r="B261" s="39">
        <f t="shared" si="18"/>
        <v>7060.4910856405759</v>
      </c>
      <c r="C261" s="28">
        <v>252</v>
      </c>
      <c r="D261" s="32">
        <f t="shared" si="19"/>
        <v>28023.852865683126</v>
      </c>
      <c r="E261" s="33">
        <f t="shared" si="20"/>
        <v>7060.4910856405759</v>
      </c>
      <c r="F261" s="34">
        <f t="shared" si="21"/>
        <v>20963.361780042549</v>
      </c>
      <c r="G261" s="35">
        <f t="shared" si="22"/>
        <v>0</v>
      </c>
      <c r="H261" s="36">
        <f t="shared" si="23"/>
        <v>2626720.7953351731</v>
      </c>
    </row>
    <row r="262" spans="2:8" x14ac:dyDescent="0.25">
      <c r="B262" s="39">
        <f t="shared" si="18"/>
        <v>7004.5887875604612</v>
      </c>
      <c r="C262" s="28">
        <v>253</v>
      </c>
      <c r="D262" s="32">
        <f t="shared" si="19"/>
        <v>28023.852865683126</v>
      </c>
      <c r="E262" s="33">
        <f t="shared" si="20"/>
        <v>7004.5887875604612</v>
      </c>
      <c r="F262" s="34">
        <f t="shared" si="21"/>
        <v>21019.264078122666</v>
      </c>
      <c r="G262" s="35">
        <f t="shared" si="22"/>
        <v>0</v>
      </c>
      <c r="H262" s="36">
        <f t="shared" si="23"/>
        <v>2605701.5312570506</v>
      </c>
    </row>
    <row r="263" spans="2:8" x14ac:dyDescent="0.25">
      <c r="B263" s="39">
        <f t="shared" si="18"/>
        <v>6948.5374166854681</v>
      </c>
      <c r="C263" s="28">
        <v>254</v>
      </c>
      <c r="D263" s="32">
        <f t="shared" si="19"/>
        <v>28023.852865683126</v>
      </c>
      <c r="E263" s="33">
        <f t="shared" si="20"/>
        <v>6948.5374166854681</v>
      </c>
      <c r="F263" s="34">
        <f t="shared" si="21"/>
        <v>21075.315448997659</v>
      </c>
      <c r="G263" s="35">
        <f t="shared" si="22"/>
        <v>0</v>
      </c>
      <c r="H263" s="36">
        <f t="shared" si="23"/>
        <v>2584626.215808053</v>
      </c>
    </row>
    <row r="264" spans="2:8" x14ac:dyDescent="0.25">
      <c r="B264" s="39">
        <f t="shared" si="18"/>
        <v>6892.3365754881415</v>
      </c>
      <c r="C264" s="28">
        <v>255</v>
      </c>
      <c r="D264" s="32">
        <f t="shared" si="19"/>
        <v>28023.852865683126</v>
      </c>
      <c r="E264" s="33">
        <f t="shared" si="20"/>
        <v>6892.3365754881415</v>
      </c>
      <c r="F264" s="34">
        <f t="shared" si="21"/>
        <v>21131.516290194984</v>
      </c>
      <c r="G264" s="35">
        <f t="shared" si="22"/>
        <v>0</v>
      </c>
      <c r="H264" s="36">
        <f t="shared" si="23"/>
        <v>2563494.6995178582</v>
      </c>
    </row>
    <row r="265" spans="2:8" x14ac:dyDescent="0.25">
      <c r="B265" s="39">
        <f t="shared" si="18"/>
        <v>6835.9858653809551</v>
      </c>
      <c r="C265" s="28">
        <v>256</v>
      </c>
      <c r="D265" s="32">
        <f t="shared" si="19"/>
        <v>28023.852865683126</v>
      </c>
      <c r="E265" s="33">
        <f t="shared" si="20"/>
        <v>6835.9858653809551</v>
      </c>
      <c r="F265" s="34">
        <f t="shared" si="21"/>
        <v>21187.867000302169</v>
      </c>
      <c r="G265" s="35">
        <f t="shared" si="22"/>
        <v>0</v>
      </c>
      <c r="H265" s="36">
        <f t="shared" si="23"/>
        <v>2542306.8325175559</v>
      </c>
    </row>
    <row r="266" spans="2:8" x14ac:dyDescent="0.25">
      <c r="B266" s="39">
        <f t="shared" si="18"/>
        <v>6779.4848867134824</v>
      </c>
      <c r="C266" s="28">
        <v>257</v>
      </c>
      <c r="D266" s="32">
        <f t="shared" si="19"/>
        <v>28023.852865683126</v>
      </c>
      <c r="E266" s="33">
        <f t="shared" si="20"/>
        <v>6779.4848867134824</v>
      </c>
      <c r="F266" s="34">
        <f t="shared" si="21"/>
        <v>21244.367978969643</v>
      </c>
      <c r="G266" s="35">
        <f t="shared" si="22"/>
        <v>0</v>
      </c>
      <c r="H266" s="36">
        <f t="shared" si="23"/>
        <v>2521062.4645385863</v>
      </c>
    </row>
    <row r="267" spans="2:8" x14ac:dyDescent="0.25">
      <c r="B267" s="39">
        <f t="shared" ref="B267:B330" si="24">H266*($E$4/12)</f>
        <v>6722.8332387695636</v>
      </c>
      <c r="C267" s="28">
        <v>258</v>
      </c>
      <c r="D267" s="32">
        <f t="shared" ref="D267:D330" si="25">IF((H266)&lt;=0,0,(PMT($E$4/12,$E$5,-$H$9)))</f>
        <v>28023.852865683126</v>
      </c>
      <c r="E267" s="33">
        <f t="shared" ref="E267:E330" si="26">IF((B267)&lt;=0,0,(B267))</f>
        <v>6722.8332387695636</v>
      </c>
      <c r="F267" s="34">
        <f t="shared" ref="F267:F330" si="27">D267-E267</f>
        <v>21301.019626913563</v>
      </c>
      <c r="G267" s="35">
        <f t="shared" ref="G267:G330" si="28">IF((D267)&lt;=0,0,($H$3))</f>
        <v>0</v>
      </c>
      <c r="H267" s="36">
        <f t="shared" ref="H267:H330" si="29">IF((D267)&lt;=0,0,(H266-F267-G267))</f>
        <v>2499761.4449116727</v>
      </c>
    </row>
    <row r="268" spans="2:8" x14ac:dyDescent="0.25">
      <c r="B268" s="39">
        <f t="shared" si="24"/>
        <v>6666.0305197644602</v>
      </c>
      <c r="C268" s="28">
        <v>259</v>
      </c>
      <c r="D268" s="32">
        <f t="shared" si="25"/>
        <v>28023.852865683126</v>
      </c>
      <c r="E268" s="33">
        <f t="shared" si="26"/>
        <v>6666.0305197644602</v>
      </c>
      <c r="F268" s="34">
        <f t="shared" si="27"/>
        <v>21357.822345918667</v>
      </c>
      <c r="G268" s="35">
        <f t="shared" si="28"/>
        <v>0</v>
      </c>
      <c r="H268" s="36">
        <f t="shared" si="29"/>
        <v>2478403.6225657542</v>
      </c>
    </row>
    <row r="269" spans="2:8" x14ac:dyDescent="0.25">
      <c r="B269" s="39">
        <f t="shared" si="24"/>
        <v>6609.0763268420114</v>
      </c>
      <c r="C269" s="28">
        <v>260</v>
      </c>
      <c r="D269" s="32">
        <f t="shared" si="25"/>
        <v>28023.852865683126</v>
      </c>
      <c r="E269" s="33">
        <f t="shared" si="26"/>
        <v>6609.0763268420114</v>
      </c>
      <c r="F269" s="34">
        <f t="shared" si="27"/>
        <v>21414.776538841114</v>
      </c>
      <c r="G269" s="35">
        <f t="shared" si="28"/>
        <v>0</v>
      </c>
      <c r="H269" s="36">
        <f t="shared" si="29"/>
        <v>2456988.8460269133</v>
      </c>
    </row>
    <row r="270" spans="2:8" x14ac:dyDescent="0.25">
      <c r="B270" s="39">
        <f t="shared" si="24"/>
        <v>6551.9702560717687</v>
      </c>
      <c r="C270" s="28">
        <v>261</v>
      </c>
      <c r="D270" s="32">
        <f t="shared" si="25"/>
        <v>28023.852865683126</v>
      </c>
      <c r="E270" s="33">
        <f t="shared" si="26"/>
        <v>6551.9702560717687</v>
      </c>
      <c r="F270" s="34">
        <f t="shared" si="27"/>
        <v>21471.882609611355</v>
      </c>
      <c r="G270" s="35">
        <f t="shared" si="28"/>
        <v>0</v>
      </c>
      <c r="H270" s="36">
        <f t="shared" si="29"/>
        <v>2435516.9634173019</v>
      </c>
    </row>
    <row r="271" spans="2:8" x14ac:dyDescent="0.25">
      <c r="B271" s="39">
        <f t="shared" si="24"/>
        <v>6494.7119024461381</v>
      </c>
      <c r="C271" s="28">
        <v>262</v>
      </c>
      <c r="D271" s="32">
        <f t="shared" si="25"/>
        <v>28023.852865683126</v>
      </c>
      <c r="E271" s="33">
        <f t="shared" si="26"/>
        <v>6494.7119024461381</v>
      </c>
      <c r="F271" s="34">
        <f t="shared" si="27"/>
        <v>21529.140963236987</v>
      </c>
      <c r="G271" s="35">
        <f t="shared" si="28"/>
        <v>0</v>
      </c>
      <c r="H271" s="36">
        <f t="shared" si="29"/>
        <v>2413987.8224540651</v>
      </c>
    </row>
    <row r="272" spans="2:8" x14ac:dyDescent="0.25">
      <c r="B272" s="39">
        <f t="shared" si="24"/>
        <v>6437.3008598775068</v>
      </c>
      <c r="C272" s="28">
        <v>263</v>
      </c>
      <c r="D272" s="32">
        <f t="shared" si="25"/>
        <v>28023.852865683126</v>
      </c>
      <c r="E272" s="33">
        <f t="shared" si="26"/>
        <v>6437.3008598775068</v>
      </c>
      <c r="F272" s="34">
        <f t="shared" si="27"/>
        <v>21586.552005805621</v>
      </c>
      <c r="G272" s="35">
        <f t="shared" si="28"/>
        <v>0</v>
      </c>
      <c r="H272" s="36">
        <f t="shared" si="29"/>
        <v>2392401.2704482595</v>
      </c>
    </row>
    <row r="273" spans="2:8" x14ac:dyDescent="0.25">
      <c r="B273" s="39">
        <f t="shared" si="24"/>
        <v>6379.7367211953588</v>
      </c>
      <c r="C273" s="28">
        <v>264</v>
      </c>
      <c r="D273" s="32">
        <f t="shared" si="25"/>
        <v>28023.852865683126</v>
      </c>
      <c r="E273" s="33">
        <f t="shared" si="26"/>
        <v>6379.7367211953588</v>
      </c>
      <c r="F273" s="34">
        <f t="shared" si="27"/>
        <v>21644.116144487765</v>
      </c>
      <c r="G273" s="35">
        <f t="shared" si="28"/>
        <v>0</v>
      </c>
      <c r="H273" s="36">
        <f t="shared" si="29"/>
        <v>2370757.1543037719</v>
      </c>
    </row>
    <row r="274" spans="2:8" x14ac:dyDescent="0.25">
      <c r="B274" s="39">
        <f t="shared" si="24"/>
        <v>6322.0190781433912</v>
      </c>
      <c r="C274" s="28">
        <v>265</v>
      </c>
      <c r="D274" s="32">
        <f t="shared" si="25"/>
        <v>28023.852865683126</v>
      </c>
      <c r="E274" s="33">
        <f t="shared" si="26"/>
        <v>6322.0190781433912</v>
      </c>
      <c r="F274" s="34">
        <f t="shared" si="27"/>
        <v>21701.833787539734</v>
      </c>
      <c r="G274" s="35">
        <f t="shared" si="28"/>
        <v>0</v>
      </c>
      <c r="H274" s="36">
        <f t="shared" si="29"/>
        <v>2349055.3205162324</v>
      </c>
    </row>
    <row r="275" spans="2:8" x14ac:dyDescent="0.25">
      <c r="B275" s="39">
        <f t="shared" si="24"/>
        <v>6264.1475213766198</v>
      </c>
      <c r="C275" s="28">
        <v>266</v>
      </c>
      <c r="D275" s="32">
        <f t="shared" si="25"/>
        <v>28023.852865683126</v>
      </c>
      <c r="E275" s="33">
        <f t="shared" si="26"/>
        <v>6264.1475213766198</v>
      </c>
      <c r="F275" s="34">
        <f t="shared" si="27"/>
        <v>21759.705344306505</v>
      </c>
      <c r="G275" s="35">
        <f t="shared" si="28"/>
        <v>0</v>
      </c>
      <c r="H275" s="36">
        <f t="shared" si="29"/>
        <v>2327295.6151719261</v>
      </c>
    </row>
    <row r="276" spans="2:8" x14ac:dyDescent="0.25">
      <c r="B276" s="39">
        <f t="shared" si="24"/>
        <v>6206.1216404584693</v>
      </c>
      <c r="C276" s="28">
        <v>267</v>
      </c>
      <c r="D276" s="32">
        <f t="shared" si="25"/>
        <v>28023.852865683126</v>
      </c>
      <c r="E276" s="33">
        <f t="shared" si="26"/>
        <v>6206.1216404584693</v>
      </c>
      <c r="F276" s="34">
        <f t="shared" si="27"/>
        <v>21817.731225224656</v>
      </c>
      <c r="G276" s="35">
        <f t="shared" si="28"/>
        <v>0</v>
      </c>
      <c r="H276" s="36">
        <f t="shared" si="29"/>
        <v>2305477.8839467014</v>
      </c>
    </row>
    <row r="277" spans="2:8" x14ac:dyDescent="0.25">
      <c r="B277" s="39">
        <f t="shared" si="24"/>
        <v>6147.9410238578703</v>
      </c>
      <c r="C277" s="28">
        <v>268</v>
      </c>
      <c r="D277" s="32">
        <f t="shared" si="25"/>
        <v>28023.852865683126</v>
      </c>
      <c r="E277" s="33">
        <f t="shared" si="26"/>
        <v>6147.9410238578703</v>
      </c>
      <c r="F277" s="34">
        <f t="shared" si="27"/>
        <v>21875.911841825255</v>
      </c>
      <c r="G277" s="35">
        <f t="shared" si="28"/>
        <v>0</v>
      </c>
      <c r="H277" s="36">
        <f t="shared" si="29"/>
        <v>2283601.9721048763</v>
      </c>
    </row>
    <row r="278" spans="2:8" x14ac:dyDescent="0.25">
      <c r="B278" s="39">
        <f t="shared" si="24"/>
        <v>6089.605258946337</v>
      </c>
      <c r="C278" s="28">
        <v>269</v>
      </c>
      <c r="D278" s="32">
        <f t="shared" si="25"/>
        <v>28023.852865683126</v>
      </c>
      <c r="E278" s="33">
        <f t="shared" si="26"/>
        <v>6089.605258946337</v>
      </c>
      <c r="F278" s="34">
        <f t="shared" si="27"/>
        <v>21934.24760673679</v>
      </c>
      <c r="G278" s="35">
        <f t="shared" si="28"/>
        <v>0</v>
      </c>
      <c r="H278" s="36">
        <f t="shared" si="29"/>
        <v>2261667.7244981397</v>
      </c>
    </row>
    <row r="279" spans="2:8" x14ac:dyDescent="0.25">
      <c r="B279" s="39">
        <f t="shared" si="24"/>
        <v>6031.1139319950389</v>
      </c>
      <c r="C279" s="28">
        <v>270</v>
      </c>
      <c r="D279" s="32">
        <f t="shared" si="25"/>
        <v>28023.852865683126</v>
      </c>
      <c r="E279" s="33">
        <f t="shared" si="26"/>
        <v>6031.1139319950389</v>
      </c>
      <c r="F279" s="34">
        <f t="shared" si="27"/>
        <v>21992.738933688088</v>
      </c>
      <c r="G279" s="35">
        <f t="shared" si="28"/>
        <v>0</v>
      </c>
      <c r="H279" s="36">
        <f t="shared" si="29"/>
        <v>2239674.9855644517</v>
      </c>
    </row>
    <row r="280" spans="2:8" x14ac:dyDescent="0.25">
      <c r="B280" s="39">
        <f t="shared" si="24"/>
        <v>5972.466628171871</v>
      </c>
      <c r="C280" s="28">
        <v>271</v>
      </c>
      <c r="D280" s="32">
        <f t="shared" si="25"/>
        <v>28023.852865683126</v>
      </c>
      <c r="E280" s="33">
        <f t="shared" si="26"/>
        <v>5972.466628171871</v>
      </c>
      <c r="F280" s="34">
        <f t="shared" si="27"/>
        <v>22051.386237511255</v>
      </c>
      <c r="G280" s="35">
        <f t="shared" si="28"/>
        <v>0</v>
      </c>
      <c r="H280" s="36">
        <f t="shared" si="29"/>
        <v>2217623.5993269403</v>
      </c>
    </row>
    <row r="281" spans="2:8" x14ac:dyDescent="0.25">
      <c r="B281" s="39">
        <f t="shared" si="24"/>
        <v>5913.6629315385071</v>
      </c>
      <c r="C281" s="28">
        <v>272</v>
      </c>
      <c r="D281" s="32">
        <f t="shared" si="25"/>
        <v>28023.852865683126</v>
      </c>
      <c r="E281" s="33">
        <f t="shared" si="26"/>
        <v>5913.6629315385071</v>
      </c>
      <c r="F281" s="34">
        <f t="shared" si="27"/>
        <v>22110.189934144619</v>
      </c>
      <c r="G281" s="35">
        <f t="shared" si="28"/>
        <v>0</v>
      </c>
      <c r="H281" s="36">
        <f t="shared" si="29"/>
        <v>2195513.4093927955</v>
      </c>
    </row>
    <row r="282" spans="2:8" x14ac:dyDescent="0.25">
      <c r="B282" s="39">
        <f t="shared" si="24"/>
        <v>5854.7024250474542</v>
      </c>
      <c r="C282" s="28">
        <v>273</v>
      </c>
      <c r="D282" s="32">
        <f t="shared" si="25"/>
        <v>28023.852865683126</v>
      </c>
      <c r="E282" s="33">
        <f t="shared" si="26"/>
        <v>5854.7024250474542</v>
      </c>
      <c r="F282" s="34">
        <f t="shared" si="27"/>
        <v>22169.150440635673</v>
      </c>
      <c r="G282" s="35">
        <f t="shared" si="28"/>
        <v>0</v>
      </c>
      <c r="H282" s="36">
        <f t="shared" si="29"/>
        <v>2173344.2589521599</v>
      </c>
    </row>
    <row r="283" spans="2:8" x14ac:dyDescent="0.25">
      <c r="B283" s="39">
        <f t="shared" si="24"/>
        <v>5795.5846905390927</v>
      </c>
      <c r="C283" s="28">
        <v>274</v>
      </c>
      <c r="D283" s="32">
        <f t="shared" si="25"/>
        <v>28023.852865683126</v>
      </c>
      <c r="E283" s="33">
        <f t="shared" si="26"/>
        <v>5795.5846905390927</v>
      </c>
      <c r="F283" s="34">
        <f t="shared" si="27"/>
        <v>22228.268175144032</v>
      </c>
      <c r="G283" s="35">
        <f t="shared" si="28"/>
        <v>0</v>
      </c>
      <c r="H283" s="36">
        <f t="shared" si="29"/>
        <v>2151115.9907770157</v>
      </c>
    </row>
    <row r="284" spans="2:8" x14ac:dyDescent="0.25">
      <c r="B284" s="39">
        <f t="shared" si="24"/>
        <v>5736.3093087387088</v>
      </c>
      <c r="C284" s="28">
        <v>275</v>
      </c>
      <c r="D284" s="32">
        <f t="shared" si="25"/>
        <v>28023.852865683126</v>
      </c>
      <c r="E284" s="33">
        <f t="shared" si="26"/>
        <v>5736.3093087387088</v>
      </c>
      <c r="F284" s="34">
        <f t="shared" si="27"/>
        <v>22287.543556944416</v>
      </c>
      <c r="G284" s="35">
        <f t="shared" si="28"/>
        <v>0</v>
      </c>
      <c r="H284" s="36">
        <f t="shared" si="29"/>
        <v>2128828.4472200712</v>
      </c>
    </row>
    <row r="285" spans="2:8" x14ac:dyDescent="0.25">
      <c r="B285" s="39">
        <f t="shared" si="24"/>
        <v>5676.8758592535232</v>
      </c>
      <c r="C285" s="28">
        <v>276</v>
      </c>
      <c r="D285" s="32">
        <f t="shared" si="25"/>
        <v>28023.852865683126</v>
      </c>
      <c r="E285" s="33">
        <f t="shared" si="26"/>
        <v>5676.8758592535232</v>
      </c>
      <c r="F285" s="34">
        <f t="shared" si="27"/>
        <v>22346.977006429603</v>
      </c>
      <c r="G285" s="35">
        <f t="shared" si="28"/>
        <v>0</v>
      </c>
      <c r="H285" s="36">
        <f t="shared" si="29"/>
        <v>2106481.4702136414</v>
      </c>
    </row>
    <row r="286" spans="2:8" x14ac:dyDescent="0.25">
      <c r="B286" s="39">
        <f t="shared" si="24"/>
        <v>5617.2839205697101</v>
      </c>
      <c r="C286" s="28">
        <v>277</v>
      </c>
      <c r="D286" s="32">
        <f t="shared" si="25"/>
        <v>28023.852865683126</v>
      </c>
      <c r="E286" s="33">
        <f t="shared" si="26"/>
        <v>5617.2839205697101</v>
      </c>
      <c r="F286" s="34">
        <f t="shared" si="27"/>
        <v>22406.568945113417</v>
      </c>
      <c r="G286" s="35">
        <f t="shared" si="28"/>
        <v>0</v>
      </c>
      <c r="H286" s="36">
        <f t="shared" si="29"/>
        <v>2084074.9012685281</v>
      </c>
    </row>
    <row r="287" spans="2:8" x14ac:dyDescent="0.25">
      <c r="B287" s="39">
        <f t="shared" si="24"/>
        <v>5557.5330700494078</v>
      </c>
      <c r="C287" s="28">
        <v>278</v>
      </c>
      <c r="D287" s="32">
        <f t="shared" si="25"/>
        <v>28023.852865683126</v>
      </c>
      <c r="E287" s="33">
        <f t="shared" si="26"/>
        <v>5557.5330700494078</v>
      </c>
      <c r="F287" s="34">
        <f t="shared" si="27"/>
        <v>22466.319795633717</v>
      </c>
      <c r="G287" s="35">
        <f t="shared" si="28"/>
        <v>0</v>
      </c>
      <c r="H287" s="36">
        <f t="shared" si="29"/>
        <v>2061608.5814728944</v>
      </c>
    </row>
    <row r="288" spans="2:8" x14ac:dyDescent="0.25">
      <c r="B288" s="39">
        <f t="shared" si="24"/>
        <v>5497.6228839277182</v>
      </c>
      <c r="C288" s="28">
        <v>279</v>
      </c>
      <c r="D288" s="32">
        <f t="shared" si="25"/>
        <v>28023.852865683126</v>
      </c>
      <c r="E288" s="33">
        <f t="shared" si="26"/>
        <v>5497.6228839277182</v>
      </c>
      <c r="F288" s="34">
        <f t="shared" si="27"/>
        <v>22526.229981755409</v>
      </c>
      <c r="G288" s="35">
        <f t="shared" si="28"/>
        <v>0</v>
      </c>
      <c r="H288" s="36">
        <f t="shared" si="29"/>
        <v>2039082.351491139</v>
      </c>
    </row>
    <row r="289" spans="2:8" x14ac:dyDescent="0.25">
      <c r="B289" s="39">
        <f t="shared" si="24"/>
        <v>5437.5529373097042</v>
      </c>
      <c r="C289" s="28">
        <v>280</v>
      </c>
      <c r="D289" s="32">
        <f t="shared" si="25"/>
        <v>28023.852865683126</v>
      </c>
      <c r="E289" s="33">
        <f t="shared" si="26"/>
        <v>5437.5529373097042</v>
      </c>
      <c r="F289" s="34">
        <f t="shared" si="27"/>
        <v>22586.299928373421</v>
      </c>
      <c r="G289" s="35">
        <f t="shared" si="28"/>
        <v>0</v>
      </c>
      <c r="H289" s="36">
        <f t="shared" si="29"/>
        <v>2016496.0515627656</v>
      </c>
    </row>
    <row r="290" spans="2:8" x14ac:dyDescent="0.25">
      <c r="B290" s="39">
        <f t="shared" si="24"/>
        <v>5377.3228041673747</v>
      </c>
      <c r="C290" s="28">
        <v>281</v>
      </c>
      <c r="D290" s="32">
        <f t="shared" si="25"/>
        <v>28023.852865683126</v>
      </c>
      <c r="E290" s="33">
        <f t="shared" si="26"/>
        <v>5377.3228041673747</v>
      </c>
      <c r="F290" s="34">
        <f t="shared" si="27"/>
        <v>22646.53006151575</v>
      </c>
      <c r="G290" s="35">
        <f t="shared" si="28"/>
        <v>0</v>
      </c>
      <c r="H290" s="36">
        <f t="shared" si="29"/>
        <v>1993849.5215012499</v>
      </c>
    </row>
    <row r="291" spans="2:8" x14ac:dyDescent="0.25">
      <c r="B291" s="39">
        <f t="shared" si="24"/>
        <v>5316.9320573366658</v>
      </c>
      <c r="C291" s="28">
        <v>282</v>
      </c>
      <c r="D291" s="32">
        <f t="shared" si="25"/>
        <v>28023.852865683126</v>
      </c>
      <c r="E291" s="33">
        <f t="shared" si="26"/>
        <v>5316.9320573366658</v>
      </c>
      <c r="F291" s="34">
        <f t="shared" si="27"/>
        <v>22706.920808346462</v>
      </c>
      <c r="G291" s="35">
        <f t="shared" si="28"/>
        <v>0</v>
      </c>
      <c r="H291" s="36">
        <f t="shared" si="29"/>
        <v>1971142.6006929034</v>
      </c>
    </row>
    <row r="292" spans="2:8" x14ac:dyDescent="0.25">
      <c r="B292" s="39">
        <f t="shared" si="24"/>
        <v>5256.3802685144092</v>
      </c>
      <c r="C292" s="28">
        <v>283</v>
      </c>
      <c r="D292" s="32">
        <f t="shared" si="25"/>
        <v>28023.852865683126</v>
      </c>
      <c r="E292" s="33">
        <f t="shared" si="26"/>
        <v>5256.3802685144092</v>
      </c>
      <c r="F292" s="34">
        <f t="shared" si="27"/>
        <v>22767.472597168715</v>
      </c>
      <c r="G292" s="35">
        <f t="shared" si="28"/>
        <v>0</v>
      </c>
      <c r="H292" s="36">
        <f t="shared" si="29"/>
        <v>1948375.1280957346</v>
      </c>
    </row>
    <row r="293" spans="2:8" x14ac:dyDescent="0.25">
      <c r="B293" s="39">
        <f t="shared" si="24"/>
        <v>5195.6670082552919</v>
      </c>
      <c r="C293" s="28">
        <v>284</v>
      </c>
      <c r="D293" s="32">
        <f t="shared" si="25"/>
        <v>28023.852865683126</v>
      </c>
      <c r="E293" s="33">
        <f t="shared" si="26"/>
        <v>5195.6670082552919</v>
      </c>
      <c r="F293" s="34">
        <f t="shared" si="27"/>
        <v>22828.185857427834</v>
      </c>
      <c r="G293" s="35">
        <f t="shared" si="28"/>
        <v>0</v>
      </c>
      <c r="H293" s="36">
        <f t="shared" si="29"/>
        <v>1925546.9422383069</v>
      </c>
    </row>
    <row r="294" spans="2:8" x14ac:dyDescent="0.25">
      <c r="B294" s="39">
        <f t="shared" si="24"/>
        <v>5134.7918459688181</v>
      </c>
      <c r="C294" s="28">
        <v>285</v>
      </c>
      <c r="D294" s="32">
        <f t="shared" si="25"/>
        <v>28023.852865683126</v>
      </c>
      <c r="E294" s="33">
        <f t="shared" si="26"/>
        <v>5134.7918459688181</v>
      </c>
      <c r="F294" s="34">
        <f t="shared" si="27"/>
        <v>22889.061019714307</v>
      </c>
      <c r="G294" s="35">
        <f t="shared" si="28"/>
        <v>0</v>
      </c>
      <c r="H294" s="36">
        <f t="shared" si="29"/>
        <v>1902657.8812185926</v>
      </c>
    </row>
    <row r="295" spans="2:8" x14ac:dyDescent="0.25">
      <c r="B295" s="39">
        <f t="shared" si="24"/>
        <v>5073.7543499162466</v>
      </c>
      <c r="C295" s="28">
        <v>286</v>
      </c>
      <c r="D295" s="32">
        <f t="shared" si="25"/>
        <v>28023.852865683126</v>
      </c>
      <c r="E295" s="33">
        <f t="shared" si="26"/>
        <v>5073.7543499162466</v>
      </c>
      <c r="F295" s="34">
        <f t="shared" si="27"/>
        <v>22950.09851576688</v>
      </c>
      <c r="G295" s="35">
        <f t="shared" si="28"/>
        <v>0</v>
      </c>
      <c r="H295" s="36">
        <f t="shared" si="29"/>
        <v>1879707.7827028257</v>
      </c>
    </row>
    <row r="296" spans="2:8" x14ac:dyDescent="0.25">
      <c r="B296" s="39">
        <f t="shared" si="24"/>
        <v>5012.5540872075353</v>
      </c>
      <c r="C296" s="28">
        <v>287</v>
      </c>
      <c r="D296" s="32">
        <f t="shared" si="25"/>
        <v>28023.852865683126</v>
      </c>
      <c r="E296" s="33">
        <f t="shared" si="26"/>
        <v>5012.5540872075353</v>
      </c>
      <c r="F296" s="34">
        <f t="shared" si="27"/>
        <v>23011.29877847559</v>
      </c>
      <c r="G296" s="35">
        <f t="shared" si="28"/>
        <v>0</v>
      </c>
      <c r="H296" s="36">
        <f t="shared" si="29"/>
        <v>1856696.4839243502</v>
      </c>
    </row>
    <row r="297" spans="2:8" x14ac:dyDescent="0.25">
      <c r="B297" s="39">
        <f t="shared" si="24"/>
        <v>4951.1906237982676</v>
      </c>
      <c r="C297" s="28">
        <v>288</v>
      </c>
      <c r="D297" s="32">
        <f t="shared" si="25"/>
        <v>28023.852865683126</v>
      </c>
      <c r="E297" s="33">
        <f t="shared" si="26"/>
        <v>4951.1906237982676</v>
      </c>
      <c r="F297" s="34">
        <f t="shared" si="27"/>
        <v>23072.662241884856</v>
      </c>
      <c r="G297" s="35">
        <f t="shared" si="28"/>
        <v>0</v>
      </c>
      <c r="H297" s="36">
        <f t="shared" si="29"/>
        <v>1833623.8216824653</v>
      </c>
    </row>
    <row r="298" spans="2:8" x14ac:dyDescent="0.25">
      <c r="B298" s="39">
        <f t="shared" si="24"/>
        <v>4889.6635244865738</v>
      </c>
      <c r="C298" s="28">
        <v>289</v>
      </c>
      <c r="D298" s="32">
        <f t="shared" si="25"/>
        <v>28023.852865683126</v>
      </c>
      <c r="E298" s="33">
        <f t="shared" si="26"/>
        <v>4889.6635244865738</v>
      </c>
      <c r="F298" s="34">
        <f t="shared" si="27"/>
        <v>23134.18934119655</v>
      </c>
      <c r="G298" s="35">
        <f t="shared" si="28"/>
        <v>0</v>
      </c>
      <c r="H298" s="36">
        <f t="shared" si="29"/>
        <v>1810489.6323412687</v>
      </c>
    </row>
    <row r="299" spans="2:8" x14ac:dyDescent="0.25">
      <c r="B299" s="39">
        <f t="shared" si="24"/>
        <v>4827.9723529100493</v>
      </c>
      <c r="C299" s="28">
        <v>290</v>
      </c>
      <c r="D299" s="32">
        <f t="shared" si="25"/>
        <v>28023.852865683126</v>
      </c>
      <c r="E299" s="33">
        <f t="shared" si="26"/>
        <v>4827.9723529100493</v>
      </c>
      <c r="F299" s="34">
        <f t="shared" si="27"/>
        <v>23195.880512773077</v>
      </c>
      <c r="G299" s="35">
        <f t="shared" si="28"/>
        <v>0</v>
      </c>
      <c r="H299" s="36">
        <f t="shared" si="29"/>
        <v>1787293.7518284956</v>
      </c>
    </row>
    <row r="300" spans="2:8" x14ac:dyDescent="0.25">
      <c r="B300" s="39">
        <f t="shared" si="24"/>
        <v>4766.1166715426552</v>
      </c>
      <c r="C300" s="28">
        <v>291</v>
      </c>
      <c r="D300" s="32">
        <f t="shared" si="25"/>
        <v>28023.852865683126</v>
      </c>
      <c r="E300" s="33">
        <f t="shared" si="26"/>
        <v>4766.1166715426552</v>
      </c>
      <c r="F300" s="34">
        <f t="shared" si="27"/>
        <v>23257.736194140471</v>
      </c>
      <c r="G300" s="35">
        <f t="shared" si="28"/>
        <v>0</v>
      </c>
      <c r="H300" s="36">
        <f t="shared" si="29"/>
        <v>1764036.0156343551</v>
      </c>
    </row>
    <row r="301" spans="2:8" x14ac:dyDescent="0.25">
      <c r="B301" s="39">
        <f t="shared" si="24"/>
        <v>4704.0960416916132</v>
      </c>
      <c r="C301" s="28">
        <v>292</v>
      </c>
      <c r="D301" s="32">
        <f t="shared" si="25"/>
        <v>28023.852865683126</v>
      </c>
      <c r="E301" s="33">
        <f t="shared" si="26"/>
        <v>4704.0960416916132</v>
      </c>
      <c r="F301" s="34">
        <f t="shared" si="27"/>
        <v>23319.756823991513</v>
      </c>
      <c r="G301" s="35">
        <f t="shared" si="28"/>
        <v>0</v>
      </c>
      <c r="H301" s="36">
        <f t="shared" si="29"/>
        <v>1740716.2588103637</v>
      </c>
    </row>
    <row r="302" spans="2:8" x14ac:dyDescent="0.25">
      <c r="B302" s="39">
        <f t="shared" si="24"/>
        <v>4641.9100234943035</v>
      </c>
      <c r="C302" s="28">
        <v>293</v>
      </c>
      <c r="D302" s="32">
        <f t="shared" si="25"/>
        <v>28023.852865683126</v>
      </c>
      <c r="E302" s="33">
        <f t="shared" si="26"/>
        <v>4641.9100234943035</v>
      </c>
      <c r="F302" s="34">
        <f t="shared" si="27"/>
        <v>23381.942842188822</v>
      </c>
      <c r="G302" s="35">
        <f t="shared" si="28"/>
        <v>0</v>
      </c>
      <c r="H302" s="36">
        <f t="shared" si="29"/>
        <v>1717334.315968175</v>
      </c>
    </row>
    <row r="303" spans="2:8" x14ac:dyDescent="0.25">
      <c r="B303" s="39">
        <f t="shared" si="24"/>
        <v>4579.5581759151328</v>
      </c>
      <c r="C303" s="28">
        <v>294</v>
      </c>
      <c r="D303" s="32">
        <f t="shared" si="25"/>
        <v>28023.852865683126</v>
      </c>
      <c r="E303" s="33">
        <f t="shared" si="26"/>
        <v>4579.5581759151328</v>
      </c>
      <c r="F303" s="34">
        <f t="shared" si="27"/>
        <v>23444.294689767994</v>
      </c>
      <c r="G303" s="35">
        <f t="shared" si="28"/>
        <v>0</v>
      </c>
      <c r="H303" s="36">
        <f t="shared" si="29"/>
        <v>1693890.021278407</v>
      </c>
    </row>
    <row r="304" spans="2:8" x14ac:dyDescent="0.25">
      <c r="B304" s="39">
        <f t="shared" si="24"/>
        <v>4517.0400567424185</v>
      </c>
      <c r="C304" s="28">
        <v>295</v>
      </c>
      <c r="D304" s="32">
        <f t="shared" si="25"/>
        <v>28023.852865683126</v>
      </c>
      <c r="E304" s="33">
        <f t="shared" si="26"/>
        <v>4517.0400567424185</v>
      </c>
      <c r="F304" s="34">
        <f t="shared" si="27"/>
        <v>23506.812808940707</v>
      </c>
      <c r="G304" s="35">
        <f t="shared" si="28"/>
        <v>0</v>
      </c>
      <c r="H304" s="36">
        <f t="shared" si="29"/>
        <v>1670383.2084694663</v>
      </c>
    </row>
    <row r="305" spans="2:8" x14ac:dyDescent="0.25">
      <c r="B305" s="39">
        <f t="shared" si="24"/>
        <v>4454.3552225852436</v>
      </c>
      <c r="C305" s="28">
        <v>296</v>
      </c>
      <c r="D305" s="32">
        <f t="shared" si="25"/>
        <v>28023.852865683126</v>
      </c>
      <c r="E305" s="33">
        <f t="shared" si="26"/>
        <v>4454.3552225852436</v>
      </c>
      <c r="F305" s="34">
        <f t="shared" si="27"/>
        <v>23569.497643097882</v>
      </c>
      <c r="G305" s="35">
        <f t="shared" si="28"/>
        <v>0</v>
      </c>
      <c r="H305" s="36">
        <f t="shared" si="29"/>
        <v>1646813.7108263685</v>
      </c>
    </row>
    <row r="306" spans="2:8" x14ac:dyDescent="0.25">
      <c r="B306" s="39">
        <f t="shared" si="24"/>
        <v>4391.503228870316</v>
      </c>
      <c r="C306" s="28">
        <v>297</v>
      </c>
      <c r="D306" s="32">
        <f t="shared" si="25"/>
        <v>28023.852865683126</v>
      </c>
      <c r="E306" s="33">
        <f t="shared" si="26"/>
        <v>4391.503228870316</v>
      </c>
      <c r="F306" s="34">
        <f t="shared" si="27"/>
        <v>23632.349636812811</v>
      </c>
      <c r="G306" s="35">
        <f t="shared" si="28"/>
        <v>0</v>
      </c>
      <c r="H306" s="36">
        <f t="shared" si="29"/>
        <v>1623181.3611895558</v>
      </c>
    </row>
    <row r="307" spans="2:8" x14ac:dyDescent="0.25">
      <c r="B307" s="39">
        <f t="shared" si="24"/>
        <v>4328.4836298388154</v>
      </c>
      <c r="C307" s="28">
        <v>298</v>
      </c>
      <c r="D307" s="32">
        <f t="shared" si="25"/>
        <v>28023.852865683126</v>
      </c>
      <c r="E307" s="33">
        <f t="shared" si="26"/>
        <v>4328.4836298388154</v>
      </c>
      <c r="F307" s="34">
        <f t="shared" si="27"/>
        <v>23695.369235844311</v>
      </c>
      <c r="G307" s="35">
        <f t="shared" si="28"/>
        <v>0</v>
      </c>
      <c r="H307" s="36">
        <f t="shared" si="29"/>
        <v>1599485.9919537115</v>
      </c>
    </row>
    <row r="308" spans="2:8" x14ac:dyDescent="0.25">
      <c r="B308" s="39">
        <f t="shared" si="24"/>
        <v>4265.2959785432304</v>
      </c>
      <c r="C308" s="28">
        <v>299</v>
      </c>
      <c r="D308" s="32">
        <f t="shared" si="25"/>
        <v>28023.852865683126</v>
      </c>
      <c r="E308" s="33">
        <f t="shared" si="26"/>
        <v>4265.2959785432304</v>
      </c>
      <c r="F308" s="34">
        <f t="shared" si="27"/>
        <v>23758.556887139894</v>
      </c>
      <c r="G308" s="35">
        <f t="shared" si="28"/>
        <v>0</v>
      </c>
      <c r="H308" s="36">
        <f t="shared" si="29"/>
        <v>1575727.4350665717</v>
      </c>
    </row>
    <row r="309" spans="2:8" x14ac:dyDescent="0.25">
      <c r="B309" s="39">
        <f t="shared" si="24"/>
        <v>4201.939826844191</v>
      </c>
      <c r="C309" s="28">
        <v>300</v>
      </c>
      <c r="D309" s="32">
        <f t="shared" si="25"/>
        <v>28023.852865683126</v>
      </c>
      <c r="E309" s="33">
        <f t="shared" si="26"/>
        <v>4201.939826844191</v>
      </c>
      <c r="F309" s="34">
        <f t="shared" si="27"/>
        <v>23821.913038838935</v>
      </c>
      <c r="G309" s="35">
        <f t="shared" si="28"/>
        <v>0</v>
      </c>
      <c r="H309" s="36">
        <f t="shared" si="29"/>
        <v>1551905.5220277328</v>
      </c>
    </row>
    <row r="310" spans="2:8" x14ac:dyDescent="0.25">
      <c r="B310" s="39">
        <f t="shared" si="24"/>
        <v>4138.4147254072877</v>
      </c>
      <c r="C310" s="28">
        <v>301</v>
      </c>
      <c r="D310" s="32">
        <f t="shared" si="25"/>
        <v>28023.852865683126</v>
      </c>
      <c r="E310" s="33">
        <f t="shared" si="26"/>
        <v>4138.4147254072877</v>
      </c>
      <c r="F310" s="34">
        <f t="shared" si="27"/>
        <v>23885.438140275837</v>
      </c>
      <c r="G310" s="35">
        <f t="shared" si="28"/>
        <v>0</v>
      </c>
      <c r="H310" s="36">
        <f t="shared" si="29"/>
        <v>1528020.0838874569</v>
      </c>
    </row>
    <row r="311" spans="2:8" x14ac:dyDescent="0.25">
      <c r="B311" s="39">
        <f t="shared" si="24"/>
        <v>4074.7202236998851</v>
      </c>
      <c r="C311" s="28">
        <v>302</v>
      </c>
      <c r="D311" s="32">
        <f t="shared" si="25"/>
        <v>28023.852865683126</v>
      </c>
      <c r="E311" s="33">
        <f t="shared" si="26"/>
        <v>4074.7202236998851</v>
      </c>
      <c r="F311" s="34">
        <f t="shared" si="27"/>
        <v>23949.13264198324</v>
      </c>
      <c r="G311" s="35">
        <f t="shared" si="28"/>
        <v>0</v>
      </c>
      <c r="H311" s="36">
        <f t="shared" si="29"/>
        <v>1504070.9512454737</v>
      </c>
    </row>
    <row r="312" spans="2:8" x14ac:dyDescent="0.25">
      <c r="B312" s="39">
        <f t="shared" si="24"/>
        <v>4010.8558699879295</v>
      </c>
      <c r="C312" s="28">
        <v>303</v>
      </c>
      <c r="D312" s="32">
        <f t="shared" si="25"/>
        <v>28023.852865683126</v>
      </c>
      <c r="E312" s="33">
        <f t="shared" si="26"/>
        <v>4010.8558699879295</v>
      </c>
      <c r="F312" s="34">
        <f t="shared" si="27"/>
        <v>24012.996995695197</v>
      </c>
      <c r="G312" s="35">
        <f t="shared" si="28"/>
        <v>0</v>
      </c>
      <c r="H312" s="36">
        <f t="shared" si="29"/>
        <v>1480057.9542497785</v>
      </c>
    </row>
    <row r="313" spans="2:8" x14ac:dyDescent="0.25">
      <c r="B313" s="39">
        <f t="shared" si="24"/>
        <v>3946.8212113327427</v>
      </c>
      <c r="C313" s="28">
        <v>304</v>
      </c>
      <c r="D313" s="32">
        <f t="shared" si="25"/>
        <v>28023.852865683126</v>
      </c>
      <c r="E313" s="33">
        <f t="shared" si="26"/>
        <v>3946.8212113327427</v>
      </c>
      <c r="F313" s="34">
        <f t="shared" si="27"/>
        <v>24077.031654350383</v>
      </c>
      <c r="G313" s="35">
        <f t="shared" si="28"/>
        <v>0</v>
      </c>
      <c r="H313" s="36">
        <f t="shared" si="29"/>
        <v>1455980.9225954281</v>
      </c>
    </row>
    <row r="314" spans="2:8" x14ac:dyDescent="0.25">
      <c r="B314" s="39">
        <f t="shared" si="24"/>
        <v>3882.6157935878082</v>
      </c>
      <c r="C314" s="28">
        <v>305</v>
      </c>
      <c r="D314" s="32">
        <f t="shared" si="25"/>
        <v>28023.852865683126</v>
      </c>
      <c r="E314" s="33">
        <f t="shared" si="26"/>
        <v>3882.6157935878082</v>
      </c>
      <c r="F314" s="34">
        <f t="shared" si="27"/>
        <v>24141.237072095319</v>
      </c>
      <c r="G314" s="35">
        <f t="shared" si="28"/>
        <v>0</v>
      </c>
      <c r="H314" s="36">
        <f t="shared" si="29"/>
        <v>1431839.6855233328</v>
      </c>
    </row>
    <row r="315" spans="2:8" x14ac:dyDescent="0.25">
      <c r="B315" s="39">
        <f t="shared" si="24"/>
        <v>3818.2391613955542</v>
      </c>
      <c r="C315" s="28">
        <v>306</v>
      </c>
      <c r="D315" s="32">
        <f t="shared" si="25"/>
        <v>28023.852865683126</v>
      </c>
      <c r="E315" s="33">
        <f t="shared" si="26"/>
        <v>3818.2391613955542</v>
      </c>
      <c r="F315" s="34">
        <f t="shared" si="27"/>
        <v>24205.613704287571</v>
      </c>
      <c r="G315" s="35">
        <f t="shared" si="28"/>
        <v>0</v>
      </c>
      <c r="H315" s="36">
        <f t="shared" si="29"/>
        <v>1407634.0718190451</v>
      </c>
    </row>
    <row r="316" spans="2:8" x14ac:dyDescent="0.25">
      <c r="B316" s="39">
        <f t="shared" si="24"/>
        <v>3753.6908581841203</v>
      </c>
      <c r="C316" s="28">
        <v>307</v>
      </c>
      <c r="D316" s="32">
        <f t="shared" si="25"/>
        <v>28023.852865683126</v>
      </c>
      <c r="E316" s="33">
        <f t="shared" si="26"/>
        <v>3753.6908581841203</v>
      </c>
      <c r="F316" s="34">
        <f t="shared" si="27"/>
        <v>24270.162007499006</v>
      </c>
      <c r="G316" s="35">
        <f t="shared" si="28"/>
        <v>0</v>
      </c>
      <c r="H316" s="36">
        <f t="shared" si="29"/>
        <v>1383363.9098115461</v>
      </c>
    </row>
    <row r="317" spans="2:8" x14ac:dyDescent="0.25">
      <c r="B317" s="39">
        <f t="shared" si="24"/>
        <v>3688.9704261641227</v>
      </c>
      <c r="C317" s="28">
        <v>308</v>
      </c>
      <c r="D317" s="32">
        <f t="shared" si="25"/>
        <v>28023.852865683126</v>
      </c>
      <c r="E317" s="33">
        <f t="shared" si="26"/>
        <v>3688.9704261641227</v>
      </c>
      <c r="F317" s="34">
        <f t="shared" si="27"/>
        <v>24334.882439519002</v>
      </c>
      <c r="G317" s="35">
        <f t="shared" si="28"/>
        <v>0</v>
      </c>
      <c r="H317" s="36">
        <f t="shared" si="29"/>
        <v>1359029.027372027</v>
      </c>
    </row>
    <row r="318" spans="2:8" x14ac:dyDescent="0.25">
      <c r="B318" s="39">
        <f t="shared" si="24"/>
        <v>3624.0774063254053</v>
      </c>
      <c r="C318" s="28">
        <v>309</v>
      </c>
      <c r="D318" s="32">
        <f t="shared" si="25"/>
        <v>28023.852865683126</v>
      </c>
      <c r="E318" s="33">
        <f t="shared" si="26"/>
        <v>3624.0774063254053</v>
      </c>
      <c r="F318" s="34">
        <f t="shared" si="27"/>
        <v>24399.775459357719</v>
      </c>
      <c r="G318" s="35">
        <f t="shared" si="28"/>
        <v>0</v>
      </c>
      <c r="H318" s="36">
        <f t="shared" si="29"/>
        <v>1334629.2519126693</v>
      </c>
    </row>
    <row r="319" spans="2:8" x14ac:dyDescent="0.25">
      <c r="B319" s="39">
        <f t="shared" si="24"/>
        <v>3559.0113384337847</v>
      </c>
      <c r="C319" s="28">
        <v>310</v>
      </c>
      <c r="D319" s="32">
        <f t="shared" si="25"/>
        <v>28023.852865683126</v>
      </c>
      <c r="E319" s="33">
        <f t="shared" si="26"/>
        <v>3559.0113384337847</v>
      </c>
      <c r="F319" s="34">
        <f t="shared" si="27"/>
        <v>24464.84152724934</v>
      </c>
      <c r="G319" s="35">
        <f t="shared" si="28"/>
        <v>0</v>
      </c>
      <c r="H319" s="36">
        <f t="shared" si="29"/>
        <v>1310164.4103854198</v>
      </c>
    </row>
    <row r="320" spans="2:8" x14ac:dyDescent="0.25">
      <c r="B320" s="39">
        <f t="shared" si="24"/>
        <v>3493.7717610277859</v>
      </c>
      <c r="C320" s="28">
        <v>311</v>
      </c>
      <c r="D320" s="32">
        <f t="shared" si="25"/>
        <v>28023.852865683126</v>
      </c>
      <c r="E320" s="33">
        <f t="shared" si="26"/>
        <v>3493.7717610277859</v>
      </c>
      <c r="F320" s="34">
        <f t="shared" si="27"/>
        <v>24530.081104655339</v>
      </c>
      <c r="G320" s="35">
        <f t="shared" si="28"/>
        <v>0</v>
      </c>
      <c r="H320" s="36">
        <f t="shared" si="29"/>
        <v>1285634.3292807646</v>
      </c>
    </row>
    <row r="321" spans="2:8" x14ac:dyDescent="0.25">
      <c r="B321" s="39">
        <f t="shared" si="24"/>
        <v>3428.3582114153719</v>
      </c>
      <c r="C321" s="28">
        <v>312</v>
      </c>
      <c r="D321" s="32">
        <f t="shared" si="25"/>
        <v>28023.852865683126</v>
      </c>
      <c r="E321" s="33">
        <f t="shared" si="26"/>
        <v>3428.3582114153719</v>
      </c>
      <c r="F321" s="34">
        <f t="shared" si="27"/>
        <v>24595.494654267754</v>
      </c>
      <c r="G321" s="35">
        <f t="shared" si="28"/>
        <v>0</v>
      </c>
      <c r="H321" s="36">
        <f t="shared" si="29"/>
        <v>1261038.8346264968</v>
      </c>
    </row>
    <row r="322" spans="2:8" x14ac:dyDescent="0.25">
      <c r="B322" s="39">
        <f t="shared" si="24"/>
        <v>3362.770225670658</v>
      </c>
      <c r="C322" s="28">
        <v>313</v>
      </c>
      <c r="D322" s="32">
        <f t="shared" si="25"/>
        <v>28023.852865683126</v>
      </c>
      <c r="E322" s="33">
        <f t="shared" si="26"/>
        <v>3362.770225670658</v>
      </c>
      <c r="F322" s="34">
        <f t="shared" si="27"/>
        <v>24661.082640012468</v>
      </c>
      <c r="G322" s="35">
        <f t="shared" si="28"/>
        <v>0</v>
      </c>
      <c r="H322" s="36">
        <f t="shared" si="29"/>
        <v>1236377.7519864843</v>
      </c>
    </row>
    <row r="323" spans="2:8" x14ac:dyDescent="0.25">
      <c r="B323" s="39">
        <f t="shared" si="24"/>
        <v>3297.0073386306244</v>
      </c>
      <c r="C323" s="28">
        <v>314</v>
      </c>
      <c r="D323" s="32">
        <f t="shared" si="25"/>
        <v>28023.852865683126</v>
      </c>
      <c r="E323" s="33">
        <f t="shared" si="26"/>
        <v>3297.0073386306244</v>
      </c>
      <c r="F323" s="34">
        <f t="shared" si="27"/>
        <v>24726.845527052501</v>
      </c>
      <c r="G323" s="35">
        <f t="shared" si="28"/>
        <v>0</v>
      </c>
      <c r="H323" s="36">
        <f t="shared" si="29"/>
        <v>1211650.9064594319</v>
      </c>
    </row>
    <row r="324" spans="2:8" x14ac:dyDescent="0.25">
      <c r="B324" s="39">
        <f t="shared" si="24"/>
        <v>3231.0690838918181</v>
      </c>
      <c r="C324" s="28">
        <v>315</v>
      </c>
      <c r="D324" s="32">
        <f t="shared" si="25"/>
        <v>28023.852865683126</v>
      </c>
      <c r="E324" s="33">
        <f t="shared" si="26"/>
        <v>3231.0690838918181</v>
      </c>
      <c r="F324" s="34">
        <f t="shared" si="27"/>
        <v>24792.78378179131</v>
      </c>
      <c r="G324" s="35">
        <f t="shared" si="28"/>
        <v>0</v>
      </c>
      <c r="H324" s="36">
        <f t="shared" si="29"/>
        <v>1186858.1226776405</v>
      </c>
    </row>
    <row r="325" spans="2:8" x14ac:dyDescent="0.25">
      <c r="B325" s="39">
        <f t="shared" si="24"/>
        <v>3164.9549938070413</v>
      </c>
      <c r="C325" s="28">
        <v>316</v>
      </c>
      <c r="D325" s="32">
        <f t="shared" si="25"/>
        <v>28023.852865683126</v>
      </c>
      <c r="E325" s="33">
        <f t="shared" si="26"/>
        <v>3164.9549938070413</v>
      </c>
      <c r="F325" s="34">
        <f t="shared" si="27"/>
        <v>24858.897871876085</v>
      </c>
      <c r="G325" s="35">
        <f t="shared" si="28"/>
        <v>0</v>
      </c>
      <c r="H325" s="36">
        <f t="shared" si="29"/>
        <v>1161999.2248057644</v>
      </c>
    </row>
    <row r="326" spans="2:8" x14ac:dyDescent="0.25">
      <c r="B326" s="39">
        <f t="shared" si="24"/>
        <v>3098.6645994820383</v>
      </c>
      <c r="C326" s="28">
        <v>317</v>
      </c>
      <c r="D326" s="32">
        <f t="shared" si="25"/>
        <v>28023.852865683126</v>
      </c>
      <c r="E326" s="33">
        <f t="shared" si="26"/>
        <v>3098.6645994820383</v>
      </c>
      <c r="F326" s="34">
        <f t="shared" si="27"/>
        <v>24925.188266201087</v>
      </c>
      <c r="G326" s="35">
        <f t="shared" si="28"/>
        <v>0</v>
      </c>
      <c r="H326" s="36">
        <f t="shared" si="29"/>
        <v>1137074.0365395632</v>
      </c>
    </row>
    <row r="327" spans="2:8" x14ac:dyDescent="0.25">
      <c r="B327" s="39">
        <f t="shared" si="24"/>
        <v>3032.1974307721684</v>
      </c>
      <c r="C327" s="28">
        <v>318</v>
      </c>
      <c r="D327" s="32">
        <f t="shared" si="25"/>
        <v>28023.852865683126</v>
      </c>
      <c r="E327" s="33">
        <f t="shared" si="26"/>
        <v>3032.1974307721684</v>
      </c>
      <c r="F327" s="34">
        <f t="shared" si="27"/>
        <v>24991.655434910957</v>
      </c>
      <c r="G327" s="35">
        <f t="shared" si="28"/>
        <v>0</v>
      </c>
      <c r="H327" s="36">
        <f t="shared" si="29"/>
        <v>1112082.3811046523</v>
      </c>
    </row>
    <row r="328" spans="2:8" x14ac:dyDescent="0.25">
      <c r="B328" s="39">
        <f t="shared" si="24"/>
        <v>2965.5530162790728</v>
      </c>
      <c r="C328" s="28">
        <v>319</v>
      </c>
      <c r="D328" s="32">
        <f t="shared" si="25"/>
        <v>28023.852865683126</v>
      </c>
      <c r="E328" s="33">
        <f t="shared" si="26"/>
        <v>2965.5530162790728</v>
      </c>
      <c r="F328" s="34">
        <f t="shared" si="27"/>
        <v>25058.299849404051</v>
      </c>
      <c r="G328" s="35">
        <f t="shared" si="28"/>
        <v>0</v>
      </c>
      <c r="H328" s="36">
        <f t="shared" si="29"/>
        <v>1087024.0812552483</v>
      </c>
    </row>
    <row r="329" spans="2:8" x14ac:dyDescent="0.25">
      <c r="B329" s="39">
        <f t="shared" si="24"/>
        <v>2898.7308833473285</v>
      </c>
      <c r="C329" s="28">
        <v>320</v>
      </c>
      <c r="D329" s="32">
        <f t="shared" si="25"/>
        <v>28023.852865683126</v>
      </c>
      <c r="E329" s="33">
        <f t="shared" si="26"/>
        <v>2898.7308833473285</v>
      </c>
      <c r="F329" s="34">
        <f t="shared" si="27"/>
        <v>25125.121982335797</v>
      </c>
      <c r="G329" s="35">
        <f t="shared" si="28"/>
        <v>0</v>
      </c>
      <c r="H329" s="36">
        <f t="shared" si="29"/>
        <v>1061898.9592729125</v>
      </c>
    </row>
    <row r="330" spans="2:8" x14ac:dyDescent="0.25">
      <c r="B330" s="39">
        <f t="shared" si="24"/>
        <v>2831.7305580610996</v>
      </c>
      <c r="C330" s="28">
        <v>321</v>
      </c>
      <c r="D330" s="32">
        <f t="shared" si="25"/>
        <v>28023.852865683126</v>
      </c>
      <c r="E330" s="33">
        <f t="shared" si="26"/>
        <v>2831.7305580610996</v>
      </c>
      <c r="F330" s="34">
        <f t="shared" si="27"/>
        <v>25192.122307622027</v>
      </c>
      <c r="G330" s="35">
        <f t="shared" si="28"/>
        <v>0</v>
      </c>
      <c r="H330" s="36">
        <f t="shared" si="29"/>
        <v>1036706.8369652905</v>
      </c>
    </row>
    <row r="331" spans="2:8" x14ac:dyDescent="0.25">
      <c r="B331" s="39">
        <f t="shared" ref="B331:B369" si="30">H330*($E$4/12)</f>
        <v>2764.5515652407744</v>
      </c>
      <c r="C331" s="28">
        <v>322</v>
      </c>
      <c r="D331" s="32">
        <f t="shared" ref="D331:D369" si="31">IF((H330)&lt;=0,0,(PMT($E$4/12,$E$5,-$H$9)))</f>
        <v>28023.852865683126</v>
      </c>
      <c r="E331" s="33">
        <f t="shared" ref="E331:E369" si="32">IF((B331)&lt;=0,0,(B331))</f>
        <v>2764.5515652407744</v>
      </c>
      <c r="F331" s="34">
        <f t="shared" ref="F331:F369" si="33">D331-E331</f>
        <v>25259.301300442352</v>
      </c>
      <c r="G331" s="35">
        <f t="shared" ref="G331:G369" si="34">IF((D331)&lt;=0,0,($H$3))</f>
        <v>0</v>
      </c>
      <c r="H331" s="36">
        <f t="shared" ref="H331:H369" si="35">IF((D331)&lt;=0,0,(H330-F331-G331))</f>
        <v>1011447.5356648482</v>
      </c>
    </row>
    <row r="332" spans="2:8" x14ac:dyDescent="0.25">
      <c r="B332" s="39">
        <f t="shared" si="30"/>
        <v>2697.1934284395952</v>
      </c>
      <c r="C332" s="28">
        <v>323</v>
      </c>
      <c r="D332" s="32">
        <f t="shared" si="31"/>
        <v>28023.852865683126</v>
      </c>
      <c r="E332" s="33">
        <f t="shared" si="32"/>
        <v>2697.1934284395952</v>
      </c>
      <c r="F332" s="34">
        <f t="shared" si="33"/>
        <v>25326.659437243532</v>
      </c>
      <c r="G332" s="35">
        <f t="shared" si="34"/>
        <v>0</v>
      </c>
      <c r="H332" s="36">
        <f t="shared" si="35"/>
        <v>986120.87622760469</v>
      </c>
    </row>
    <row r="333" spans="2:8" x14ac:dyDescent="0.25">
      <c r="B333" s="39">
        <f t="shared" si="30"/>
        <v>2629.655669940279</v>
      </c>
      <c r="C333" s="28">
        <v>324</v>
      </c>
      <c r="D333" s="32">
        <f t="shared" si="31"/>
        <v>28023.852865683126</v>
      </c>
      <c r="E333" s="33">
        <f t="shared" si="32"/>
        <v>2629.655669940279</v>
      </c>
      <c r="F333" s="34">
        <f t="shared" si="33"/>
        <v>25394.197195742847</v>
      </c>
      <c r="G333" s="35">
        <f t="shared" si="34"/>
        <v>0</v>
      </c>
      <c r="H333" s="36">
        <f t="shared" si="35"/>
        <v>960726.67903186183</v>
      </c>
    </row>
    <row r="334" spans="2:8" x14ac:dyDescent="0.25">
      <c r="B334" s="39">
        <f t="shared" si="30"/>
        <v>2561.9378107516313</v>
      </c>
      <c r="C334" s="28">
        <v>325</v>
      </c>
      <c r="D334" s="32">
        <f t="shared" si="31"/>
        <v>28023.852865683126</v>
      </c>
      <c r="E334" s="33">
        <f t="shared" si="32"/>
        <v>2561.9378107516313</v>
      </c>
      <c r="F334" s="34">
        <f t="shared" si="33"/>
        <v>25461.915054931495</v>
      </c>
      <c r="G334" s="35">
        <f t="shared" si="34"/>
        <v>0</v>
      </c>
      <c r="H334" s="36">
        <f t="shared" si="35"/>
        <v>935264.76397693029</v>
      </c>
    </row>
    <row r="335" spans="2:8" x14ac:dyDescent="0.25">
      <c r="B335" s="39">
        <f t="shared" si="30"/>
        <v>2494.0393706051473</v>
      </c>
      <c r="C335" s="28">
        <v>326</v>
      </c>
      <c r="D335" s="32">
        <f t="shared" si="31"/>
        <v>28023.852865683126</v>
      </c>
      <c r="E335" s="33">
        <f t="shared" si="32"/>
        <v>2494.0393706051473</v>
      </c>
      <c r="F335" s="34">
        <f t="shared" si="33"/>
        <v>25529.813495077979</v>
      </c>
      <c r="G335" s="35">
        <f t="shared" si="34"/>
        <v>0</v>
      </c>
      <c r="H335" s="36">
        <f t="shared" si="35"/>
        <v>909734.95048185228</v>
      </c>
    </row>
    <row r="336" spans="2:8" x14ac:dyDescent="0.25">
      <c r="B336" s="39">
        <f t="shared" si="30"/>
        <v>2425.9598679516062</v>
      </c>
      <c r="C336" s="28">
        <v>327</v>
      </c>
      <c r="D336" s="32">
        <f t="shared" si="31"/>
        <v>28023.852865683126</v>
      </c>
      <c r="E336" s="33">
        <f t="shared" si="32"/>
        <v>2425.9598679516062</v>
      </c>
      <c r="F336" s="34">
        <f t="shared" si="33"/>
        <v>25597.89299773152</v>
      </c>
      <c r="G336" s="35">
        <f t="shared" si="34"/>
        <v>0</v>
      </c>
      <c r="H336" s="36">
        <f t="shared" si="35"/>
        <v>884137.05748412071</v>
      </c>
    </row>
    <row r="337" spans="2:8" x14ac:dyDescent="0.25">
      <c r="B337" s="39">
        <f t="shared" si="30"/>
        <v>2357.6988199576554</v>
      </c>
      <c r="C337" s="28">
        <v>328</v>
      </c>
      <c r="D337" s="32">
        <f t="shared" si="31"/>
        <v>28023.852865683126</v>
      </c>
      <c r="E337" s="33">
        <f t="shared" si="32"/>
        <v>2357.6988199576554</v>
      </c>
      <c r="F337" s="34">
        <f t="shared" si="33"/>
        <v>25666.15404572547</v>
      </c>
      <c r="G337" s="35">
        <f t="shared" si="34"/>
        <v>0</v>
      </c>
      <c r="H337" s="36">
        <f t="shared" si="35"/>
        <v>858470.90343839524</v>
      </c>
    </row>
    <row r="338" spans="2:8" x14ac:dyDescent="0.25">
      <c r="B338" s="39">
        <f t="shared" si="30"/>
        <v>2289.2557425023874</v>
      </c>
      <c r="C338" s="28">
        <v>329</v>
      </c>
      <c r="D338" s="32">
        <f t="shared" si="31"/>
        <v>28023.852865683126</v>
      </c>
      <c r="E338" s="33">
        <f t="shared" si="32"/>
        <v>2289.2557425023874</v>
      </c>
      <c r="F338" s="34">
        <f t="shared" si="33"/>
        <v>25734.597123180738</v>
      </c>
      <c r="G338" s="35">
        <f t="shared" si="34"/>
        <v>0</v>
      </c>
      <c r="H338" s="36">
        <f t="shared" si="35"/>
        <v>832736.30631521449</v>
      </c>
    </row>
    <row r="339" spans="2:8" x14ac:dyDescent="0.25">
      <c r="B339" s="39">
        <f t="shared" si="30"/>
        <v>2220.6301501739053</v>
      </c>
      <c r="C339" s="28">
        <v>330</v>
      </c>
      <c r="D339" s="32">
        <f t="shared" si="31"/>
        <v>28023.852865683126</v>
      </c>
      <c r="E339" s="33">
        <f t="shared" si="32"/>
        <v>2220.6301501739053</v>
      </c>
      <c r="F339" s="34">
        <f t="shared" si="33"/>
        <v>25803.222715509219</v>
      </c>
      <c r="G339" s="35">
        <f t="shared" si="34"/>
        <v>0</v>
      </c>
      <c r="H339" s="36">
        <f t="shared" si="35"/>
        <v>806933.08359970525</v>
      </c>
    </row>
    <row r="340" spans="2:8" x14ac:dyDescent="0.25">
      <c r="B340" s="39">
        <f t="shared" si="30"/>
        <v>2151.8215562658806</v>
      </c>
      <c r="C340" s="28">
        <v>331</v>
      </c>
      <c r="D340" s="32">
        <f t="shared" si="31"/>
        <v>28023.852865683126</v>
      </c>
      <c r="E340" s="33">
        <f t="shared" si="32"/>
        <v>2151.8215562658806</v>
      </c>
      <c r="F340" s="34">
        <f t="shared" si="33"/>
        <v>25872.031309417245</v>
      </c>
      <c r="G340" s="35">
        <f t="shared" si="34"/>
        <v>0</v>
      </c>
      <c r="H340" s="36">
        <f t="shared" si="35"/>
        <v>781061.05229028803</v>
      </c>
    </row>
    <row r="341" spans="2:8" x14ac:dyDescent="0.25">
      <c r="B341" s="39">
        <f t="shared" si="30"/>
        <v>2082.8294727741013</v>
      </c>
      <c r="C341" s="28">
        <v>332</v>
      </c>
      <c r="D341" s="32">
        <f t="shared" si="31"/>
        <v>28023.852865683126</v>
      </c>
      <c r="E341" s="33">
        <f t="shared" si="32"/>
        <v>2082.8294727741013</v>
      </c>
      <c r="F341" s="34">
        <f t="shared" si="33"/>
        <v>25941.023392909025</v>
      </c>
      <c r="G341" s="35">
        <f t="shared" si="34"/>
        <v>0</v>
      </c>
      <c r="H341" s="36">
        <f t="shared" si="35"/>
        <v>755120.02889737906</v>
      </c>
    </row>
    <row r="342" spans="2:8" x14ac:dyDescent="0.25">
      <c r="B342" s="39">
        <f t="shared" si="30"/>
        <v>2013.6534103930107</v>
      </c>
      <c r="C342" s="28">
        <v>333</v>
      </c>
      <c r="D342" s="32">
        <f t="shared" si="31"/>
        <v>28023.852865683126</v>
      </c>
      <c r="E342" s="33">
        <f t="shared" si="32"/>
        <v>2013.6534103930107</v>
      </c>
      <c r="F342" s="34">
        <f t="shared" si="33"/>
        <v>26010.199455290116</v>
      </c>
      <c r="G342" s="35">
        <f t="shared" si="34"/>
        <v>0</v>
      </c>
      <c r="H342" s="36">
        <f t="shared" si="35"/>
        <v>729109.82944208896</v>
      </c>
    </row>
    <row r="343" spans="2:8" x14ac:dyDescent="0.25">
      <c r="B343" s="39">
        <f t="shared" si="30"/>
        <v>1944.2928785122372</v>
      </c>
      <c r="C343" s="28">
        <v>334</v>
      </c>
      <c r="D343" s="32">
        <f t="shared" si="31"/>
        <v>28023.852865683126</v>
      </c>
      <c r="E343" s="33">
        <f t="shared" si="32"/>
        <v>1944.2928785122372</v>
      </c>
      <c r="F343" s="34">
        <f t="shared" si="33"/>
        <v>26079.559987170887</v>
      </c>
      <c r="G343" s="35">
        <f t="shared" si="34"/>
        <v>0</v>
      </c>
      <c r="H343" s="36">
        <f t="shared" si="35"/>
        <v>703030.2694549181</v>
      </c>
    </row>
    <row r="344" spans="2:8" x14ac:dyDescent="0.25">
      <c r="B344" s="39">
        <f t="shared" si="30"/>
        <v>1874.747385213115</v>
      </c>
      <c r="C344" s="28">
        <v>335</v>
      </c>
      <c r="D344" s="32">
        <f t="shared" si="31"/>
        <v>28023.852865683126</v>
      </c>
      <c r="E344" s="33">
        <f t="shared" si="32"/>
        <v>1874.747385213115</v>
      </c>
      <c r="F344" s="34">
        <f t="shared" si="33"/>
        <v>26149.105480470011</v>
      </c>
      <c r="G344" s="35">
        <f t="shared" si="34"/>
        <v>0</v>
      </c>
      <c r="H344" s="36">
        <f t="shared" si="35"/>
        <v>676881.16397444811</v>
      </c>
    </row>
    <row r="345" spans="2:8" x14ac:dyDescent="0.25">
      <c r="B345" s="39">
        <f t="shared" si="30"/>
        <v>1805.0164372651948</v>
      </c>
      <c r="C345" s="28">
        <v>336</v>
      </c>
      <c r="D345" s="32">
        <f t="shared" si="31"/>
        <v>28023.852865683126</v>
      </c>
      <c r="E345" s="33">
        <f t="shared" si="32"/>
        <v>1805.0164372651948</v>
      </c>
      <c r="F345" s="34">
        <f t="shared" si="33"/>
        <v>26218.83642841793</v>
      </c>
      <c r="G345" s="35">
        <f t="shared" si="34"/>
        <v>0</v>
      </c>
      <c r="H345" s="36">
        <f t="shared" si="35"/>
        <v>650662.32754603017</v>
      </c>
    </row>
    <row r="346" spans="2:8" x14ac:dyDescent="0.25">
      <c r="B346" s="39">
        <f t="shared" si="30"/>
        <v>1735.0995401227472</v>
      </c>
      <c r="C346" s="28">
        <v>337</v>
      </c>
      <c r="D346" s="32">
        <f t="shared" si="31"/>
        <v>28023.852865683126</v>
      </c>
      <c r="E346" s="33">
        <f t="shared" si="32"/>
        <v>1735.0995401227472</v>
      </c>
      <c r="F346" s="34">
        <f t="shared" si="33"/>
        <v>26288.753325560378</v>
      </c>
      <c r="G346" s="35">
        <f t="shared" si="34"/>
        <v>0</v>
      </c>
      <c r="H346" s="36">
        <f t="shared" si="35"/>
        <v>624373.5742204698</v>
      </c>
    </row>
    <row r="347" spans="2:8" x14ac:dyDescent="0.25">
      <c r="B347" s="39">
        <f t="shared" si="30"/>
        <v>1664.9961979212528</v>
      </c>
      <c r="C347" s="28">
        <v>338</v>
      </c>
      <c r="D347" s="32">
        <f t="shared" si="31"/>
        <v>28023.852865683126</v>
      </c>
      <c r="E347" s="33">
        <f t="shared" si="32"/>
        <v>1664.9961979212528</v>
      </c>
      <c r="F347" s="34">
        <f t="shared" si="33"/>
        <v>26358.856667761873</v>
      </c>
      <c r="G347" s="35">
        <f t="shared" si="34"/>
        <v>0</v>
      </c>
      <c r="H347" s="36">
        <f t="shared" si="35"/>
        <v>598014.71755270788</v>
      </c>
    </row>
    <row r="348" spans="2:8" x14ac:dyDescent="0.25">
      <c r="B348" s="39">
        <f t="shared" si="30"/>
        <v>1594.7059134738877</v>
      </c>
      <c r="C348" s="28">
        <v>339</v>
      </c>
      <c r="D348" s="32">
        <f t="shared" si="31"/>
        <v>28023.852865683126</v>
      </c>
      <c r="E348" s="33">
        <f t="shared" si="32"/>
        <v>1594.7059134738877</v>
      </c>
      <c r="F348" s="34">
        <f t="shared" si="33"/>
        <v>26429.146952209237</v>
      </c>
      <c r="G348" s="35">
        <f t="shared" si="34"/>
        <v>0</v>
      </c>
      <c r="H348" s="36">
        <f t="shared" si="35"/>
        <v>571585.5706004987</v>
      </c>
    </row>
    <row r="349" spans="2:8" x14ac:dyDescent="0.25">
      <c r="B349" s="39">
        <f t="shared" si="30"/>
        <v>1524.2281882679965</v>
      </c>
      <c r="C349" s="28">
        <v>340</v>
      </c>
      <c r="D349" s="32">
        <f t="shared" si="31"/>
        <v>28023.852865683126</v>
      </c>
      <c r="E349" s="33">
        <f t="shared" si="32"/>
        <v>1524.2281882679965</v>
      </c>
      <c r="F349" s="34">
        <f t="shared" si="33"/>
        <v>26499.62467741513</v>
      </c>
      <c r="G349" s="35">
        <f t="shared" si="34"/>
        <v>0</v>
      </c>
      <c r="H349" s="36">
        <f t="shared" si="35"/>
        <v>545085.94592308358</v>
      </c>
    </row>
    <row r="350" spans="2:8" x14ac:dyDescent="0.25">
      <c r="B350" s="39">
        <f t="shared" si="30"/>
        <v>1453.5625224615562</v>
      </c>
      <c r="C350" s="28">
        <v>341</v>
      </c>
      <c r="D350" s="32">
        <f t="shared" si="31"/>
        <v>28023.852865683126</v>
      </c>
      <c r="E350" s="33">
        <f t="shared" si="32"/>
        <v>1453.5625224615562</v>
      </c>
      <c r="F350" s="34">
        <f t="shared" si="33"/>
        <v>26570.290343221568</v>
      </c>
      <c r="G350" s="35">
        <f t="shared" si="34"/>
        <v>0</v>
      </c>
      <c r="H350" s="36">
        <f t="shared" si="35"/>
        <v>518515.65557986201</v>
      </c>
    </row>
    <row r="351" spans="2:8" x14ac:dyDescent="0.25">
      <c r="B351" s="39">
        <f t="shared" si="30"/>
        <v>1382.7084148796321</v>
      </c>
      <c r="C351" s="28">
        <v>342</v>
      </c>
      <c r="D351" s="32">
        <f t="shared" si="31"/>
        <v>28023.852865683126</v>
      </c>
      <c r="E351" s="33">
        <f t="shared" si="32"/>
        <v>1382.7084148796321</v>
      </c>
      <c r="F351" s="34">
        <f t="shared" si="33"/>
        <v>26641.144450803495</v>
      </c>
      <c r="G351" s="35">
        <f t="shared" si="34"/>
        <v>0</v>
      </c>
      <c r="H351" s="36">
        <f t="shared" si="35"/>
        <v>491874.51112905849</v>
      </c>
    </row>
    <row r="352" spans="2:8" x14ac:dyDescent="0.25">
      <c r="B352" s="39">
        <f t="shared" si="30"/>
        <v>1311.6653630108226</v>
      </c>
      <c r="C352" s="28">
        <v>343</v>
      </c>
      <c r="D352" s="32">
        <f t="shared" si="31"/>
        <v>28023.852865683126</v>
      </c>
      <c r="E352" s="33">
        <f t="shared" si="32"/>
        <v>1311.6653630108226</v>
      </c>
      <c r="F352" s="34">
        <f t="shared" si="33"/>
        <v>26712.187502672303</v>
      </c>
      <c r="G352" s="35">
        <f t="shared" si="34"/>
        <v>0</v>
      </c>
      <c r="H352" s="36">
        <f t="shared" si="35"/>
        <v>465162.32362638618</v>
      </c>
    </row>
    <row r="353" spans="2:8" x14ac:dyDescent="0.25">
      <c r="B353" s="39">
        <f t="shared" si="30"/>
        <v>1240.4328630036964</v>
      </c>
      <c r="C353" s="28">
        <v>344</v>
      </c>
      <c r="D353" s="32">
        <f t="shared" si="31"/>
        <v>28023.852865683126</v>
      </c>
      <c r="E353" s="33">
        <f t="shared" si="32"/>
        <v>1240.4328630036964</v>
      </c>
      <c r="F353" s="34">
        <f t="shared" si="33"/>
        <v>26783.420002679428</v>
      </c>
      <c r="G353" s="35">
        <f t="shared" si="34"/>
        <v>0</v>
      </c>
      <c r="H353" s="36">
        <f t="shared" si="35"/>
        <v>438378.90362370678</v>
      </c>
    </row>
    <row r="354" spans="2:8" x14ac:dyDescent="0.25">
      <c r="B354" s="39">
        <f t="shared" si="30"/>
        <v>1169.0104096632181</v>
      </c>
      <c r="C354" s="28">
        <v>345</v>
      </c>
      <c r="D354" s="32">
        <f t="shared" si="31"/>
        <v>28023.852865683126</v>
      </c>
      <c r="E354" s="33">
        <f t="shared" si="32"/>
        <v>1169.0104096632181</v>
      </c>
      <c r="F354" s="34">
        <f t="shared" si="33"/>
        <v>26854.842456019909</v>
      </c>
      <c r="G354" s="35">
        <f t="shared" si="34"/>
        <v>0</v>
      </c>
      <c r="H354" s="36">
        <f t="shared" si="35"/>
        <v>411524.06116768689</v>
      </c>
    </row>
    <row r="355" spans="2:8" x14ac:dyDescent="0.25">
      <c r="B355" s="39">
        <f t="shared" si="30"/>
        <v>1097.3974964471649</v>
      </c>
      <c r="C355" s="28">
        <v>346</v>
      </c>
      <c r="D355" s="32">
        <f t="shared" si="31"/>
        <v>28023.852865683126</v>
      </c>
      <c r="E355" s="33">
        <f t="shared" si="32"/>
        <v>1097.3974964471649</v>
      </c>
      <c r="F355" s="34">
        <f t="shared" si="33"/>
        <v>26926.455369235962</v>
      </c>
      <c r="G355" s="35">
        <f t="shared" si="34"/>
        <v>0</v>
      </c>
      <c r="H355" s="36">
        <f t="shared" si="35"/>
        <v>384597.60579845094</v>
      </c>
    </row>
    <row r="356" spans="2:8" x14ac:dyDescent="0.25">
      <c r="B356" s="39">
        <f t="shared" si="30"/>
        <v>1025.5936154625358</v>
      </c>
      <c r="C356" s="28">
        <v>347</v>
      </c>
      <c r="D356" s="32">
        <f t="shared" si="31"/>
        <v>28023.852865683126</v>
      </c>
      <c r="E356" s="33">
        <f t="shared" si="32"/>
        <v>1025.5936154625358</v>
      </c>
      <c r="F356" s="34">
        <f t="shared" si="33"/>
        <v>26998.259250220592</v>
      </c>
      <c r="G356" s="35">
        <f t="shared" si="34"/>
        <v>0</v>
      </c>
      <c r="H356" s="36">
        <f t="shared" si="35"/>
        <v>357599.34654823033</v>
      </c>
    </row>
    <row r="357" spans="2:8" x14ac:dyDescent="0.25">
      <c r="B357" s="39">
        <f t="shared" si="30"/>
        <v>953.59825746194747</v>
      </c>
      <c r="C357" s="28">
        <v>348</v>
      </c>
      <c r="D357" s="32">
        <f t="shared" si="31"/>
        <v>28023.852865683126</v>
      </c>
      <c r="E357" s="33">
        <f t="shared" si="32"/>
        <v>953.59825746194747</v>
      </c>
      <c r="F357" s="34">
        <f t="shared" si="33"/>
        <v>27070.254608221177</v>
      </c>
      <c r="G357" s="35">
        <f t="shared" si="34"/>
        <v>0</v>
      </c>
      <c r="H357" s="36">
        <f t="shared" si="35"/>
        <v>330529.09194000915</v>
      </c>
    </row>
    <row r="358" spans="2:8" x14ac:dyDescent="0.25">
      <c r="B358" s="39">
        <f t="shared" si="30"/>
        <v>881.41091184002437</v>
      </c>
      <c r="C358" s="28">
        <v>349</v>
      </c>
      <c r="D358" s="32">
        <f t="shared" si="31"/>
        <v>28023.852865683126</v>
      </c>
      <c r="E358" s="33">
        <f t="shared" si="32"/>
        <v>881.41091184002437</v>
      </c>
      <c r="F358" s="34">
        <f t="shared" si="33"/>
        <v>27142.441953843103</v>
      </c>
      <c r="G358" s="35">
        <f t="shared" si="34"/>
        <v>0</v>
      </c>
      <c r="H358" s="36">
        <f t="shared" si="35"/>
        <v>303386.64998616604</v>
      </c>
    </row>
    <row r="359" spans="2:8" x14ac:dyDescent="0.25">
      <c r="B359" s="39">
        <f t="shared" si="30"/>
        <v>809.03106662977609</v>
      </c>
      <c r="C359" s="28">
        <v>350</v>
      </c>
      <c r="D359" s="32">
        <f t="shared" si="31"/>
        <v>28023.852865683126</v>
      </c>
      <c r="E359" s="33">
        <f t="shared" si="32"/>
        <v>809.03106662977609</v>
      </c>
      <c r="F359" s="34">
        <f t="shared" si="33"/>
        <v>27214.821799053349</v>
      </c>
      <c r="G359" s="35">
        <f t="shared" si="34"/>
        <v>0</v>
      </c>
      <c r="H359" s="36">
        <f t="shared" si="35"/>
        <v>276171.8281871127</v>
      </c>
    </row>
    <row r="360" spans="2:8" x14ac:dyDescent="0.25">
      <c r="B360" s="39">
        <f t="shared" si="30"/>
        <v>736.45820849896711</v>
      </c>
      <c r="C360" s="28">
        <v>351</v>
      </c>
      <c r="D360" s="32">
        <f t="shared" si="31"/>
        <v>28023.852865683126</v>
      </c>
      <c r="E360" s="33">
        <f t="shared" si="32"/>
        <v>736.45820849896711</v>
      </c>
      <c r="F360" s="34">
        <f t="shared" si="33"/>
        <v>27287.394657184159</v>
      </c>
      <c r="G360" s="35">
        <f t="shared" si="34"/>
        <v>0</v>
      </c>
      <c r="H360" s="36">
        <f t="shared" si="35"/>
        <v>248884.43352992853</v>
      </c>
    </row>
    <row r="361" spans="2:8" x14ac:dyDescent="0.25">
      <c r="B361" s="39">
        <f t="shared" si="30"/>
        <v>663.69182274647608</v>
      </c>
      <c r="C361" s="28">
        <v>352</v>
      </c>
      <c r="D361" s="32">
        <f t="shared" si="31"/>
        <v>28023.852865683126</v>
      </c>
      <c r="E361" s="33">
        <f t="shared" si="32"/>
        <v>663.69182274647608</v>
      </c>
      <c r="F361" s="34">
        <f t="shared" si="33"/>
        <v>27360.161042936648</v>
      </c>
      <c r="G361" s="35">
        <f t="shared" si="34"/>
        <v>0</v>
      </c>
      <c r="H361" s="36">
        <f t="shared" si="35"/>
        <v>221524.27248699189</v>
      </c>
    </row>
    <row r="362" spans="2:8" x14ac:dyDescent="0.25">
      <c r="B362" s="39">
        <f t="shared" si="30"/>
        <v>590.731393298645</v>
      </c>
      <c r="C362" s="28">
        <v>353</v>
      </c>
      <c r="D362" s="32">
        <f t="shared" si="31"/>
        <v>28023.852865683126</v>
      </c>
      <c r="E362" s="33">
        <f t="shared" si="32"/>
        <v>590.731393298645</v>
      </c>
      <c r="F362" s="34">
        <f t="shared" si="33"/>
        <v>27433.121472384482</v>
      </c>
      <c r="G362" s="35">
        <f t="shared" si="34"/>
        <v>0</v>
      </c>
      <c r="H362" s="36">
        <f t="shared" si="35"/>
        <v>194091.1510146074</v>
      </c>
    </row>
    <row r="363" spans="2:8" x14ac:dyDescent="0.25">
      <c r="B363" s="39">
        <f t="shared" si="30"/>
        <v>517.57640270561967</v>
      </c>
      <c r="C363" s="28">
        <v>354</v>
      </c>
      <c r="D363" s="32">
        <f t="shared" si="31"/>
        <v>28023.852865683126</v>
      </c>
      <c r="E363" s="33">
        <f t="shared" si="32"/>
        <v>517.57640270561967</v>
      </c>
      <c r="F363" s="34">
        <f t="shared" si="33"/>
        <v>27506.276462977505</v>
      </c>
      <c r="G363" s="35">
        <f t="shared" si="34"/>
        <v>0</v>
      </c>
      <c r="H363" s="36">
        <f t="shared" si="35"/>
        <v>166584.87455162988</v>
      </c>
    </row>
    <row r="364" spans="2:8" x14ac:dyDescent="0.25">
      <c r="B364" s="39">
        <f t="shared" si="30"/>
        <v>444.22633213767966</v>
      </c>
      <c r="C364" s="28">
        <v>355</v>
      </c>
      <c r="D364" s="32">
        <f t="shared" si="31"/>
        <v>28023.852865683126</v>
      </c>
      <c r="E364" s="33">
        <f t="shared" si="32"/>
        <v>444.22633213767966</v>
      </c>
      <c r="F364" s="34">
        <f t="shared" si="33"/>
        <v>27579.626533545445</v>
      </c>
      <c r="G364" s="35">
        <f t="shared" si="34"/>
        <v>0</v>
      </c>
      <c r="H364" s="36">
        <f t="shared" si="35"/>
        <v>139005.24801808444</v>
      </c>
    </row>
    <row r="365" spans="2:8" x14ac:dyDescent="0.25">
      <c r="B365" s="39">
        <f t="shared" si="30"/>
        <v>370.68066138155848</v>
      </c>
      <c r="C365" s="28">
        <v>356</v>
      </c>
      <c r="D365" s="32">
        <f t="shared" si="31"/>
        <v>28023.852865683126</v>
      </c>
      <c r="E365" s="33">
        <f t="shared" si="32"/>
        <v>370.68066138155848</v>
      </c>
      <c r="F365" s="34">
        <f t="shared" si="33"/>
        <v>27653.172204301569</v>
      </c>
      <c r="G365" s="35">
        <f t="shared" si="34"/>
        <v>0</v>
      </c>
      <c r="H365" s="36">
        <f t="shared" si="35"/>
        <v>111352.07581378287</v>
      </c>
    </row>
    <row r="366" spans="2:8" x14ac:dyDescent="0.25">
      <c r="B366" s="39">
        <f t="shared" si="30"/>
        <v>296.9388688367543</v>
      </c>
      <c r="C366" s="28">
        <v>357</v>
      </c>
      <c r="D366" s="32">
        <f t="shared" si="31"/>
        <v>28023.852865683126</v>
      </c>
      <c r="E366" s="33">
        <f t="shared" si="32"/>
        <v>296.9388688367543</v>
      </c>
      <c r="F366" s="34">
        <f t="shared" si="33"/>
        <v>27726.913996846371</v>
      </c>
      <c r="G366" s="35">
        <f t="shared" si="34"/>
        <v>0</v>
      </c>
      <c r="H366" s="36">
        <f t="shared" si="35"/>
        <v>83625.161816936496</v>
      </c>
    </row>
    <row r="367" spans="2:8" x14ac:dyDescent="0.25">
      <c r="B367" s="39">
        <f t="shared" si="30"/>
        <v>223.00043151183064</v>
      </c>
      <c r="C367" s="28">
        <v>358</v>
      </c>
      <c r="D367" s="32">
        <f t="shared" si="31"/>
        <v>28023.852865683126</v>
      </c>
      <c r="E367" s="33">
        <f t="shared" si="32"/>
        <v>223.00043151183064</v>
      </c>
      <c r="F367" s="34">
        <f t="shared" si="33"/>
        <v>27800.852434171295</v>
      </c>
      <c r="G367" s="35">
        <f t="shared" si="34"/>
        <v>0</v>
      </c>
      <c r="H367" s="36">
        <f t="shared" si="35"/>
        <v>55824.309382765205</v>
      </c>
    </row>
    <row r="368" spans="2:8" x14ac:dyDescent="0.25">
      <c r="B368" s="39">
        <f t="shared" si="30"/>
        <v>148.8648250207072</v>
      </c>
      <c r="C368" s="28">
        <v>359</v>
      </c>
      <c r="D368" s="32">
        <f t="shared" si="31"/>
        <v>28023.852865683126</v>
      </c>
      <c r="E368" s="33">
        <f t="shared" si="32"/>
        <v>148.8648250207072</v>
      </c>
      <c r="F368" s="34">
        <f t="shared" si="33"/>
        <v>27874.988040662418</v>
      </c>
      <c r="G368" s="35">
        <f t="shared" si="34"/>
        <v>0</v>
      </c>
      <c r="H368" s="36">
        <f t="shared" si="35"/>
        <v>27949.321342102787</v>
      </c>
    </row>
    <row r="369" spans="2:8" ht="15.75" thickBot="1" x14ac:dyDescent="0.3">
      <c r="B369" s="39">
        <f t="shared" si="30"/>
        <v>74.531523578940764</v>
      </c>
      <c r="C369" s="28">
        <v>360</v>
      </c>
      <c r="D369" s="32">
        <f t="shared" si="31"/>
        <v>28023.852865683126</v>
      </c>
      <c r="E369" s="33">
        <f t="shared" si="32"/>
        <v>74.531523578940764</v>
      </c>
      <c r="F369" s="37">
        <f t="shared" si="33"/>
        <v>27949.321342104184</v>
      </c>
      <c r="G369" s="35">
        <f t="shared" si="34"/>
        <v>0</v>
      </c>
      <c r="H369" s="36">
        <f t="shared" si="35"/>
        <v>-1.3969838619232178E-9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&amp; Balence Sheet</vt:lpstr>
      <vt:lpstr>Amotization Chart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2019-07-25T21:25:36Z</dcterms:created>
  <dcterms:modified xsi:type="dcterms:W3CDTF">2019-07-25T21:42:37Z</dcterms:modified>
</cp:coreProperties>
</file>