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9555" windowHeight="6465"/>
  </bookViews>
  <sheets>
    <sheet name="Pro Forma Financials" sheetId="1" r:id="rId1"/>
    <sheet name="Amortization of Mortgage" sheetId="2" r:id="rId2"/>
  </sheets>
  <calcPr calcId="145621"/>
</workbook>
</file>

<file path=xl/calcChain.xml><?xml version="1.0" encoding="utf-8"?>
<calcChain xmlns="http://schemas.openxmlformats.org/spreadsheetml/2006/main">
  <c r="F158" i="1" l="1"/>
  <c r="G158" i="1" s="1"/>
  <c r="H158" i="1" s="1"/>
  <c r="I158" i="1" s="1"/>
  <c r="J158" i="1" s="1"/>
  <c r="K158" i="1" s="1"/>
  <c r="E158" i="1"/>
  <c r="K199" i="1"/>
  <c r="K196" i="1"/>
  <c r="N196" i="1"/>
  <c r="K198" i="1"/>
  <c r="K197" i="1"/>
  <c r="K195" i="1"/>
  <c r="N198" i="1"/>
  <c r="H103" i="1"/>
  <c r="G103" i="1"/>
  <c r="F103" i="1"/>
  <c r="D87" i="1"/>
  <c r="D7" i="1" l="1"/>
  <c r="D107" i="1"/>
  <c r="C191" i="1"/>
  <c r="C194" i="1"/>
  <c r="E10" i="1"/>
  <c r="D10" i="1"/>
  <c r="D9" i="1"/>
  <c r="E9" i="1" s="1"/>
  <c r="F9" i="1" s="1"/>
  <c r="G9" i="1" s="1"/>
  <c r="H9" i="1" s="1"/>
  <c r="I9" i="1" s="1"/>
  <c r="J9" i="1" s="1"/>
  <c r="K9" i="1" s="1"/>
  <c r="D76" i="1" l="1"/>
  <c r="D78" i="1"/>
  <c r="D75" i="1"/>
  <c r="D71" i="1"/>
  <c r="D77" i="1"/>
  <c r="D72" i="1"/>
  <c r="D79" i="1"/>
  <c r="D80" i="1"/>
  <c r="D73" i="1"/>
  <c r="D82" i="1" l="1"/>
  <c r="E107" i="1"/>
  <c r="F107" i="1" s="1"/>
  <c r="G107" i="1" s="1"/>
  <c r="H107" i="1" s="1"/>
  <c r="I107" i="1" s="1"/>
  <c r="J107" i="1" s="1"/>
  <c r="K107" i="1" s="1"/>
  <c r="G193" i="1"/>
  <c r="C193" i="1"/>
  <c r="C192" i="1"/>
  <c r="C213" i="1" s="1"/>
  <c r="E162" i="1" l="1"/>
  <c r="F162" i="1"/>
  <c r="G162" i="1"/>
  <c r="H162" i="1"/>
  <c r="I162" i="1"/>
  <c r="J162" i="1"/>
  <c r="K162" i="1"/>
  <c r="D162" i="1"/>
  <c r="M186" i="1" s="1"/>
  <c r="E174" i="1"/>
  <c r="F174" i="1"/>
  <c r="G174" i="1"/>
  <c r="H174" i="1"/>
  <c r="I174" i="1"/>
  <c r="J174" i="1"/>
  <c r="K174" i="1"/>
  <c r="D174" i="1"/>
  <c r="E89" i="1" l="1"/>
  <c r="F89" i="1"/>
  <c r="G89" i="1"/>
  <c r="H89" i="1"/>
  <c r="I89" i="1"/>
  <c r="J89" i="1"/>
  <c r="K89" i="1"/>
  <c r="D89" i="1"/>
  <c r="N197" i="1" l="1"/>
  <c r="G90" i="1"/>
  <c r="E90" i="1" l="1"/>
  <c r="F90" i="1"/>
  <c r="H90" i="1"/>
  <c r="I90" i="1"/>
  <c r="J90" i="1"/>
  <c r="K90" i="1"/>
  <c r="D90" i="1"/>
  <c r="E88" i="1"/>
  <c r="F88" i="1"/>
  <c r="G88" i="1"/>
  <c r="G184" i="1" s="1"/>
  <c r="H88" i="1"/>
  <c r="I88" i="1"/>
  <c r="J88" i="1"/>
  <c r="J184" i="1" s="1"/>
  <c r="J187" i="1" s="1"/>
  <c r="K88" i="1"/>
  <c r="D88" i="1"/>
  <c r="E87" i="1"/>
  <c r="F87" i="1"/>
  <c r="G87" i="1"/>
  <c r="H87" i="1"/>
  <c r="I87" i="1"/>
  <c r="J87" i="1"/>
  <c r="K87" i="1"/>
  <c r="E40" i="1"/>
  <c r="E73" i="1" s="1"/>
  <c r="B9" i="2"/>
  <c r="E9" i="2"/>
  <c r="B10" i="2"/>
  <c r="E10" i="2"/>
  <c r="B11" i="2"/>
  <c r="E11" i="2"/>
  <c r="B12" i="2"/>
  <c r="E12" i="2"/>
  <c r="B13" i="2"/>
  <c r="E13" i="2"/>
  <c r="B14" i="2"/>
  <c r="E14" i="2"/>
  <c r="B15" i="2"/>
  <c r="E15" i="2"/>
  <c r="B16" i="2"/>
  <c r="E16" i="2"/>
  <c r="B17" i="2"/>
  <c r="E17" i="2"/>
  <c r="B18" i="2"/>
  <c r="E18" i="2"/>
  <c r="B19" i="2"/>
  <c r="E19" i="2"/>
  <c r="B20" i="2"/>
  <c r="E20" i="2"/>
  <c r="B21" i="2"/>
  <c r="E21" i="2"/>
  <c r="B22" i="2"/>
  <c r="E22" i="2"/>
  <c r="B23" i="2"/>
  <c r="E23" i="2"/>
  <c r="B24" i="2"/>
  <c r="E24" i="2"/>
  <c r="B25" i="2"/>
  <c r="E25" i="2"/>
  <c r="B26" i="2"/>
  <c r="E26" i="2"/>
  <c r="B27" i="2"/>
  <c r="E27" i="2"/>
  <c r="B28" i="2"/>
  <c r="E28" i="2"/>
  <c r="B29" i="2"/>
  <c r="E29" i="2"/>
  <c r="B30" i="2"/>
  <c r="E30" i="2"/>
  <c r="B31" i="2"/>
  <c r="E31" i="2"/>
  <c r="B32" i="2"/>
  <c r="E32" i="2"/>
  <c r="B33" i="2"/>
  <c r="E33" i="2"/>
  <c r="B34" i="2"/>
  <c r="E34" i="2"/>
  <c r="B35" i="2"/>
  <c r="E35" i="2"/>
  <c r="B36" i="2"/>
  <c r="E36" i="2"/>
  <c r="B37" i="2"/>
  <c r="E37" i="2"/>
  <c r="B38" i="2"/>
  <c r="E38" i="2"/>
  <c r="B39" i="2"/>
  <c r="E39" i="2"/>
  <c r="B40" i="2"/>
  <c r="E40" i="2"/>
  <c r="B41" i="2"/>
  <c r="E41" i="2"/>
  <c r="B42" i="2"/>
  <c r="E42" i="2"/>
  <c r="B43" i="2"/>
  <c r="E43" i="2"/>
  <c r="B44" i="2"/>
  <c r="E44" i="2"/>
  <c r="B45" i="2"/>
  <c r="E45" i="2"/>
  <c r="B46" i="2"/>
  <c r="E46" i="2"/>
  <c r="B47" i="2"/>
  <c r="E47" i="2"/>
  <c r="B48" i="2"/>
  <c r="E48" i="2"/>
  <c r="B49" i="2"/>
  <c r="E49" i="2"/>
  <c r="B50" i="2"/>
  <c r="E50" i="2"/>
  <c r="B51" i="2"/>
  <c r="E51" i="2"/>
  <c r="B52" i="2"/>
  <c r="E52" i="2"/>
  <c r="B53" i="2"/>
  <c r="E53" i="2"/>
  <c r="B54" i="2"/>
  <c r="E54" i="2"/>
  <c r="B55" i="2"/>
  <c r="E55" i="2"/>
  <c r="B56" i="2"/>
  <c r="E56" i="2"/>
  <c r="B57" i="2"/>
  <c r="E57" i="2"/>
  <c r="B58" i="2"/>
  <c r="E58" i="2"/>
  <c r="B59" i="2"/>
  <c r="E59" i="2"/>
  <c r="B60" i="2"/>
  <c r="E60" i="2"/>
  <c r="B61" i="2"/>
  <c r="E61" i="2"/>
  <c r="B62" i="2"/>
  <c r="E62" i="2"/>
  <c r="B63" i="2"/>
  <c r="E63" i="2"/>
  <c r="B64" i="2"/>
  <c r="E64" i="2"/>
  <c r="B65" i="2"/>
  <c r="E65" i="2"/>
  <c r="B66" i="2"/>
  <c r="E66" i="2"/>
  <c r="B67" i="2"/>
  <c r="E67" i="2"/>
  <c r="B68" i="2"/>
  <c r="E68" i="2"/>
  <c r="B69" i="2"/>
  <c r="E69" i="2"/>
  <c r="B70" i="2"/>
  <c r="E70" i="2"/>
  <c r="B71" i="2"/>
  <c r="E71" i="2"/>
  <c r="B72" i="2"/>
  <c r="E72" i="2"/>
  <c r="B73" i="2"/>
  <c r="E73" i="2"/>
  <c r="B74" i="2"/>
  <c r="E74" i="2"/>
  <c r="B75" i="2"/>
  <c r="E75" i="2"/>
  <c r="B76" i="2"/>
  <c r="E76" i="2"/>
  <c r="B77" i="2"/>
  <c r="E77" i="2"/>
  <c r="B78" i="2"/>
  <c r="E78" i="2"/>
  <c r="B79" i="2"/>
  <c r="E79" i="2"/>
  <c r="B80" i="2"/>
  <c r="E80" i="2"/>
  <c r="B81" i="2"/>
  <c r="E81" i="2"/>
  <c r="B82" i="2"/>
  <c r="E82" i="2"/>
  <c r="B83" i="2"/>
  <c r="E83" i="2"/>
  <c r="B84" i="2"/>
  <c r="E84" i="2"/>
  <c r="B85" i="2"/>
  <c r="E85" i="2"/>
  <c r="B86" i="2"/>
  <c r="E86" i="2"/>
  <c r="B87" i="2"/>
  <c r="E87" i="2"/>
  <c r="B88" i="2"/>
  <c r="E88" i="2"/>
  <c r="B89" i="2"/>
  <c r="E89" i="2"/>
  <c r="B90" i="2"/>
  <c r="E90" i="2"/>
  <c r="B91" i="2"/>
  <c r="E91" i="2"/>
  <c r="B92" i="2"/>
  <c r="E92" i="2"/>
  <c r="B93" i="2"/>
  <c r="E93" i="2"/>
  <c r="B94" i="2"/>
  <c r="E94" i="2"/>
  <c r="B95" i="2"/>
  <c r="E95" i="2"/>
  <c r="B96" i="2"/>
  <c r="E96" i="2"/>
  <c r="B97" i="2"/>
  <c r="E97" i="2"/>
  <c r="B98" i="2"/>
  <c r="E98" i="2"/>
  <c r="B99" i="2"/>
  <c r="E99" i="2"/>
  <c r="B100" i="2"/>
  <c r="E100" i="2"/>
  <c r="B101" i="2"/>
  <c r="E101" i="2"/>
  <c r="B102" i="2"/>
  <c r="E102" i="2"/>
  <c r="B103" i="2"/>
  <c r="E103" i="2"/>
  <c r="B104" i="2"/>
  <c r="E104" i="2"/>
  <c r="B105" i="2"/>
  <c r="E105" i="2"/>
  <c r="B106" i="2"/>
  <c r="E106" i="2"/>
  <c r="B107" i="2"/>
  <c r="E107" i="2"/>
  <c r="B108" i="2"/>
  <c r="E108" i="2"/>
  <c r="B109" i="2"/>
  <c r="E109" i="2"/>
  <c r="B110" i="2"/>
  <c r="E110" i="2"/>
  <c r="B111" i="2"/>
  <c r="E111" i="2"/>
  <c r="B112" i="2"/>
  <c r="E112" i="2"/>
  <c r="B113" i="2"/>
  <c r="E113" i="2"/>
  <c r="B114" i="2"/>
  <c r="E114" i="2"/>
  <c r="B115" i="2"/>
  <c r="E115" i="2"/>
  <c r="B116" i="2"/>
  <c r="E116" i="2"/>
  <c r="B117" i="2"/>
  <c r="E117" i="2"/>
  <c r="B118" i="2"/>
  <c r="E118" i="2"/>
  <c r="B119" i="2"/>
  <c r="E119" i="2"/>
  <c r="B120" i="2"/>
  <c r="E120" i="2"/>
  <c r="B121" i="2"/>
  <c r="E121" i="2"/>
  <c r="B122" i="2"/>
  <c r="E122" i="2"/>
  <c r="B123" i="2"/>
  <c r="E123" i="2"/>
  <c r="B124" i="2"/>
  <c r="E124" i="2"/>
  <c r="B125" i="2"/>
  <c r="E125" i="2"/>
  <c r="B126" i="2"/>
  <c r="E126" i="2"/>
  <c r="B127" i="2"/>
  <c r="E127" i="2"/>
  <c r="B128" i="2"/>
  <c r="E128" i="2"/>
  <c r="B129" i="2"/>
  <c r="E129" i="2"/>
  <c r="B130" i="2"/>
  <c r="E130" i="2"/>
  <c r="B131" i="2"/>
  <c r="E131" i="2"/>
  <c r="B132" i="2"/>
  <c r="E132" i="2"/>
  <c r="B133" i="2"/>
  <c r="E133" i="2"/>
  <c r="B134" i="2"/>
  <c r="E134" i="2"/>
  <c r="B135" i="2"/>
  <c r="E135" i="2"/>
  <c r="B136" i="2"/>
  <c r="E136" i="2"/>
  <c r="B137" i="2"/>
  <c r="E137" i="2"/>
  <c r="B138" i="2"/>
  <c r="E138" i="2"/>
  <c r="B139" i="2"/>
  <c r="E139" i="2"/>
  <c r="B140" i="2"/>
  <c r="E140" i="2"/>
  <c r="B141" i="2"/>
  <c r="E141" i="2"/>
  <c r="B142" i="2"/>
  <c r="E142" i="2"/>
  <c r="B143" i="2"/>
  <c r="E143" i="2"/>
  <c r="B144" i="2"/>
  <c r="E144" i="2"/>
  <c r="B145" i="2"/>
  <c r="E145" i="2"/>
  <c r="B146" i="2"/>
  <c r="E146" i="2"/>
  <c r="B147" i="2"/>
  <c r="E147" i="2"/>
  <c r="B148" i="2"/>
  <c r="E148" i="2"/>
  <c r="B149" i="2"/>
  <c r="E149" i="2"/>
  <c r="B150" i="2"/>
  <c r="E150" i="2"/>
  <c r="B151" i="2"/>
  <c r="E151" i="2"/>
  <c r="B152" i="2"/>
  <c r="E152" i="2"/>
  <c r="B153" i="2"/>
  <c r="E153" i="2"/>
  <c r="B154" i="2"/>
  <c r="E154" i="2"/>
  <c r="B155" i="2"/>
  <c r="E155" i="2"/>
  <c r="B156" i="2"/>
  <c r="E156" i="2"/>
  <c r="B157" i="2"/>
  <c r="E157" i="2"/>
  <c r="B158" i="2"/>
  <c r="E158" i="2"/>
  <c r="B159" i="2"/>
  <c r="E159" i="2"/>
  <c r="B160" i="2"/>
  <c r="E160" i="2"/>
  <c r="B161" i="2"/>
  <c r="E161" i="2"/>
  <c r="B162" i="2"/>
  <c r="E162" i="2"/>
  <c r="B163" i="2"/>
  <c r="E163" i="2"/>
  <c r="B164" i="2"/>
  <c r="E164" i="2"/>
  <c r="B165" i="2"/>
  <c r="E165" i="2"/>
  <c r="B166" i="2"/>
  <c r="E166" i="2"/>
  <c r="B167" i="2"/>
  <c r="E167" i="2"/>
  <c r="B168" i="2"/>
  <c r="E168" i="2"/>
  <c r="B169" i="2"/>
  <c r="E169" i="2"/>
  <c r="B170" i="2"/>
  <c r="E170" i="2"/>
  <c r="B171" i="2"/>
  <c r="E171" i="2"/>
  <c r="B172" i="2"/>
  <c r="E172" i="2"/>
  <c r="B173" i="2"/>
  <c r="E173" i="2"/>
  <c r="B174" i="2"/>
  <c r="E174" i="2"/>
  <c r="B175" i="2"/>
  <c r="E175" i="2"/>
  <c r="B176" i="2"/>
  <c r="E176" i="2"/>
  <c r="B177" i="2"/>
  <c r="E177" i="2"/>
  <c r="B178" i="2"/>
  <c r="E178" i="2"/>
  <c r="B179" i="2"/>
  <c r="E179" i="2"/>
  <c r="B180" i="2"/>
  <c r="E180" i="2"/>
  <c r="B181" i="2"/>
  <c r="E181" i="2"/>
  <c r="B182" i="2"/>
  <c r="E182" i="2"/>
  <c r="B183" i="2"/>
  <c r="E183" i="2"/>
  <c r="B184" i="2"/>
  <c r="E184" i="2"/>
  <c r="B185" i="2"/>
  <c r="E185" i="2"/>
  <c r="B186" i="2"/>
  <c r="E186" i="2"/>
  <c r="B187" i="2"/>
  <c r="E187" i="2"/>
  <c r="B188" i="2"/>
  <c r="E188" i="2"/>
  <c r="B189" i="2"/>
  <c r="E189" i="2"/>
  <c r="B190" i="2"/>
  <c r="E190" i="2"/>
  <c r="B191" i="2"/>
  <c r="E191" i="2"/>
  <c r="B192" i="2"/>
  <c r="E192" i="2"/>
  <c r="B193" i="2"/>
  <c r="E193" i="2"/>
  <c r="B194" i="2"/>
  <c r="E194" i="2"/>
  <c r="B195" i="2"/>
  <c r="E195" i="2"/>
  <c r="B196" i="2"/>
  <c r="E196" i="2"/>
  <c r="B197" i="2"/>
  <c r="E197" i="2"/>
  <c r="B198" i="2"/>
  <c r="E198" i="2"/>
  <c r="B199" i="2"/>
  <c r="E199" i="2"/>
  <c r="B200" i="2"/>
  <c r="E200" i="2"/>
  <c r="B201" i="2"/>
  <c r="E201" i="2"/>
  <c r="B202" i="2"/>
  <c r="E202" i="2"/>
  <c r="B203" i="2"/>
  <c r="E203" i="2"/>
  <c r="B204" i="2"/>
  <c r="E204" i="2"/>
  <c r="B205" i="2"/>
  <c r="E205" i="2"/>
  <c r="B206" i="2"/>
  <c r="E206" i="2"/>
  <c r="B207" i="2"/>
  <c r="E207" i="2"/>
  <c r="B208" i="2"/>
  <c r="E208" i="2"/>
  <c r="B209" i="2"/>
  <c r="E209" i="2"/>
  <c r="B210" i="2"/>
  <c r="E210" i="2"/>
  <c r="B211" i="2"/>
  <c r="E211" i="2"/>
  <c r="B212" i="2"/>
  <c r="E212" i="2"/>
  <c r="B213" i="2"/>
  <c r="E213" i="2"/>
  <c r="B214" i="2"/>
  <c r="E214" i="2"/>
  <c r="B215" i="2"/>
  <c r="E215" i="2"/>
  <c r="B216" i="2"/>
  <c r="E216" i="2"/>
  <c r="B217" i="2"/>
  <c r="E217" i="2"/>
  <c r="B218" i="2"/>
  <c r="E218" i="2"/>
  <c r="B219" i="2"/>
  <c r="E219" i="2"/>
  <c r="B220" i="2"/>
  <c r="E220" i="2"/>
  <c r="B221" i="2"/>
  <c r="E221" i="2"/>
  <c r="B222" i="2"/>
  <c r="E222" i="2"/>
  <c r="B223" i="2"/>
  <c r="E223" i="2"/>
  <c r="B224" i="2"/>
  <c r="E224" i="2"/>
  <c r="B225" i="2"/>
  <c r="E225" i="2"/>
  <c r="B226" i="2"/>
  <c r="E226" i="2"/>
  <c r="B227" i="2"/>
  <c r="E227" i="2"/>
  <c r="B228" i="2"/>
  <c r="E228" i="2"/>
  <c r="B229" i="2"/>
  <c r="E229" i="2"/>
  <c r="B230" i="2"/>
  <c r="E230" i="2"/>
  <c r="B231" i="2"/>
  <c r="E231" i="2"/>
  <c r="B232" i="2"/>
  <c r="E232" i="2"/>
  <c r="B233" i="2"/>
  <c r="E233" i="2"/>
  <c r="B234" i="2"/>
  <c r="E234" i="2"/>
  <c r="B235" i="2"/>
  <c r="E235" i="2"/>
  <c r="B236" i="2"/>
  <c r="E236" i="2"/>
  <c r="B237" i="2"/>
  <c r="E237" i="2"/>
  <c r="B238" i="2"/>
  <c r="E238" i="2"/>
  <c r="B239" i="2"/>
  <c r="E239" i="2"/>
  <c r="B240" i="2"/>
  <c r="E240" i="2"/>
  <c r="B241" i="2"/>
  <c r="E241" i="2"/>
  <c r="B242" i="2"/>
  <c r="E242" i="2"/>
  <c r="B243" i="2"/>
  <c r="E243" i="2"/>
  <c r="B244" i="2"/>
  <c r="E244" i="2"/>
  <c r="B245" i="2"/>
  <c r="E245" i="2"/>
  <c r="B246" i="2"/>
  <c r="E246" i="2"/>
  <c r="B247" i="2"/>
  <c r="E247" i="2"/>
  <c r="B248" i="2"/>
  <c r="E248" i="2"/>
  <c r="B249" i="2"/>
  <c r="E249" i="2"/>
  <c r="B250" i="2"/>
  <c r="E250" i="2"/>
  <c r="B251" i="2"/>
  <c r="E251" i="2"/>
  <c r="B252" i="2"/>
  <c r="E252" i="2"/>
  <c r="B253" i="2"/>
  <c r="E253" i="2"/>
  <c r="B254" i="2"/>
  <c r="E254" i="2"/>
  <c r="B255" i="2"/>
  <c r="E255" i="2"/>
  <c r="B256" i="2"/>
  <c r="E256" i="2"/>
  <c r="B257" i="2"/>
  <c r="E257" i="2"/>
  <c r="B258" i="2"/>
  <c r="E258" i="2"/>
  <c r="B259" i="2"/>
  <c r="E259" i="2"/>
  <c r="B260" i="2"/>
  <c r="E260" i="2"/>
  <c r="B261" i="2"/>
  <c r="E261" i="2"/>
  <c r="B262" i="2"/>
  <c r="E262" i="2"/>
  <c r="B263" i="2"/>
  <c r="E263" i="2"/>
  <c r="B264" i="2"/>
  <c r="E264" i="2"/>
  <c r="B265" i="2"/>
  <c r="E265" i="2"/>
  <c r="B266" i="2"/>
  <c r="E266" i="2"/>
  <c r="B267" i="2"/>
  <c r="E267" i="2"/>
  <c r="B268" i="2"/>
  <c r="E268" i="2"/>
  <c r="B269" i="2"/>
  <c r="E269" i="2"/>
  <c r="B270" i="2"/>
  <c r="E270" i="2"/>
  <c r="B271" i="2"/>
  <c r="E271" i="2"/>
  <c r="B272" i="2"/>
  <c r="E272" i="2"/>
  <c r="B273" i="2"/>
  <c r="E273" i="2"/>
  <c r="B274" i="2"/>
  <c r="E274" i="2"/>
  <c r="B275" i="2"/>
  <c r="E275" i="2"/>
  <c r="B276" i="2"/>
  <c r="E276" i="2"/>
  <c r="B277" i="2"/>
  <c r="E277" i="2"/>
  <c r="B278" i="2"/>
  <c r="E278" i="2"/>
  <c r="B279" i="2"/>
  <c r="E279" i="2"/>
  <c r="B280" i="2"/>
  <c r="E280" i="2"/>
  <c r="B281" i="2"/>
  <c r="E281" i="2"/>
  <c r="B282" i="2"/>
  <c r="E282" i="2"/>
  <c r="B283" i="2"/>
  <c r="E283" i="2"/>
  <c r="B284" i="2"/>
  <c r="E284" i="2"/>
  <c r="B285" i="2"/>
  <c r="E285" i="2"/>
  <c r="B286" i="2"/>
  <c r="E286" i="2"/>
  <c r="B287" i="2"/>
  <c r="E287" i="2"/>
  <c r="B288" i="2"/>
  <c r="E288" i="2"/>
  <c r="B289" i="2"/>
  <c r="E289" i="2"/>
  <c r="B290" i="2"/>
  <c r="E290" i="2"/>
  <c r="B291" i="2"/>
  <c r="E291" i="2"/>
  <c r="B292" i="2"/>
  <c r="E292" i="2"/>
  <c r="B293" i="2"/>
  <c r="E293" i="2"/>
  <c r="B294" i="2"/>
  <c r="E294" i="2"/>
  <c r="B295" i="2"/>
  <c r="E295" i="2"/>
  <c r="B296" i="2"/>
  <c r="E296" i="2"/>
  <c r="B297" i="2"/>
  <c r="E297" i="2"/>
  <c r="B298" i="2"/>
  <c r="E298" i="2"/>
  <c r="B299" i="2"/>
  <c r="E299" i="2"/>
  <c r="B300" i="2"/>
  <c r="E300" i="2"/>
  <c r="B301" i="2"/>
  <c r="E301" i="2"/>
  <c r="B302" i="2"/>
  <c r="E302" i="2"/>
  <c r="B303" i="2"/>
  <c r="E303" i="2"/>
  <c r="B304" i="2"/>
  <c r="E304" i="2"/>
  <c r="B305" i="2"/>
  <c r="E305" i="2"/>
  <c r="B306" i="2"/>
  <c r="E306" i="2"/>
  <c r="B307" i="2"/>
  <c r="E307" i="2"/>
  <c r="B308" i="2"/>
  <c r="E308" i="2"/>
  <c r="B309" i="2"/>
  <c r="E309" i="2"/>
  <c r="B310" i="2"/>
  <c r="E310" i="2"/>
  <c r="B311" i="2"/>
  <c r="E311" i="2"/>
  <c r="B312" i="2"/>
  <c r="E312" i="2"/>
  <c r="B313" i="2"/>
  <c r="E313" i="2"/>
  <c r="B314" i="2"/>
  <c r="E314" i="2"/>
  <c r="B315" i="2"/>
  <c r="E315" i="2"/>
  <c r="B316" i="2"/>
  <c r="E316" i="2"/>
  <c r="B317" i="2"/>
  <c r="E317" i="2"/>
  <c r="B318" i="2"/>
  <c r="E318" i="2"/>
  <c r="B319" i="2"/>
  <c r="E319" i="2"/>
  <c r="B320" i="2"/>
  <c r="E320" i="2"/>
  <c r="B321" i="2"/>
  <c r="E321" i="2"/>
  <c r="B322" i="2"/>
  <c r="E322" i="2"/>
  <c r="B323" i="2"/>
  <c r="E323" i="2"/>
  <c r="B324" i="2"/>
  <c r="E324" i="2"/>
  <c r="B325" i="2"/>
  <c r="E325" i="2"/>
  <c r="B326" i="2"/>
  <c r="E326" i="2"/>
  <c r="B327" i="2"/>
  <c r="E327" i="2"/>
  <c r="B328" i="2"/>
  <c r="E328" i="2"/>
  <c r="B329" i="2"/>
  <c r="E329" i="2"/>
  <c r="B330" i="2"/>
  <c r="E330" i="2"/>
  <c r="B331" i="2"/>
  <c r="E331" i="2"/>
  <c r="B332" i="2"/>
  <c r="E332" i="2"/>
  <c r="B333" i="2"/>
  <c r="E333" i="2"/>
  <c r="B334" i="2"/>
  <c r="E334" i="2"/>
  <c r="B335" i="2"/>
  <c r="E335" i="2"/>
  <c r="B336" i="2"/>
  <c r="E336" i="2"/>
  <c r="B337" i="2"/>
  <c r="E337" i="2"/>
  <c r="B338" i="2"/>
  <c r="E338" i="2"/>
  <c r="B339" i="2"/>
  <c r="E339" i="2"/>
  <c r="B340" i="2"/>
  <c r="E340" i="2"/>
  <c r="B341" i="2"/>
  <c r="E341" i="2"/>
  <c r="B342" i="2"/>
  <c r="E342" i="2"/>
  <c r="B343" i="2"/>
  <c r="E343" i="2"/>
  <c r="B344" i="2"/>
  <c r="E344" i="2"/>
  <c r="B345" i="2"/>
  <c r="E345" i="2"/>
  <c r="B346" i="2"/>
  <c r="E346" i="2"/>
  <c r="B347" i="2"/>
  <c r="E347" i="2"/>
  <c r="B348" i="2"/>
  <c r="E348" i="2"/>
  <c r="B349" i="2"/>
  <c r="E349" i="2"/>
  <c r="B350" i="2"/>
  <c r="E350" i="2"/>
  <c r="B351" i="2"/>
  <c r="E351" i="2"/>
  <c r="B352" i="2"/>
  <c r="E352" i="2"/>
  <c r="B353" i="2"/>
  <c r="E353" i="2"/>
  <c r="B354" i="2"/>
  <c r="E354" i="2"/>
  <c r="B355" i="2"/>
  <c r="E355" i="2"/>
  <c r="B356" i="2"/>
  <c r="E356" i="2"/>
  <c r="B357" i="2"/>
  <c r="E357" i="2"/>
  <c r="B358" i="2"/>
  <c r="E358" i="2"/>
  <c r="B359" i="2"/>
  <c r="E359" i="2"/>
  <c r="B360" i="2"/>
  <c r="E360" i="2"/>
  <c r="B361" i="2"/>
  <c r="E361" i="2"/>
  <c r="B362" i="2"/>
  <c r="E362" i="2"/>
  <c r="B363" i="2"/>
  <c r="E363" i="2"/>
  <c r="B364" i="2"/>
  <c r="E364" i="2"/>
  <c r="B365" i="2"/>
  <c r="E365" i="2"/>
  <c r="B366" i="2"/>
  <c r="E366" i="2"/>
  <c r="B367" i="2"/>
  <c r="E367" i="2"/>
  <c r="E8" i="2"/>
  <c r="B8" i="2"/>
  <c r="F7" i="2"/>
  <c r="D120" i="1" s="1"/>
  <c r="E39" i="1"/>
  <c r="E80" i="1" s="1"/>
  <c r="E38" i="1"/>
  <c r="E79" i="1" s="1"/>
  <c r="I184" i="1" l="1"/>
  <c r="I187" i="1" s="1"/>
  <c r="H184" i="1"/>
  <c r="H187" i="1" s="1"/>
  <c r="K184" i="1"/>
  <c r="K187" i="1" s="1"/>
  <c r="F40" i="1"/>
  <c r="F73" i="1" s="1"/>
  <c r="E184" i="1"/>
  <c r="E187" i="1" s="1"/>
  <c r="D184" i="1"/>
  <c r="D187" i="1" s="1"/>
  <c r="N195" i="1"/>
  <c r="G187" i="1"/>
  <c r="F184" i="1"/>
  <c r="F187" i="1" s="1"/>
  <c r="D164" i="1"/>
  <c r="D166" i="1" s="1"/>
  <c r="D111" i="1"/>
  <c r="E111" i="1" s="1"/>
  <c r="F111" i="1" s="1"/>
  <c r="G111" i="1" s="1"/>
  <c r="H111" i="1" s="1"/>
  <c r="I111" i="1" s="1"/>
  <c r="J111" i="1" s="1"/>
  <c r="K111" i="1" s="1"/>
  <c r="F38" i="1"/>
  <c r="F79" i="1" s="1"/>
  <c r="C8" i="2"/>
  <c r="D8" i="2" s="1"/>
  <c r="F39" i="1"/>
  <c r="F80" i="1" s="1"/>
  <c r="E27" i="1"/>
  <c r="E71" i="1" s="1"/>
  <c r="E36" i="1"/>
  <c r="E72" i="1" s="1"/>
  <c r="E35" i="1"/>
  <c r="E77" i="1" s="1"/>
  <c r="E34" i="1"/>
  <c r="E76" i="1" s="1"/>
  <c r="E33" i="1"/>
  <c r="E75" i="1" s="1"/>
  <c r="E29" i="1"/>
  <c r="E78" i="1" s="1"/>
  <c r="E24" i="1"/>
  <c r="F24" i="1" s="1"/>
  <c r="G24" i="1" s="1"/>
  <c r="D56" i="1"/>
  <c r="D55" i="1"/>
  <c r="D16" i="1"/>
  <c r="D63" i="1" s="1"/>
  <c r="E25" i="1"/>
  <c r="D21" i="1"/>
  <c r="D64" i="1" s="1"/>
  <c r="D20" i="1"/>
  <c r="D58" i="1" s="1"/>
  <c r="D137" i="1" s="1"/>
  <c r="E23" i="1"/>
  <c r="F23" i="1" s="1"/>
  <c r="G23" i="1" s="1"/>
  <c r="H23" i="1" s="1"/>
  <c r="I23" i="1" s="1"/>
  <c r="J23" i="1" s="1"/>
  <c r="K23" i="1" s="1"/>
  <c r="D19" i="1"/>
  <c r="D57" i="1" s="1"/>
  <c r="D138" i="1" s="1"/>
  <c r="D15" i="1"/>
  <c r="D62" i="1" s="1"/>
  <c r="E13" i="1"/>
  <c r="F13" i="1" s="1"/>
  <c r="E12" i="1"/>
  <c r="F10" i="1"/>
  <c r="D65" i="1" l="1"/>
  <c r="D117" i="1" s="1"/>
  <c r="D204" i="1" s="1"/>
  <c r="E82" i="1"/>
  <c r="G40" i="1"/>
  <c r="G73" i="1" s="1"/>
  <c r="E56" i="1"/>
  <c r="D135" i="1"/>
  <c r="D134" i="1"/>
  <c r="D167" i="1"/>
  <c r="D168" i="1" s="1"/>
  <c r="E16" i="1"/>
  <c r="E63" i="1" s="1"/>
  <c r="E21" i="1"/>
  <c r="E64" i="1" s="1"/>
  <c r="D59" i="1"/>
  <c r="D60" i="1" s="1"/>
  <c r="F33" i="1"/>
  <c r="F75" i="1" s="1"/>
  <c r="F34" i="1"/>
  <c r="F76" i="1" s="1"/>
  <c r="M62" i="1"/>
  <c r="D105" i="1"/>
  <c r="D203" i="1" s="1"/>
  <c r="E55" i="1"/>
  <c r="F20" i="1"/>
  <c r="F58" i="1" s="1"/>
  <c r="F137" i="1" s="1"/>
  <c r="G10" i="1"/>
  <c r="F56" i="1"/>
  <c r="F21" i="1"/>
  <c r="F64" i="1" s="1"/>
  <c r="M63" i="1"/>
  <c r="E15" i="1"/>
  <c r="E62" i="1" s="1"/>
  <c r="F12" i="1"/>
  <c r="G13" i="1"/>
  <c r="F16" i="1"/>
  <c r="F63" i="1" s="1"/>
  <c r="E19" i="1"/>
  <c r="E57" i="1" s="1"/>
  <c r="E138" i="1" s="1"/>
  <c r="E20" i="1"/>
  <c r="E58" i="1" s="1"/>
  <c r="E137" i="1" s="1"/>
  <c r="F29" i="1"/>
  <c r="F78" i="1" s="1"/>
  <c r="F36" i="1"/>
  <c r="F72" i="1" s="1"/>
  <c r="F27" i="1"/>
  <c r="F71" i="1" s="1"/>
  <c r="G38" i="1"/>
  <c r="G79" i="1" s="1"/>
  <c r="F8" i="2"/>
  <c r="G39" i="1"/>
  <c r="G80" i="1" s="1"/>
  <c r="F35" i="1"/>
  <c r="F77" i="1" s="1"/>
  <c r="F25" i="1"/>
  <c r="H24" i="1"/>
  <c r="D67" i="1" l="1"/>
  <c r="D84" i="1" s="1"/>
  <c r="F82" i="1"/>
  <c r="H40" i="1"/>
  <c r="H73" i="1" s="1"/>
  <c r="E59" i="1"/>
  <c r="E136" i="1" s="1"/>
  <c r="G34" i="1"/>
  <c r="G76" i="1" s="1"/>
  <c r="G35" i="1"/>
  <c r="G77" i="1" s="1"/>
  <c r="G36" i="1"/>
  <c r="G72" i="1" s="1"/>
  <c r="G33" i="1"/>
  <c r="G75" i="1" s="1"/>
  <c r="N63" i="1"/>
  <c r="O63" i="1"/>
  <c r="E134" i="1"/>
  <c r="F135" i="1"/>
  <c r="M64" i="1"/>
  <c r="N64" i="1" s="1"/>
  <c r="O64" i="1" s="1"/>
  <c r="P64" i="1" s="1"/>
  <c r="D136" i="1"/>
  <c r="E135" i="1"/>
  <c r="M59" i="1"/>
  <c r="D104" i="1"/>
  <c r="M55" i="1"/>
  <c r="M57" i="1"/>
  <c r="N62" i="1"/>
  <c r="E105" i="1"/>
  <c r="E203" i="1" s="1"/>
  <c r="E65" i="1"/>
  <c r="E117" i="1" s="1"/>
  <c r="E204" i="1" s="1"/>
  <c r="H38" i="1"/>
  <c r="H79" i="1" s="1"/>
  <c r="G27" i="1"/>
  <c r="G71" i="1" s="1"/>
  <c r="G29" i="1"/>
  <c r="G78" i="1" s="1"/>
  <c r="G12" i="1"/>
  <c r="F15" i="1"/>
  <c r="M56" i="1"/>
  <c r="G20" i="1"/>
  <c r="G58" i="1" s="1"/>
  <c r="G137" i="1" s="1"/>
  <c r="F19" i="1"/>
  <c r="F57" i="1" s="1"/>
  <c r="F138" i="1" s="1"/>
  <c r="F62" i="1"/>
  <c r="F55" i="1"/>
  <c r="H13" i="1"/>
  <c r="G16" i="1"/>
  <c r="G63" i="1" s="1"/>
  <c r="H10" i="1"/>
  <c r="G56" i="1"/>
  <c r="G21" i="1"/>
  <c r="G64" i="1" s="1"/>
  <c r="C9" i="2"/>
  <c r="H39" i="1"/>
  <c r="H80" i="1" s="1"/>
  <c r="G25" i="1"/>
  <c r="F59" i="1"/>
  <c r="F136" i="1" s="1"/>
  <c r="I24" i="1"/>
  <c r="H34" i="1" l="1"/>
  <c r="H76" i="1" s="1"/>
  <c r="G82" i="1"/>
  <c r="I40" i="1"/>
  <c r="I73" i="1" s="1"/>
  <c r="D183" i="1"/>
  <c r="D185" i="1" s="1"/>
  <c r="D186" i="1" s="1"/>
  <c r="D188" i="1" s="1"/>
  <c r="E104" i="1"/>
  <c r="E202" i="1" s="1"/>
  <c r="E60" i="1"/>
  <c r="N56" i="1" s="1"/>
  <c r="H36" i="1"/>
  <c r="H72" i="1" s="1"/>
  <c r="H33" i="1"/>
  <c r="H75" i="1" s="1"/>
  <c r="H35" i="1"/>
  <c r="H77" i="1" s="1"/>
  <c r="G135" i="1"/>
  <c r="F134" i="1"/>
  <c r="D113" i="1"/>
  <c r="D202" i="1"/>
  <c r="I34" i="1"/>
  <c r="I76" i="1" s="1"/>
  <c r="P63" i="1"/>
  <c r="F60" i="1"/>
  <c r="O56" i="1" s="1"/>
  <c r="I13" i="1"/>
  <c r="H16" i="1"/>
  <c r="H63" i="1" s="1"/>
  <c r="F104" i="1"/>
  <c r="H12" i="1"/>
  <c r="G15" i="1"/>
  <c r="G62" i="1" s="1"/>
  <c r="I10" i="1"/>
  <c r="H56" i="1"/>
  <c r="H21" i="1"/>
  <c r="H64" i="1" s="1"/>
  <c r="O62" i="1"/>
  <c r="F105" i="1"/>
  <c r="F203" i="1" s="1"/>
  <c r="F65" i="1"/>
  <c r="H20" i="1"/>
  <c r="H58" i="1" s="1"/>
  <c r="H137" i="1" s="1"/>
  <c r="G55" i="1"/>
  <c r="G19" i="1"/>
  <c r="G57" i="1" s="1"/>
  <c r="G138" i="1" s="1"/>
  <c r="H29" i="1"/>
  <c r="H78" i="1" s="1"/>
  <c r="H27" i="1"/>
  <c r="H71" i="1" s="1"/>
  <c r="I38" i="1"/>
  <c r="I79" i="1" s="1"/>
  <c r="D9" i="2"/>
  <c r="I39" i="1"/>
  <c r="I80" i="1" s="1"/>
  <c r="H25" i="1"/>
  <c r="G59" i="1"/>
  <c r="G136" i="1" s="1"/>
  <c r="J24" i="1"/>
  <c r="J40" i="1" l="1"/>
  <c r="J73" i="1" s="1"/>
  <c r="H82" i="1"/>
  <c r="F117" i="1"/>
  <c r="F204" i="1" s="1"/>
  <c r="E113" i="1"/>
  <c r="F202" i="1"/>
  <c r="N58" i="1"/>
  <c r="J34" i="1"/>
  <c r="J76" i="1" s="1"/>
  <c r="N59" i="1"/>
  <c r="E67" i="1"/>
  <c r="E84" i="1" s="1"/>
  <c r="N57" i="1"/>
  <c r="M58" i="1"/>
  <c r="M60" i="1" s="1"/>
  <c r="N55" i="1"/>
  <c r="I36" i="1"/>
  <c r="I72" i="1" s="1"/>
  <c r="I33" i="1"/>
  <c r="I75" i="1" s="1"/>
  <c r="I35" i="1"/>
  <c r="I77" i="1" s="1"/>
  <c r="G134" i="1"/>
  <c r="O55" i="1"/>
  <c r="O57" i="1"/>
  <c r="H135" i="1"/>
  <c r="O59" i="1"/>
  <c r="P62" i="1"/>
  <c r="G105" i="1"/>
  <c r="G203" i="1" s="1"/>
  <c r="G65" i="1"/>
  <c r="G60" i="1"/>
  <c r="P59" i="1" s="1"/>
  <c r="J38" i="1"/>
  <c r="J79" i="1" s="1"/>
  <c r="I12" i="1"/>
  <c r="H15" i="1"/>
  <c r="H62" i="1" s="1"/>
  <c r="G104" i="1"/>
  <c r="F67" i="1"/>
  <c r="F84" i="1" s="1"/>
  <c r="O58" i="1"/>
  <c r="I27" i="1"/>
  <c r="I71" i="1" s="1"/>
  <c r="I29" i="1"/>
  <c r="I78" i="1" s="1"/>
  <c r="I20" i="1"/>
  <c r="I58" i="1" s="1"/>
  <c r="H19" i="1"/>
  <c r="H57" i="1" s="1"/>
  <c r="H55" i="1"/>
  <c r="J10" i="1"/>
  <c r="I21" i="1"/>
  <c r="I64" i="1" s="1"/>
  <c r="I56" i="1"/>
  <c r="F113" i="1"/>
  <c r="J13" i="1"/>
  <c r="I16" i="1"/>
  <c r="I63" i="1" s="1"/>
  <c r="F9" i="2"/>
  <c r="J39" i="1"/>
  <c r="J80" i="1" s="1"/>
  <c r="I25" i="1"/>
  <c r="H59" i="1"/>
  <c r="K24" i="1"/>
  <c r="K40" i="1" l="1"/>
  <c r="K73" i="1" s="1"/>
  <c r="I82" i="1"/>
  <c r="K34" i="1"/>
  <c r="K76" i="1" s="1"/>
  <c r="P55" i="1"/>
  <c r="N60" i="1"/>
  <c r="J36" i="1"/>
  <c r="J72" i="1" s="1"/>
  <c r="G117" i="1"/>
  <c r="G204" i="1" s="1"/>
  <c r="J33" i="1"/>
  <c r="J75" i="1" s="1"/>
  <c r="J35" i="1"/>
  <c r="J77" i="1" s="1"/>
  <c r="O60" i="1"/>
  <c r="P57" i="1"/>
  <c r="H138" i="1"/>
  <c r="H60" i="1"/>
  <c r="Q56" i="1" s="1"/>
  <c r="H136" i="1"/>
  <c r="H134" i="1"/>
  <c r="I137" i="1"/>
  <c r="I135" i="1"/>
  <c r="E183" i="1"/>
  <c r="E185" i="1" s="1"/>
  <c r="E186" i="1" s="1"/>
  <c r="E188" i="1" s="1"/>
  <c r="F183" i="1"/>
  <c r="F185" i="1" s="1"/>
  <c r="F186" i="1" s="1"/>
  <c r="F188" i="1" s="1"/>
  <c r="G113" i="1"/>
  <c r="G202" i="1"/>
  <c r="K13" i="1"/>
  <c r="K16" i="1" s="1"/>
  <c r="J16" i="1"/>
  <c r="J63" i="1" s="1"/>
  <c r="J29" i="1"/>
  <c r="J78" i="1" s="1"/>
  <c r="J27" i="1"/>
  <c r="J71" i="1" s="1"/>
  <c r="J12" i="1"/>
  <c r="I15" i="1"/>
  <c r="I62" i="1" s="1"/>
  <c r="H104" i="1"/>
  <c r="H202" i="1" s="1"/>
  <c r="K38" i="1"/>
  <c r="K79" i="1" s="1"/>
  <c r="G67" i="1"/>
  <c r="G84" i="1" s="1"/>
  <c r="P56" i="1"/>
  <c r="P58" i="1"/>
  <c r="K10" i="1"/>
  <c r="J56" i="1"/>
  <c r="J21" i="1"/>
  <c r="J64" i="1" s="1"/>
  <c r="H105" i="1"/>
  <c r="H203" i="1" s="1"/>
  <c r="H65" i="1"/>
  <c r="H117" i="1" s="1"/>
  <c r="J20" i="1"/>
  <c r="J58" i="1" s="1"/>
  <c r="I55" i="1"/>
  <c r="I19" i="1"/>
  <c r="I57" i="1" s="1"/>
  <c r="C10" i="2"/>
  <c r="K39" i="1"/>
  <c r="K80" i="1" s="1"/>
  <c r="J25" i="1"/>
  <c r="I59" i="1"/>
  <c r="J82" i="1" l="1"/>
  <c r="H204" i="1"/>
  <c r="K36" i="1"/>
  <c r="K72" i="1" s="1"/>
  <c r="K33" i="1"/>
  <c r="K75" i="1" s="1"/>
  <c r="K35" i="1"/>
  <c r="K77" i="1" s="1"/>
  <c r="P60" i="1"/>
  <c r="I134" i="1"/>
  <c r="I136" i="1"/>
  <c r="I138" i="1"/>
  <c r="J137" i="1"/>
  <c r="Q55" i="1"/>
  <c r="Q59" i="1"/>
  <c r="J135" i="1"/>
  <c r="Q57" i="1"/>
  <c r="I60" i="1"/>
  <c r="J19" i="1"/>
  <c r="J57" i="1" s="1"/>
  <c r="J55" i="1"/>
  <c r="I104" i="1"/>
  <c r="I202" i="1" s="1"/>
  <c r="H113" i="1"/>
  <c r="K12" i="1"/>
  <c r="K15" i="1" s="1"/>
  <c r="J15" i="1"/>
  <c r="J62" i="1" s="1"/>
  <c r="K27" i="1"/>
  <c r="K71" i="1" s="1"/>
  <c r="K29" i="1"/>
  <c r="K78" i="1" s="1"/>
  <c r="I105" i="1"/>
  <c r="I203" i="1" s="1"/>
  <c r="I65" i="1"/>
  <c r="K63" i="1"/>
  <c r="K20" i="1"/>
  <c r="K58" i="1" s="1"/>
  <c r="K56" i="1"/>
  <c r="K21" i="1"/>
  <c r="K64" i="1" s="1"/>
  <c r="H67" i="1"/>
  <c r="H84" i="1" s="1"/>
  <c r="D10" i="2"/>
  <c r="K25" i="1"/>
  <c r="J59" i="1"/>
  <c r="K82" i="1" l="1"/>
  <c r="I117" i="1"/>
  <c r="I204" i="1" s="1"/>
  <c r="K135" i="1"/>
  <c r="J138" i="1"/>
  <c r="R58" i="1"/>
  <c r="R56" i="1"/>
  <c r="Q58" i="1"/>
  <c r="R57" i="1"/>
  <c r="R59" i="1"/>
  <c r="R55" i="1"/>
  <c r="J136" i="1"/>
  <c r="K137" i="1"/>
  <c r="J134" i="1"/>
  <c r="G183" i="1"/>
  <c r="G185" i="1" s="1"/>
  <c r="J60" i="1"/>
  <c r="S59" i="1" s="1"/>
  <c r="I113" i="1"/>
  <c r="J105" i="1"/>
  <c r="J203" i="1" s="1"/>
  <c r="J65" i="1"/>
  <c r="I67" i="1"/>
  <c r="I84" i="1" s="1"/>
  <c r="K59" i="1"/>
  <c r="J104" i="1"/>
  <c r="K62" i="1"/>
  <c r="K55" i="1"/>
  <c r="K19" i="1"/>
  <c r="K57" i="1" s="1"/>
  <c r="F10" i="2"/>
  <c r="J117" i="1" l="1"/>
  <c r="J204" i="1" s="1"/>
  <c r="Q60" i="1"/>
  <c r="R60" i="1"/>
  <c r="K134" i="1"/>
  <c r="K138" i="1"/>
  <c r="K104" i="1"/>
  <c r="K208" i="1" s="1"/>
  <c r="K136" i="1"/>
  <c r="S55" i="1"/>
  <c r="S58" i="1"/>
  <c r="S56" i="1"/>
  <c r="S57" i="1"/>
  <c r="J113" i="1"/>
  <c r="J202" i="1"/>
  <c r="G186" i="1"/>
  <c r="G188" i="1" s="1"/>
  <c r="H183" i="1"/>
  <c r="H185" i="1" s="1"/>
  <c r="H186" i="1" s="1"/>
  <c r="H188" i="1" s="1"/>
  <c r="K60" i="1"/>
  <c r="T55" i="1" s="1"/>
  <c r="J67" i="1"/>
  <c r="J84" i="1" s="1"/>
  <c r="K105" i="1"/>
  <c r="K65" i="1"/>
  <c r="K117" i="1" s="1"/>
  <c r="C11" i="2"/>
  <c r="K202" i="1" l="1"/>
  <c r="T57" i="1"/>
  <c r="K67" i="1"/>
  <c r="K84" i="1" s="1"/>
  <c r="T56" i="1"/>
  <c r="T58" i="1"/>
  <c r="S60" i="1"/>
  <c r="T59" i="1"/>
  <c r="I183" i="1"/>
  <c r="I185" i="1" s="1"/>
  <c r="I186" i="1" s="1"/>
  <c r="I188" i="1" s="1"/>
  <c r="K113" i="1"/>
  <c r="K209" i="1"/>
  <c r="K203" i="1"/>
  <c r="K210" i="1"/>
  <c r="K204" i="1"/>
  <c r="D11" i="2"/>
  <c r="T60" i="1" l="1"/>
  <c r="J183" i="1"/>
  <c r="J185" i="1" s="1"/>
  <c r="J186" i="1" s="1"/>
  <c r="J188" i="1" s="1"/>
  <c r="K183" i="1"/>
  <c r="K185" i="1" s="1"/>
  <c r="F11" i="2"/>
  <c r="C12" i="2" s="1"/>
  <c r="D12" i="2" s="1"/>
  <c r="F12" i="2" s="1"/>
  <c r="K186" i="1" l="1"/>
  <c r="K188" i="1" s="1"/>
  <c r="C13" i="2"/>
  <c r="D13" i="2" s="1"/>
  <c r="F13" i="2" l="1"/>
  <c r="C14" i="2" s="1"/>
  <c r="D14" i="2" s="1"/>
  <c r="F14" i="2" s="1"/>
  <c r="C15" i="2" l="1"/>
  <c r="D15" i="2" s="1"/>
  <c r="F15" i="2" s="1"/>
  <c r="C16" i="2" s="1"/>
  <c r="D16" i="2" s="1"/>
  <c r="F16" i="2" s="1"/>
  <c r="C17" i="2" l="1"/>
  <c r="D17" i="2" s="1"/>
  <c r="F17" i="2" s="1"/>
  <c r="C18" i="2" s="1"/>
  <c r="D18" i="2" s="1"/>
  <c r="F18" i="2" s="1"/>
  <c r="C19" i="2" l="1"/>
  <c r="D19" i="2" l="1"/>
  <c r="H19" i="2"/>
  <c r="D86" i="1" s="1"/>
  <c r="D91" i="1" s="1"/>
  <c r="D93" i="1" l="1"/>
  <c r="D94" i="1" s="1"/>
  <c r="D95" i="1" s="1"/>
  <c r="D124" i="1" s="1"/>
  <c r="D161" i="1" s="1"/>
  <c r="D165" i="1" s="1"/>
  <c r="D140" i="1"/>
  <c r="D146" i="1" s="1"/>
  <c r="D141" i="1"/>
  <c r="D147" i="1" s="1"/>
  <c r="D142" i="1"/>
  <c r="D148" i="1" s="1"/>
  <c r="D144" i="1"/>
  <c r="D150" i="1" s="1"/>
  <c r="D143" i="1"/>
  <c r="D149" i="1" s="1"/>
  <c r="I19" i="2"/>
  <c r="D118" i="1" s="1"/>
  <c r="F19" i="2"/>
  <c r="D172" i="1" l="1"/>
  <c r="D126" i="1"/>
  <c r="D128" i="1" s="1"/>
  <c r="D205" i="1"/>
  <c r="D213" i="1" s="1"/>
  <c r="E120" i="1"/>
  <c r="C20" i="2"/>
  <c r="D173" i="1" l="1"/>
  <c r="D178" i="1" s="1"/>
  <c r="C216" i="1" s="1"/>
  <c r="C215" i="1" s="1"/>
  <c r="D170" i="1"/>
  <c r="E164" i="1"/>
  <c r="E166" i="1" s="1"/>
  <c r="D20" i="2"/>
  <c r="D176" i="1" l="1"/>
  <c r="E167" i="1"/>
  <c r="E168" i="1" s="1"/>
  <c r="F20" i="2"/>
  <c r="D215" i="1" l="1"/>
  <c r="C21" i="2"/>
  <c r="D21" i="2" l="1"/>
  <c r="F21" i="2" l="1"/>
  <c r="C22" i="2" s="1"/>
  <c r="D22" i="2" l="1"/>
  <c r="F22" i="2" l="1"/>
  <c r="C23" i="2" l="1"/>
  <c r="D23" i="2" l="1"/>
  <c r="F23" i="2" l="1"/>
  <c r="C24" i="2" s="1"/>
  <c r="D24" i="2" l="1"/>
  <c r="F24" i="2" l="1"/>
  <c r="C25" i="2" l="1"/>
  <c r="D25" i="2" s="1"/>
  <c r="F25" i="2" s="1"/>
  <c r="C26" i="2" s="1"/>
  <c r="D26" i="2" s="1"/>
  <c r="F26" i="2" s="1"/>
  <c r="C27" i="2" l="1"/>
  <c r="D27" i="2" s="1"/>
  <c r="F27" i="2" s="1"/>
  <c r="C28" i="2" s="1"/>
  <c r="D28" i="2" s="1"/>
  <c r="F28" i="2" s="1"/>
  <c r="C29" i="2" l="1"/>
  <c r="D29" i="2" s="1"/>
  <c r="F29" i="2" s="1"/>
  <c r="C30" i="2" s="1"/>
  <c r="D30" i="2" s="1"/>
  <c r="F30" i="2" s="1"/>
  <c r="C31" i="2" l="1"/>
  <c r="D31" i="2" l="1"/>
  <c r="H31" i="2"/>
  <c r="E86" i="1" s="1"/>
  <c r="E91" i="1" s="1"/>
  <c r="E144" i="1" l="1"/>
  <c r="E150" i="1" s="1"/>
  <c r="E141" i="1"/>
  <c r="E147" i="1" s="1"/>
  <c r="E142" i="1"/>
  <c r="E148" i="1" s="1"/>
  <c r="E143" i="1"/>
  <c r="E149" i="1" s="1"/>
  <c r="E140" i="1"/>
  <c r="E146" i="1" s="1"/>
  <c r="E93" i="1"/>
  <c r="E94" i="1" s="1"/>
  <c r="E95" i="1" s="1"/>
  <c r="E124" i="1" s="1"/>
  <c r="I31" i="2"/>
  <c r="E118" i="1" s="1"/>
  <c r="E205" i="1" s="1"/>
  <c r="E213" i="1" s="1"/>
  <c r="F31" i="2"/>
  <c r="E172" i="1" l="1"/>
  <c r="E161" i="1"/>
  <c r="E126" i="1"/>
  <c r="E128" i="1" s="1"/>
  <c r="F120" i="1"/>
  <c r="C32" i="2"/>
  <c r="E173" i="1" l="1"/>
  <c r="E176" i="1" s="1"/>
  <c r="E165" i="1"/>
  <c r="E215" i="1"/>
  <c r="F164" i="1"/>
  <c r="F166" i="1" s="1"/>
  <c r="D32" i="2"/>
  <c r="E170" i="1" l="1"/>
  <c r="E178" i="1"/>
  <c r="F167" i="1"/>
  <c r="F168" i="1" s="1"/>
  <c r="F32" i="2"/>
  <c r="C33" i="2" l="1"/>
  <c r="D33" i="2" l="1"/>
  <c r="F33" i="2" l="1"/>
  <c r="C34" i="2" s="1"/>
  <c r="D34" i="2" l="1"/>
  <c r="F34" i="2" l="1"/>
  <c r="C35" i="2" l="1"/>
  <c r="D35" i="2" l="1"/>
  <c r="F35" i="2" l="1"/>
  <c r="C36" i="2" s="1"/>
  <c r="D36" i="2" l="1"/>
  <c r="F36" i="2" l="1"/>
  <c r="C37" i="2" l="1"/>
  <c r="D37" i="2" s="1"/>
  <c r="F37" i="2" s="1"/>
  <c r="C38" i="2" s="1"/>
  <c r="D38" i="2" s="1"/>
  <c r="F38" i="2" s="1"/>
  <c r="C39" i="2" l="1"/>
  <c r="D39" i="2" s="1"/>
  <c r="F39" i="2" s="1"/>
  <c r="C40" i="2" s="1"/>
  <c r="D40" i="2" s="1"/>
  <c r="F40" i="2" s="1"/>
  <c r="C41" i="2" l="1"/>
  <c r="D41" i="2" s="1"/>
  <c r="F41" i="2" s="1"/>
  <c r="C42" i="2" s="1"/>
  <c r="D42" i="2" s="1"/>
  <c r="F42" i="2" s="1"/>
  <c r="C43" i="2" l="1"/>
  <c r="D43" i="2" l="1"/>
  <c r="H43" i="2"/>
  <c r="F86" i="1" s="1"/>
  <c r="F91" i="1" s="1"/>
  <c r="F140" i="1" l="1"/>
  <c r="F146" i="1" s="1"/>
  <c r="F141" i="1"/>
  <c r="F147" i="1" s="1"/>
  <c r="F144" i="1"/>
  <c r="F150" i="1" s="1"/>
  <c r="F142" i="1"/>
  <c r="F148" i="1" s="1"/>
  <c r="F143" i="1"/>
  <c r="F149" i="1" s="1"/>
  <c r="F93" i="1"/>
  <c r="F94" i="1" s="1"/>
  <c r="F95" i="1" s="1"/>
  <c r="F124" i="1" s="1"/>
  <c r="I43" i="2"/>
  <c r="F118" i="1" s="1"/>
  <c r="F43" i="2"/>
  <c r="F172" i="1" l="1"/>
  <c r="F161" i="1"/>
  <c r="F126" i="1"/>
  <c r="F128" i="1" s="1"/>
  <c r="F205" i="1"/>
  <c r="F213" i="1" s="1"/>
  <c r="G120" i="1"/>
  <c r="C44" i="2"/>
  <c r="F173" i="1" l="1"/>
  <c r="F176" i="1" s="1"/>
  <c r="F165" i="1"/>
  <c r="F215" i="1"/>
  <c r="G164" i="1"/>
  <c r="D44" i="2"/>
  <c r="F178" i="1" l="1"/>
  <c r="F170" i="1"/>
  <c r="G167" i="1"/>
  <c r="G166" i="1"/>
  <c r="F44" i="2"/>
  <c r="G168" i="1" l="1"/>
  <c r="C45" i="2"/>
  <c r="D45" i="2" l="1"/>
  <c r="F45" i="2" l="1"/>
  <c r="C46" i="2" s="1"/>
  <c r="D46" i="2" l="1"/>
  <c r="F46" i="2" l="1"/>
  <c r="C47" i="2" l="1"/>
  <c r="D47" i="2" l="1"/>
  <c r="F47" i="2" l="1"/>
  <c r="C48" i="2" s="1"/>
  <c r="D48" i="2" l="1"/>
  <c r="F48" i="2" l="1"/>
  <c r="C49" i="2" l="1"/>
  <c r="D49" i="2" s="1"/>
  <c r="F49" i="2" s="1"/>
  <c r="C50" i="2" s="1"/>
  <c r="D50" i="2" s="1"/>
  <c r="F50" i="2" s="1"/>
  <c r="C51" i="2" l="1"/>
  <c r="D51" i="2" s="1"/>
  <c r="F51" i="2" s="1"/>
  <c r="C52" i="2" s="1"/>
  <c r="D52" i="2" s="1"/>
  <c r="F52" i="2" s="1"/>
  <c r="C53" i="2" l="1"/>
  <c r="D53" i="2" s="1"/>
  <c r="F53" i="2" s="1"/>
  <c r="C54" i="2" s="1"/>
  <c r="D54" i="2" s="1"/>
  <c r="F54" i="2" s="1"/>
  <c r="C55" i="2" l="1"/>
  <c r="D55" i="2" l="1"/>
  <c r="H55" i="2"/>
  <c r="G86" i="1" s="1"/>
  <c r="G91" i="1" s="1"/>
  <c r="G140" i="1" l="1"/>
  <c r="G146" i="1" s="1"/>
  <c r="G142" i="1"/>
  <c r="G148" i="1" s="1"/>
  <c r="G141" i="1"/>
  <c r="G147" i="1" s="1"/>
  <c r="G143" i="1"/>
  <c r="G149" i="1" s="1"/>
  <c r="G144" i="1"/>
  <c r="G150" i="1" s="1"/>
  <c r="G93" i="1"/>
  <c r="G94" i="1" s="1"/>
  <c r="G95" i="1" s="1"/>
  <c r="G124" i="1" s="1"/>
  <c r="I55" i="2"/>
  <c r="G118" i="1" s="1"/>
  <c r="F55" i="2"/>
  <c r="G172" i="1" l="1"/>
  <c r="G161" i="1"/>
  <c r="G126" i="1"/>
  <c r="G128" i="1" s="1"/>
  <c r="G205" i="1"/>
  <c r="G213" i="1" s="1"/>
  <c r="H120" i="1"/>
  <c r="C56" i="2"/>
  <c r="G215" i="1" l="1"/>
  <c r="G173" i="1"/>
  <c r="G176" i="1" s="1"/>
  <c r="G165" i="1"/>
  <c r="H164" i="1"/>
  <c r="H166" i="1" s="1"/>
  <c r="D56" i="2"/>
  <c r="G170" i="1" l="1"/>
  <c r="G178" i="1"/>
  <c r="H167" i="1"/>
  <c r="H168" i="1" s="1"/>
  <c r="F56" i="2"/>
  <c r="C57" i="2" l="1"/>
  <c r="D57" i="2" l="1"/>
  <c r="F57" i="2" l="1"/>
  <c r="C58" i="2" s="1"/>
  <c r="D58" i="2" l="1"/>
  <c r="F58" i="2" l="1"/>
  <c r="C59" i="2" l="1"/>
  <c r="D59" i="2" l="1"/>
  <c r="F59" i="2" l="1"/>
  <c r="C60" i="2" s="1"/>
  <c r="D60" i="2" l="1"/>
  <c r="F60" i="2" l="1"/>
  <c r="C61" i="2" l="1"/>
  <c r="D61" i="2" s="1"/>
  <c r="F61" i="2" s="1"/>
  <c r="C62" i="2" s="1"/>
  <c r="D62" i="2" s="1"/>
  <c r="F62" i="2" s="1"/>
  <c r="C63" i="2" l="1"/>
  <c r="D63" i="2" s="1"/>
  <c r="F63" i="2" s="1"/>
  <c r="C64" i="2" s="1"/>
  <c r="D64" i="2" s="1"/>
  <c r="F64" i="2" s="1"/>
  <c r="C65" i="2" s="1"/>
  <c r="D65" i="2" s="1"/>
  <c r="F65" i="2" s="1"/>
  <c r="C66" i="2" s="1"/>
  <c r="D66" i="2" s="1"/>
  <c r="F66" i="2" s="1"/>
  <c r="C67" i="2" l="1"/>
  <c r="D67" i="2" l="1"/>
  <c r="H67" i="2"/>
  <c r="H86" i="1" s="1"/>
  <c r="H91" i="1" s="1"/>
  <c r="H141" i="1" l="1"/>
  <c r="H147" i="1" s="1"/>
  <c r="H142" i="1"/>
  <c r="H148" i="1" s="1"/>
  <c r="H140" i="1"/>
  <c r="H146" i="1" s="1"/>
  <c r="H144" i="1"/>
  <c r="H150" i="1" s="1"/>
  <c r="H143" i="1"/>
  <c r="H149" i="1" s="1"/>
  <c r="H93" i="1"/>
  <c r="H94" i="1" s="1"/>
  <c r="H95" i="1" s="1"/>
  <c r="H124" i="1" s="1"/>
  <c r="I67" i="2"/>
  <c r="H118" i="1" s="1"/>
  <c r="F67" i="2"/>
  <c r="H172" i="1" l="1"/>
  <c r="H161" i="1"/>
  <c r="H126" i="1"/>
  <c r="H128" i="1" s="1"/>
  <c r="H205" i="1"/>
  <c r="H213" i="1" s="1"/>
  <c r="H215" i="1" s="1"/>
  <c r="I120" i="1"/>
  <c r="C68" i="2"/>
  <c r="H173" i="1" l="1"/>
  <c r="H176" i="1" s="1"/>
  <c r="H165" i="1"/>
  <c r="I164" i="1"/>
  <c r="D68" i="2"/>
  <c r="H178" i="1" l="1"/>
  <c r="H170" i="1"/>
  <c r="I167" i="1"/>
  <c r="I166" i="1"/>
  <c r="F68" i="2"/>
  <c r="I168" i="1" l="1"/>
  <c r="C69" i="2"/>
  <c r="D69" i="2" l="1"/>
  <c r="F69" i="2" l="1"/>
  <c r="C70" i="2" s="1"/>
  <c r="D70" i="2" l="1"/>
  <c r="F70" i="2" l="1"/>
  <c r="C71" i="2" l="1"/>
  <c r="D71" i="2" l="1"/>
  <c r="F71" i="2" l="1"/>
  <c r="C72" i="2" s="1"/>
  <c r="D72" i="2" l="1"/>
  <c r="F72" i="2" l="1"/>
  <c r="C73" i="2" l="1"/>
  <c r="D73" i="2" s="1"/>
  <c r="F73" i="2" s="1"/>
  <c r="C74" i="2" s="1"/>
  <c r="D74" i="2" s="1"/>
  <c r="F74" i="2" s="1"/>
  <c r="C75" i="2" l="1"/>
  <c r="D75" i="2" s="1"/>
  <c r="F75" i="2" s="1"/>
  <c r="C76" i="2" s="1"/>
  <c r="D76" i="2" s="1"/>
  <c r="F76" i="2" s="1"/>
  <c r="C77" i="2" l="1"/>
  <c r="D77" i="2" s="1"/>
  <c r="F77" i="2" s="1"/>
  <c r="C78" i="2" s="1"/>
  <c r="D78" i="2" s="1"/>
  <c r="F78" i="2" s="1"/>
  <c r="C79" i="2" l="1"/>
  <c r="D79" i="2" l="1"/>
  <c r="H79" i="2"/>
  <c r="I86" i="1" s="1"/>
  <c r="I91" i="1" s="1"/>
  <c r="I141" i="1" l="1"/>
  <c r="I147" i="1" s="1"/>
  <c r="I143" i="1"/>
  <c r="I149" i="1" s="1"/>
  <c r="I140" i="1"/>
  <c r="I146" i="1" s="1"/>
  <c r="I142" i="1"/>
  <c r="I148" i="1" s="1"/>
  <c r="I144" i="1"/>
  <c r="I150" i="1" s="1"/>
  <c r="I93" i="1"/>
  <c r="I94" i="1" s="1"/>
  <c r="I95" i="1" s="1"/>
  <c r="I124" i="1" s="1"/>
  <c r="I79" i="2"/>
  <c r="I118" i="1" s="1"/>
  <c r="F79" i="2"/>
  <c r="I172" i="1" l="1"/>
  <c r="I161" i="1"/>
  <c r="I126" i="1"/>
  <c r="I128" i="1" s="1"/>
  <c r="I205" i="1"/>
  <c r="I213" i="1" s="1"/>
  <c r="I215" i="1" s="1"/>
  <c r="J120" i="1"/>
  <c r="C80" i="2"/>
  <c r="I173" i="1" l="1"/>
  <c r="I176" i="1" s="1"/>
  <c r="I165" i="1"/>
  <c r="J164" i="1"/>
  <c r="J166" i="1" s="1"/>
  <c r="D80" i="2"/>
  <c r="I170" i="1" l="1"/>
  <c r="I178" i="1"/>
  <c r="J167" i="1"/>
  <c r="J168" i="1" s="1"/>
  <c r="F80" i="2"/>
  <c r="C81" i="2" l="1"/>
  <c r="D81" i="2" l="1"/>
  <c r="F81" i="2" l="1"/>
  <c r="C82" i="2" s="1"/>
  <c r="D82" i="2" l="1"/>
  <c r="F82" i="2" l="1"/>
  <c r="C83" i="2" l="1"/>
  <c r="D83" i="2" l="1"/>
  <c r="F83" i="2" l="1"/>
  <c r="C84" i="2" s="1"/>
  <c r="D84" i="2" l="1"/>
  <c r="F84" i="2" l="1"/>
  <c r="C85" i="2" l="1"/>
  <c r="D85" i="2" s="1"/>
  <c r="F85" i="2" s="1"/>
  <c r="C86" i="2" s="1"/>
  <c r="D86" i="2" s="1"/>
  <c r="F86" i="2" s="1"/>
  <c r="C87" i="2" l="1"/>
  <c r="D87" i="2" s="1"/>
  <c r="F87" i="2" s="1"/>
  <c r="C88" i="2" s="1"/>
  <c r="D88" i="2" s="1"/>
  <c r="F88" i="2" s="1"/>
  <c r="C89" i="2" l="1"/>
  <c r="D89" i="2" s="1"/>
  <c r="F89" i="2" s="1"/>
  <c r="C90" i="2" s="1"/>
  <c r="D90" i="2" s="1"/>
  <c r="F90" i="2" s="1"/>
  <c r="C91" i="2" l="1"/>
  <c r="D91" i="2" l="1"/>
  <c r="H91" i="2"/>
  <c r="J86" i="1" s="1"/>
  <c r="J91" i="1" s="1"/>
  <c r="J142" i="1" l="1"/>
  <c r="J148" i="1" s="1"/>
  <c r="J143" i="1"/>
  <c r="J149" i="1" s="1"/>
  <c r="J141" i="1"/>
  <c r="J147" i="1" s="1"/>
  <c r="J144" i="1"/>
  <c r="J150" i="1" s="1"/>
  <c r="J140" i="1"/>
  <c r="J146" i="1" s="1"/>
  <c r="J93" i="1"/>
  <c r="J94" i="1" s="1"/>
  <c r="J95" i="1" s="1"/>
  <c r="J124" i="1" s="1"/>
  <c r="I91" i="2"/>
  <c r="J118" i="1" s="1"/>
  <c r="F91" i="2"/>
  <c r="J172" i="1" l="1"/>
  <c r="J161" i="1"/>
  <c r="J126" i="1"/>
  <c r="J128" i="1" s="1"/>
  <c r="J205" i="1"/>
  <c r="J213" i="1" s="1"/>
  <c r="J215" i="1" s="1"/>
  <c r="K120" i="1"/>
  <c r="C92" i="2"/>
  <c r="J173" i="1" l="1"/>
  <c r="J176" i="1" s="1"/>
  <c r="J165" i="1"/>
  <c r="K164" i="1"/>
  <c r="D92" i="2"/>
  <c r="J178" i="1" l="1"/>
  <c r="J170" i="1"/>
  <c r="K167" i="1"/>
  <c r="K166" i="1"/>
  <c r="F92" i="2"/>
  <c r="K168" i="1" l="1"/>
  <c r="C93" i="2"/>
  <c r="D93" i="2" l="1"/>
  <c r="F93" i="2" l="1"/>
  <c r="C94" i="2" s="1"/>
  <c r="D94" i="2" l="1"/>
  <c r="F94" i="2" l="1"/>
  <c r="C95" i="2" l="1"/>
  <c r="D95" i="2" l="1"/>
  <c r="F95" i="2" l="1"/>
  <c r="C96" i="2" s="1"/>
  <c r="D96" i="2" l="1"/>
  <c r="F96" i="2" l="1"/>
  <c r="C97" i="2" l="1"/>
  <c r="D97" i="2" s="1"/>
  <c r="F97" i="2" s="1"/>
  <c r="C98" i="2" s="1"/>
  <c r="D98" i="2" s="1"/>
  <c r="F98" i="2" s="1"/>
  <c r="C99" i="2" l="1"/>
  <c r="D99" i="2" s="1"/>
  <c r="F99" i="2" s="1"/>
  <c r="C100" i="2" s="1"/>
  <c r="D100" i="2" s="1"/>
  <c r="F100" i="2" s="1"/>
  <c r="C101" i="2" l="1"/>
  <c r="D101" i="2" s="1"/>
  <c r="F101" i="2" s="1"/>
  <c r="C102" i="2" s="1"/>
  <c r="D102" i="2" s="1"/>
  <c r="F102" i="2" s="1"/>
  <c r="C103" i="2" l="1"/>
  <c r="D103" i="2" l="1"/>
  <c r="H103" i="2"/>
  <c r="K86" i="1" s="1"/>
  <c r="K91" i="1" s="1"/>
  <c r="K140" i="1" l="1"/>
  <c r="K146" i="1" s="1"/>
  <c r="K143" i="1"/>
  <c r="K149" i="1" s="1"/>
  <c r="K144" i="1"/>
  <c r="K150" i="1" s="1"/>
  <c r="K142" i="1"/>
  <c r="K148" i="1" s="1"/>
  <c r="K141" i="1"/>
  <c r="K147" i="1" s="1"/>
  <c r="K93" i="1"/>
  <c r="K94" i="1" s="1"/>
  <c r="K95" i="1" s="1"/>
  <c r="K124" i="1" s="1"/>
  <c r="I103" i="2"/>
  <c r="K118" i="1" s="1"/>
  <c r="F103" i="2"/>
  <c r="C104" i="2" s="1"/>
  <c r="K172" i="1" l="1"/>
  <c r="K161" i="1"/>
  <c r="K126" i="1"/>
  <c r="K128" i="1" s="1"/>
  <c r="K211" i="1"/>
  <c r="K205" i="1"/>
  <c r="D104" i="2"/>
  <c r="K173" i="1" l="1"/>
  <c r="K176" i="1" s="1"/>
  <c r="K165" i="1"/>
  <c r="K213" i="1"/>
  <c r="C219" i="1" s="1"/>
  <c r="F104" i="2"/>
  <c r="K215" i="1" l="1"/>
  <c r="C218" i="1" s="1"/>
  <c r="K170" i="1"/>
  <c r="K178" i="1"/>
  <c r="C105" i="2"/>
  <c r="D105" i="2" l="1"/>
  <c r="F105" i="2" l="1"/>
  <c r="C106" i="2" s="1"/>
  <c r="D106" i="2" l="1"/>
  <c r="F106" i="2" l="1"/>
  <c r="C107" i="2" l="1"/>
  <c r="D107" i="2" l="1"/>
  <c r="F107" i="2" l="1"/>
  <c r="C108" i="2" s="1"/>
  <c r="D108" i="2" l="1"/>
  <c r="F108" i="2" l="1"/>
  <c r="C109" i="2" l="1"/>
  <c r="D109" i="2" s="1"/>
  <c r="F109" i="2" s="1"/>
  <c r="C110" i="2" s="1"/>
  <c r="D110" i="2" s="1"/>
  <c r="F110" i="2" s="1"/>
  <c r="C111" i="2" l="1"/>
  <c r="D111" i="2" s="1"/>
  <c r="F111" i="2" s="1"/>
  <c r="C112" i="2" s="1"/>
  <c r="D112" i="2" s="1"/>
  <c r="F112" i="2" s="1"/>
  <c r="C113" i="2" l="1"/>
  <c r="D113" i="2" s="1"/>
  <c r="F113" i="2" s="1"/>
  <c r="C114" i="2" s="1"/>
  <c r="D114" i="2" s="1"/>
  <c r="F114" i="2" s="1"/>
  <c r="C115" i="2" l="1"/>
  <c r="D115" i="2" l="1"/>
  <c r="H115" i="2"/>
  <c r="I115" i="2" l="1"/>
  <c r="F115" i="2"/>
  <c r="C116" i="2" s="1"/>
  <c r="D116" i="2" l="1"/>
  <c r="F116" i="2" l="1"/>
  <c r="C117" i="2" l="1"/>
  <c r="D117" i="2" l="1"/>
  <c r="F117" i="2" l="1"/>
  <c r="C118" i="2" s="1"/>
  <c r="D118" i="2" l="1"/>
  <c r="F118" i="2" l="1"/>
  <c r="C119" i="2" l="1"/>
  <c r="D119" i="2" l="1"/>
  <c r="F119" i="2" l="1"/>
  <c r="C120" i="2" s="1"/>
  <c r="D120" i="2" l="1"/>
  <c r="F120" i="2" l="1"/>
  <c r="C121" i="2" l="1"/>
  <c r="D121" i="2" s="1"/>
  <c r="F121" i="2" s="1"/>
  <c r="C122" i="2" s="1"/>
  <c r="D122" i="2" s="1"/>
  <c r="F122" i="2" s="1"/>
  <c r="C123" i="2" s="1"/>
  <c r="D123" i="2" s="1"/>
  <c r="F123" i="2" s="1"/>
  <c r="C124" i="2" l="1"/>
  <c r="D124" i="2" s="1"/>
  <c r="F124" i="2" s="1"/>
  <c r="C125" i="2" s="1"/>
  <c r="D125" i="2" s="1"/>
  <c r="F125" i="2" s="1"/>
  <c r="C126" i="2" l="1"/>
  <c r="D126" i="2" s="1"/>
  <c r="F126" i="2" s="1"/>
  <c r="C127" i="2" s="1"/>
  <c r="D127" i="2" l="1"/>
  <c r="H127" i="2"/>
  <c r="F127" i="2" l="1"/>
  <c r="I127" i="2"/>
  <c r="C128" i="2" l="1"/>
  <c r="D128" i="2" l="1"/>
  <c r="F128" i="2" l="1"/>
  <c r="C129" i="2" s="1"/>
  <c r="D129" i="2" l="1"/>
  <c r="F129" i="2" l="1"/>
  <c r="C130" i="2" l="1"/>
  <c r="D130" i="2" l="1"/>
  <c r="F130" i="2" l="1"/>
  <c r="C131" i="2" s="1"/>
  <c r="D131" i="2" l="1"/>
  <c r="F131" i="2" l="1"/>
  <c r="C132" i="2" l="1"/>
  <c r="D132" i="2" l="1"/>
  <c r="F132" i="2" l="1"/>
  <c r="C133" i="2" s="1"/>
  <c r="D133" i="2" s="1"/>
  <c r="F133" i="2" s="1"/>
  <c r="C134" i="2" l="1"/>
  <c r="D134" i="2" s="1"/>
  <c r="F134" i="2" s="1"/>
  <c r="C135" i="2" s="1"/>
  <c r="D135" i="2" s="1"/>
  <c r="F135" i="2" s="1"/>
  <c r="C136" i="2" l="1"/>
  <c r="D136" i="2" s="1"/>
  <c r="F136" i="2" s="1"/>
  <c r="C137" i="2" s="1"/>
  <c r="D137" i="2" s="1"/>
  <c r="F137" i="2" s="1"/>
  <c r="C138" i="2" l="1"/>
  <c r="D138" i="2" s="1"/>
  <c r="F138" i="2" s="1"/>
  <c r="C139" i="2" s="1"/>
  <c r="D139" i="2" l="1"/>
  <c r="H139" i="2"/>
  <c r="F139" i="2" l="1"/>
  <c r="I139" i="2"/>
  <c r="C140" i="2" l="1"/>
  <c r="D140" i="2" s="1"/>
  <c r="F140" i="2" s="1"/>
  <c r="C141" i="2" s="1"/>
  <c r="D141" i="2" s="1"/>
  <c r="F141" i="2" s="1"/>
  <c r="C142" i="2" l="1"/>
  <c r="D142" i="2" s="1"/>
  <c r="F142" i="2" s="1"/>
  <c r="C143" i="2" s="1"/>
  <c r="D143" i="2" s="1"/>
  <c r="F143" i="2" s="1"/>
  <c r="C144" i="2" l="1"/>
  <c r="D144" i="2" s="1"/>
  <c r="F144" i="2" s="1"/>
  <c r="C145" i="2" s="1"/>
  <c r="D145" i="2" s="1"/>
  <c r="F145" i="2" s="1"/>
  <c r="C146" i="2" l="1"/>
  <c r="D146" i="2" s="1"/>
  <c r="F146" i="2" s="1"/>
  <c r="C147" i="2" s="1"/>
  <c r="D147" i="2" s="1"/>
  <c r="F147" i="2" s="1"/>
  <c r="C148" i="2" l="1"/>
  <c r="D148" i="2" s="1"/>
  <c r="F148" i="2" s="1"/>
  <c r="C149" i="2" s="1"/>
  <c r="D149" i="2" s="1"/>
  <c r="F149" i="2" s="1"/>
  <c r="C150" i="2" l="1"/>
  <c r="D150" i="2" s="1"/>
  <c r="F150" i="2" s="1"/>
  <c r="C151" i="2" s="1"/>
  <c r="D151" i="2" s="1"/>
  <c r="F151" i="2" s="1"/>
  <c r="C152" i="2" l="1"/>
  <c r="D152" i="2" s="1"/>
  <c r="F152" i="2" s="1"/>
  <c r="C153" i="2" s="1"/>
  <c r="D153" i="2" s="1"/>
  <c r="F153" i="2" s="1"/>
  <c r="C154" i="2" l="1"/>
  <c r="D154" i="2" s="1"/>
  <c r="F154" i="2" s="1"/>
  <c r="C155" i="2" s="1"/>
  <c r="D155" i="2" s="1"/>
  <c r="F155" i="2" s="1"/>
  <c r="C156" i="2" l="1"/>
  <c r="D156" i="2" s="1"/>
  <c r="F156" i="2" s="1"/>
  <c r="C157" i="2" s="1"/>
  <c r="D157" i="2" s="1"/>
  <c r="F157" i="2" s="1"/>
  <c r="C158" i="2" l="1"/>
  <c r="D158" i="2" s="1"/>
  <c r="F158" i="2" s="1"/>
  <c r="C159" i="2" s="1"/>
  <c r="D159" i="2" s="1"/>
  <c r="F159" i="2" s="1"/>
  <c r="C160" i="2" l="1"/>
  <c r="D160" i="2" s="1"/>
  <c r="F160" i="2" s="1"/>
  <c r="C161" i="2" s="1"/>
  <c r="D161" i="2" s="1"/>
  <c r="F161" i="2" s="1"/>
  <c r="C162" i="2" l="1"/>
  <c r="D162" i="2" s="1"/>
  <c r="F162" i="2" s="1"/>
  <c r="C163" i="2" s="1"/>
  <c r="D163" i="2" s="1"/>
  <c r="F163" i="2" s="1"/>
  <c r="C164" i="2" l="1"/>
  <c r="D164" i="2" s="1"/>
  <c r="F164" i="2" s="1"/>
  <c r="C165" i="2" s="1"/>
  <c r="D165" i="2" s="1"/>
  <c r="F165" i="2" s="1"/>
  <c r="C166" i="2" l="1"/>
  <c r="D166" i="2" s="1"/>
  <c r="F166" i="2" s="1"/>
  <c r="C167" i="2" s="1"/>
  <c r="D167" i="2" s="1"/>
  <c r="F167" i="2" s="1"/>
  <c r="C168" i="2" l="1"/>
  <c r="D168" i="2" s="1"/>
  <c r="F168" i="2" s="1"/>
  <c r="C169" i="2" s="1"/>
  <c r="D169" i="2" s="1"/>
  <c r="F169" i="2" s="1"/>
  <c r="C170" i="2" l="1"/>
  <c r="D170" i="2" s="1"/>
  <c r="F170" i="2" s="1"/>
  <c r="C171" i="2" s="1"/>
  <c r="D171" i="2" s="1"/>
  <c r="F171" i="2" s="1"/>
  <c r="C172" i="2" l="1"/>
  <c r="D172" i="2" s="1"/>
  <c r="F172" i="2" s="1"/>
  <c r="C173" i="2" s="1"/>
  <c r="D173" i="2" s="1"/>
  <c r="F173" i="2" s="1"/>
  <c r="C174" i="2" l="1"/>
  <c r="D174" i="2" s="1"/>
  <c r="F174" i="2" s="1"/>
  <c r="C175" i="2" s="1"/>
  <c r="D175" i="2" s="1"/>
  <c r="F175" i="2" s="1"/>
  <c r="C176" i="2" l="1"/>
  <c r="D176" i="2" s="1"/>
  <c r="F176" i="2" s="1"/>
  <c r="C177" i="2" s="1"/>
  <c r="D177" i="2" s="1"/>
  <c r="F177" i="2" s="1"/>
  <c r="C178" i="2" l="1"/>
  <c r="D178" i="2" s="1"/>
  <c r="F178" i="2" s="1"/>
  <c r="C179" i="2" s="1"/>
  <c r="D179" i="2" s="1"/>
  <c r="F179" i="2" s="1"/>
  <c r="C180" i="2" l="1"/>
  <c r="D180" i="2" s="1"/>
  <c r="F180" i="2" s="1"/>
  <c r="C181" i="2" s="1"/>
  <c r="D181" i="2" s="1"/>
  <c r="F181" i="2" s="1"/>
  <c r="C182" i="2" l="1"/>
  <c r="D182" i="2" s="1"/>
  <c r="F182" i="2" s="1"/>
  <c r="C183" i="2" s="1"/>
  <c r="D183" i="2" s="1"/>
  <c r="F183" i="2" s="1"/>
  <c r="C184" i="2" l="1"/>
  <c r="D184" i="2" s="1"/>
  <c r="F184" i="2" s="1"/>
  <c r="C185" i="2" s="1"/>
  <c r="D185" i="2" s="1"/>
  <c r="F185" i="2" s="1"/>
  <c r="C186" i="2" l="1"/>
  <c r="D186" i="2" s="1"/>
  <c r="F186" i="2" s="1"/>
  <c r="C187" i="2" s="1"/>
  <c r="D187" i="2" s="1"/>
  <c r="F187" i="2" s="1"/>
  <c r="C188" i="2" l="1"/>
  <c r="D188" i="2" s="1"/>
  <c r="F188" i="2" s="1"/>
  <c r="C189" i="2" s="1"/>
  <c r="D189" i="2" s="1"/>
  <c r="F189" i="2" s="1"/>
  <c r="C190" i="2" l="1"/>
  <c r="D190" i="2" s="1"/>
  <c r="F190" i="2" s="1"/>
  <c r="C191" i="2" s="1"/>
  <c r="D191" i="2" s="1"/>
  <c r="F191" i="2" s="1"/>
  <c r="C192" i="2" l="1"/>
  <c r="D192" i="2" s="1"/>
  <c r="F192" i="2" s="1"/>
  <c r="C193" i="2" s="1"/>
  <c r="D193" i="2" s="1"/>
  <c r="F193" i="2" s="1"/>
  <c r="C194" i="2" l="1"/>
  <c r="D194" i="2" s="1"/>
  <c r="F194" i="2" s="1"/>
  <c r="C195" i="2" s="1"/>
  <c r="D195" i="2" s="1"/>
  <c r="F195" i="2" s="1"/>
  <c r="C196" i="2" l="1"/>
  <c r="D196" i="2" s="1"/>
  <c r="F196" i="2" s="1"/>
  <c r="C197" i="2" s="1"/>
  <c r="D197" i="2" s="1"/>
  <c r="F197" i="2" s="1"/>
  <c r="C198" i="2" l="1"/>
  <c r="D198" i="2" s="1"/>
  <c r="F198" i="2" s="1"/>
  <c r="C199" i="2" s="1"/>
  <c r="D199" i="2" s="1"/>
  <c r="F199" i="2" s="1"/>
  <c r="C200" i="2" l="1"/>
  <c r="D200" i="2" s="1"/>
  <c r="F200" i="2" s="1"/>
  <c r="C201" i="2" s="1"/>
  <c r="D201" i="2" s="1"/>
  <c r="F201" i="2" s="1"/>
  <c r="C202" i="2" l="1"/>
  <c r="D202" i="2" s="1"/>
  <c r="F202" i="2" s="1"/>
  <c r="C203" i="2" s="1"/>
  <c r="D203" i="2" s="1"/>
  <c r="F203" i="2" s="1"/>
  <c r="C204" i="2" l="1"/>
  <c r="D204" i="2" s="1"/>
  <c r="F204" i="2" s="1"/>
  <c r="C205" i="2" s="1"/>
  <c r="D205" i="2" s="1"/>
  <c r="F205" i="2" s="1"/>
  <c r="C206" i="2" l="1"/>
  <c r="D206" i="2" s="1"/>
  <c r="F206" i="2" s="1"/>
  <c r="C207" i="2" s="1"/>
  <c r="D207" i="2" s="1"/>
  <c r="F207" i="2" s="1"/>
  <c r="C208" i="2" l="1"/>
  <c r="D208" i="2" s="1"/>
  <c r="F208" i="2" s="1"/>
  <c r="C209" i="2" s="1"/>
  <c r="D209" i="2" s="1"/>
  <c r="F209" i="2" s="1"/>
  <c r="C210" i="2" l="1"/>
  <c r="D210" i="2" s="1"/>
  <c r="F210" i="2" s="1"/>
  <c r="C211" i="2" s="1"/>
  <c r="D211" i="2" s="1"/>
  <c r="F211" i="2" s="1"/>
  <c r="C212" i="2" l="1"/>
  <c r="D212" i="2" s="1"/>
  <c r="F212" i="2" s="1"/>
  <c r="C213" i="2" s="1"/>
  <c r="D213" i="2" s="1"/>
  <c r="F213" i="2" s="1"/>
  <c r="C214" i="2" l="1"/>
  <c r="D214" i="2" s="1"/>
  <c r="F214" i="2" s="1"/>
  <c r="C215" i="2" s="1"/>
  <c r="D215" i="2" s="1"/>
  <c r="F215" i="2" s="1"/>
  <c r="C216" i="2" l="1"/>
  <c r="D216" i="2" s="1"/>
  <c r="F216" i="2" s="1"/>
  <c r="C217" i="2" s="1"/>
  <c r="D217" i="2" s="1"/>
  <c r="F217" i="2" s="1"/>
  <c r="C218" i="2" l="1"/>
  <c r="D218" i="2" s="1"/>
  <c r="F218" i="2" s="1"/>
  <c r="C219" i="2" s="1"/>
  <c r="D219" i="2" s="1"/>
  <c r="F219" i="2" s="1"/>
  <c r="C220" i="2" l="1"/>
  <c r="D220" i="2" s="1"/>
  <c r="F220" i="2" s="1"/>
  <c r="C221" i="2" s="1"/>
  <c r="D221" i="2" s="1"/>
  <c r="F221" i="2" s="1"/>
  <c r="C222" i="2" l="1"/>
  <c r="D222" i="2" s="1"/>
  <c r="F222" i="2" s="1"/>
  <c r="C223" i="2" s="1"/>
  <c r="D223" i="2" s="1"/>
  <c r="F223" i="2" s="1"/>
  <c r="C224" i="2" l="1"/>
  <c r="D224" i="2" s="1"/>
  <c r="F224" i="2" s="1"/>
  <c r="C225" i="2" s="1"/>
  <c r="D225" i="2" s="1"/>
  <c r="F225" i="2" s="1"/>
  <c r="C226" i="2" l="1"/>
  <c r="D226" i="2" s="1"/>
  <c r="F226" i="2" s="1"/>
  <c r="C227" i="2" s="1"/>
  <c r="D227" i="2" s="1"/>
  <c r="F227" i="2" s="1"/>
  <c r="C228" i="2" l="1"/>
  <c r="D228" i="2" s="1"/>
  <c r="F228" i="2" s="1"/>
  <c r="C229" i="2" s="1"/>
  <c r="D229" i="2" s="1"/>
  <c r="F229" i="2" s="1"/>
  <c r="C230" i="2" l="1"/>
  <c r="D230" i="2" s="1"/>
  <c r="F230" i="2" s="1"/>
  <c r="C231" i="2" s="1"/>
  <c r="D231" i="2" s="1"/>
  <c r="F231" i="2" s="1"/>
  <c r="C232" i="2" s="1"/>
  <c r="D232" i="2" s="1"/>
  <c r="F232" i="2" s="1"/>
  <c r="C233" i="2" l="1"/>
  <c r="D233" i="2" s="1"/>
  <c r="F233" i="2" s="1"/>
  <c r="C234" i="2" s="1"/>
  <c r="D234" i="2" s="1"/>
  <c r="F234" i="2" s="1"/>
  <c r="C235" i="2" l="1"/>
  <c r="D235" i="2" s="1"/>
  <c r="F235" i="2" s="1"/>
  <c r="C236" i="2" s="1"/>
  <c r="D236" i="2" s="1"/>
  <c r="F236" i="2" s="1"/>
  <c r="C237" i="2" l="1"/>
  <c r="D237" i="2" s="1"/>
  <c r="F237" i="2" s="1"/>
  <c r="C238" i="2" s="1"/>
  <c r="D238" i="2" s="1"/>
  <c r="F238" i="2" s="1"/>
  <c r="C239" i="2" l="1"/>
  <c r="D239" i="2" s="1"/>
  <c r="F239" i="2" s="1"/>
  <c r="C240" i="2" s="1"/>
  <c r="D240" i="2" s="1"/>
  <c r="F240" i="2" s="1"/>
  <c r="C241" i="2" l="1"/>
  <c r="D241" i="2" s="1"/>
  <c r="F241" i="2" s="1"/>
  <c r="C242" i="2" s="1"/>
  <c r="D242" i="2" s="1"/>
  <c r="F242" i="2" s="1"/>
  <c r="C243" i="2" l="1"/>
  <c r="D243" i="2" s="1"/>
  <c r="F243" i="2" s="1"/>
  <c r="C244" i="2" s="1"/>
  <c r="D244" i="2" s="1"/>
  <c r="F244" i="2" s="1"/>
  <c r="C245" i="2" l="1"/>
  <c r="D245" i="2" s="1"/>
  <c r="F245" i="2" s="1"/>
  <c r="C246" i="2" s="1"/>
  <c r="D246" i="2" s="1"/>
  <c r="F246" i="2" s="1"/>
  <c r="C247" i="2" l="1"/>
  <c r="D247" i="2" s="1"/>
  <c r="F247" i="2" s="1"/>
  <c r="C248" i="2" s="1"/>
  <c r="D248" i="2" s="1"/>
  <c r="F248" i="2" s="1"/>
  <c r="C249" i="2" l="1"/>
  <c r="D249" i="2" s="1"/>
  <c r="F249" i="2" s="1"/>
  <c r="C250" i="2" s="1"/>
  <c r="D250" i="2" s="1"/>
  <c r="F250" i="2" s="1"/>
  <c r="C251" i="2" l="1"/>
  <c r="D251" i="2" s="1"/>
  <c r="F251" i="2" s="1"/>
  <c r="C252" i="2" s="1"/>
  <c r="D252" i="2" s="1"/>
  <c r="F252" i="2" s="1"/>
  <c r="C253" i="2" l="1"/>
  <c r="D253" i="2" s="1"/>
  <c r="F253" i="2" s="1"/>
  <c r="C254" i="2" s="1"/>
  <c r="D254" i="2" s="1"/>
  <c r="F254" i="2" s="1"/>
  <c r="C255" i="2" l="1"/>
  <c r="D255" i="2" s="1"/>
  <c r="F255" i="2" s="1"/>
  <c r="C256" i="2" s="1"/>
  <c r="D256" i="2" s="1"/>
  <c r="F256" i="2" s="1"/>
  <c r="C257" i="2" l="1"/>
  <c r="D257" i="2" s="1"/>
  <c r="F257" i="2" s="1"/>
  <c r="C258" i="2" s="1"/>
  <c r="D258" i="2" s="1"/>
  <c r="F258" i="2" s="1"/>
  <c r="C259" i="2" l="1"/>
  <c r="D259" i="2" s="1"/>
  <c r="F259" i="2" s="1"/>
  <c r="C260" i="2" s="1"/>
  <c r="D260" i="2" s="1"/>
  <c r="F260" i="2" s="1"/>
  <c r="C261" i="2" l="1"/>
  <c r="D261" i="2" s="1"/>
  <c r="F261" i="2" s="1"/>
  <c r="C262" i="2" s="1"/>
  <c r="D262" i="2" s="1"/>
  <c r="F262" i="2" s="1"/>
  <c r="C263" i="2" l="1"/>
  <c r="D263" i="2" s="1"/>
  <c r="F263" i="2" s="1"/>
  <c r="C264" i="2" s="1"/>
  <c r="D264" i="2" s="1"/>
  <c r="F264" i="2" s="1"/>
  <c r="C265" i="2" l="1"/>
  <c r="D265" i="2" s="1"/>
  <c r="F265" i="2" s="1"/>
  <c r="C266" i="2" s="1"/>
  <c r="D266" i="2" s="1"/>
  <c r="F266" i="2" s="1"/>
  <c r="C267" i="2" l="1"/>
  <c r="D267" i="2" s="1"/>
  <c r="F267" i="2" s="1"/>
  <c r="C268" i="2" s="1"/>
  <c r="D268" i="2" s="1"/>
  <c r="F268" i="2" s="1"/>
  <c r="C269" i="2" l="1"/>
  <c r="D269" i="2" s="1"/>
  <c r="F269" i="2" s="1"/>
  <c r="C270" i="2" s="1"/>
  <c r="D270" i="2" s="1"/>
  <c r="F270" i="2" s="1"/>
  <c r="C271" i="2" l="1"/>
  <c r="D271" i="2" s="1"/>
  <c r="F271" i="2" s="1"/>
  <c r="C272" i="2" s="1"/>
  <c r="D272" i="2" s="1"/>
  <c r="F272" i="2" s="1"/>
  <c r="C273" i="2" l="1"/>
  <c r="D273" i="2" s="1"/>
  <c r="F273" i="2" s="1"/>
  <c r="C274" i="2" s="1"/>
  <c r="D274" i="2" s="1"/>
  <c r="F274" i="2" s="1"/>
  <c r="C275" i="2" l="1"/>
  <c r="D275" i="2" s="1"/>
  <c r="F275" i="2" s="1"/>
  <c r="C276" i="2" s="1"/>
  <c r="D276" i="2" s="1"/>
  <c r="F276" i="2" s="1"/>
  <c r="C277" i="2" l="1"/>
  <c r="D277" i="2" s="1"/>
  <c r="F277" i="2" s="1"/>
  <c r="C278" i="2" s="1"/>
  <c r="D278" i="2" s="1"/>
  <c r="F278" i="2" s="1"/>
  <c r="C279" i="2" l="1"/>
  <c r="D279" i="2" s="1"/>
  <c r="F279" i="2" s="1"/>
  <c r="C280" i="2" s="1"/>
  <c r="D280" i="2" s="1"/>
  <c r="F280" i="2" s="1"/>
  <c r="C281" i="2" l="1"/>
  <c r="D281" i="2" s="1"/>
  <c r="F281" i="2" s="1"/>
  <c r="C282" i="2" s="1"/>
  <c r="D282" i="2" s="1"/>
  <c r="F282" i="2" s="1"/>
  <c r="C283" i="2" l="1"/>
  <c r="D283" i="2" s="1"/>
  <c r="F283" i="2" s="1"/>
  <c r="C284" i="2" s="1"/>
  <c r="D284" i="2" s="1"/>
  <c r="F284" i="2" s="1"/>
  <c r="C285" i="2" l="1"/>
  <c r="D285" i="2" s="1"/>
  <c r="F285" i="2" s="1"/>
  <c r="C286" i="2" l="1"/>
  <c r="D286" i="2" s="1"/>
  <c r="F286" i="2" s="1"/>
  <c r="F287" i="2" l="1"/>
  <c r="C287" i="2"/>
  <c r="D287" i="2" s="1"/>
  <c r="C288" i="2" l="1"/>
  <c r="D288" i="2" s="1"/>
  <c r="F288" i="2" s="1"/>
  <c r="F289" i="2" l="1"/>
  <c r="C289" i="2"/>
  <c r="D289" i="2" s="1"/>
  <c r="C290" i="2" l="1"/>
  <c r="D290" i="2" s="1"/>
  <c r="F290" i="2" s="1"/>
  <c r="F291" i="2" l="1"/>
  <c r="C291" i="2"/>
  <c r="D291" i="2" s="1"/>
  <c r="C292" i="2" l="1"/>
  <c r="D292" i="2" s="1"/>
  <c r="F292" i="2" s="1"/>
  <c r="F293" i="2" l="1"/>
  <c r="C293" i="2"/>
  <c r="D293" i="2" s="1"/>
  <c r="C294" i="2" l="1"/>
  <c r="D294" i="2" s="1"/>
  <c r="F294" i="2" s="1"/>
  <c r="F295" i="2" l="1"/>
  <c r="C295" i="2"/>
  <c r="D295" i="2" s="1"/>
  <c r="C296" i="2" l="1"/>
  <c r="D296" i="2" s="1"/>
  <c r="F296" i="2" s="1"/>
  <c r="F297" i="2" l="1"/>
  <c r="C297" i="2"/>
  <c r="D297" i="2" s="1"/>
  <c r="C298" i="2" l="1"/>
  <c r="D298" i="2" s="1"/>
  <c r="F298" i="2" s="1"/>
  <c r="F299" i="2" l="1"/>
  <c r="C299" i="2"/>
  <c r="D299" i="2" s="1"/>
  <c r="C300" i="2" l="1"/>
  <c r="D300" i="2" s="1"/>
  <c r="F300" i="2" s="1"/>
  <c r="F301" i="2" l="1"/>
  <c r="C301" i="2"/>
  <c r="D301" i="2" s="1"/>
  <c r="C302" i="2" l="1"/>
  <c r="D302" i="2" s="1"/>
  <c r="F302" i="2" s="1"/>
  <c r="F303" i="2" l="1"/>
  <c r="C303" i="2"/>
  <c r="D303" i="2" s="1"/>
  <c r="C304" i="2" l="1"/>
  <c r="D304" i="2" s="1"/>
  <c r="F304" i="2" s="1"/>
  <c r="F305" i="2" l="1"/>
  <c r="C305" i="2"/>
  <c r="D305" i="2" s="1"/>
  <c r="C306" i="2" l="1"/>
  <c r="D306" i="2" s="1"/>
  <c r="F306" i="2" s="1"/>
  <c r="F307" i="2" l="1"/>
  <c r="C307" i="2"/>
  <c r="D307" i="2" s="1"/>
  <c r="C308" i="2" l="1"/>
  <c r="D308" i="2" s="1"/>
  <c r="F308" i="2" s="1"/>
  <c r="F309" i="2" l="1"/>
  <c r="C309" i="2"/>
  <c r="D309" i="2" s="1"/>
  <c r="C310" i="2" l="1"/>
  <c r="D310" i="2" s="1"/>
  <c r="F310" i="2" s="1"/>
  <c r="F311" i="2" l="1"/>
  <c r="C311" i="2"/>
  <c r="D311" i="2" s="1"/>
  <c r="C312" i="2" l="1"/>
  <c r="D312" i="2" s="1"/>
  <c r="F312" i="2" s="1"/>
  <c r="F313" i="2" l="1"/>
  <c r="C313" i="2"/>
  <c r="D313" i="2" s="1"/>
  <c r="C314" i="2" l="1"/>
  <c r="D314" i="2" s="1"/>
  <c r="F314" i="2" s="1"/>
  <c r="F315" i="2" l="1"/>
  <c r="C315" i="2"/>
  <c r="D315" i="2" s="1"/>
  <c r="C316" i="2" l="1"/>
  <c r="D316" i="2" s="1"/>
  <c r="F316" i="2" s="1"/>
  <c r="F317" i="2" l="1"/>
  <c r="C317" i="2"/>
  <c r="D317" i="2" s="1"/>
  <c r="C318" i="2" l="1"/>
  <c r="D318" i="2" s="1"/>
  <c r="F318" i="2" s="1"/>
  <c r="F319" i="2" l="1"/>
  <c r="C319" i="2"/>
  <c r="D319" i="2" s="1"/>
  <c r="C320" i="2" l="1"/>
  <c r="D320" i="2" s="1"/>
  <c r="F320" i="2" s="1"/>
  <c r="F321" i="2" l="1"/>
  <c r="C321" i="2"/>
  <c r="D321" i="2" s="1"/>
  <c r="C322" i="2" l="1"/>
  <c r="D322" i="2" s="1"/>
  <c r="F322" i="2" s="1"/>
  <c r="F323" i="2" l="1"/>
  <c r="C323" i="2"/>
  <c r="D323" i="2" s="1"/>
  <c r="C324" i="2" l="1"/>
  <c r="D324" i="2" s="1"/>
  <c r="F324" i="2" s="1"/>
  <c r="F325" i="2" l="1"/>
  <c r="C325" i="2"/>
  <c r="D325" i="2" s="1"/>
  <c r="C326" i="2" l="1"/>
  <c r="D326" i="2" s="1"/>
  <c r="F326" i="2" s="1"/>
  <c r="C327" i="2" l="1"/>
  <c r="D327" i="2" s="1"/>
  <c r="F327" i="2" s="1"/>
  <c r="C328" i="2" l="1"/>
  <c r="D328" i="2" s="1"/>
  <c r="F328" i="2" s="1"/>
  <c r="C329" i="2" l="1"/>
  <c r="D329" i="2" s="1"/>
  <c r="F329" i="2" s="1"/>
  <c r="C330" i="2" l="1"/>
  <c r="D330" i="2" s="1"/>
  <c r="F330" i="2" s="1"/>
  <c r="C331" i="2" l="1"/>
  <c r="D331" i="2" s="1"/>
  <c r="F331" i="2" s="1"/>
  <c r="C332" i="2" l="1"/>
  <c r="D332" i="2" s="1"/>
  <c r="F332" i="2" s="1"/>
  <c r="C333" i="2" l="1"/>
  <c r="D333" i="2" s="1"/>
  <c r="F333" i="2" s="1"/>
  <c r="C334" i="2" l="1"/>
  <c r="D334" i="2" s="1"/>
  <c r="F334" i="2" s="1"/>
  <c r="C335" i="2" l="1"/>
  <c r="D335" i="2" s="1"/>
  <c r="F335" i="2" s="1"/>
  <c r="C336" i="2" l="1"/>
  <c r="D336" i="2" s="1"/>
  <c r="F336" i="2" s="1"/>
  <c r="C337" i="2" l="1"/>
  <c r="D337" i="2" s="1"/>
  <c r="F337" i="2" s="1"/>
  <c r="C338" i="2" l="1"/>
  <c r="D338" i="2" s="1"/>
  <c r="F338" i="2" s="1"/>
  <c r="C339" i="2" l="1"/>
  <c r="D339" i="2" s="1"/>
  <c r="F339" i="2" s="1"/>
  <c r="C340" i="2" l="1"/>
  <c r="D340" i="2" s="1"/>
  <c r="F340" i="2" s="1"/>
  <c r="F341" i="2" l="1"/>
  <c r="C341" i="2"/>
  <c r="D341" i="2" s="1"/>
  <c r="C342" i="2" l="1"/>
  <c r="D342" i="2" s="1"/>
  <c r="F342" i="2" s="1"/>
  <c r="F343" i="2" l="1"/>
  <c r="C343" i="2"/>
  <c r="D343" i="2" s="1"/>
  <c r="C344" i="2" l="1"/>
  <c r="D344" i="2" s="1"/>
  <c r="F344" i="2" s="1"/>
  <c r="F345" i="2" l="1"/>
  <c r="C345" i="2"/>
  <c r="D345" i="2" s="1"/>
  <c r="C346" i="2" l="1"/>
  <c r="D346" i="2" s="1"/>
  <c r="F346" i="2" s="1"/>
  <c r="F347" i="2" l="1"/>
  <c r="C347" i="2"/>
  <c r="D347" i="2" s="1"/>
  <c r="F348" i="2" l="1"/>
  <c r="C348" i="2"/>
  <c r="D348" i="2" s="1"/>
  <c r="C349" i="2" l="1"/>
  <c r="D349" i="2" s="1"/>
  <c r="F349" i="2" s="1"/>
  <c r="F350" i="2" l="1"/>
  <c r="C350" i="2"/>
  <c r="D350" i="2" s="1"/>
  <c r="C351" i="2" l="1"/>
  <c r="D351" i="2" s="1"/>
  <c r="F351" i="2" s="1"/>
  <c r="C352" i="2" l="1"/>
  <c r="D352" i="2" s="1"/>
  <c r="F352" i="2" s="1"/>
  <c r="F353" i="2" l="1"/>
  <c r="C353" i="2"/>
  <c r="D353" i="2" s="1"/>
  <c r="C354" i="2" l="1"/>
  <c r="D354" i="2" s="1"/>
  <c r="F354" i="2" s="1"/>
  <c r="F355" i="2" l="1"/>
  <c r="C355" i="2"/>
  <c r="D355" i="2" s="1"/>
  <c r="C356" i="2" l="1"/>
  <c r="D356" i="2" s="1"/>
  <c r="F356" i="2" s="1"/>
  <c r="F357" i="2" l="1"/>
  <c r="C357" i="2"/>
  <c r="D357" i="2" s="1"/>
  <c r="C358" i="2" l="1"/>
  <c r="D358" i="2" s="1"/>
  <c r="F358" i="2" s="1"/>
  <c r="F359" i="2" l="1"/>
  <c r="C359" i="2"/>
  <c r="D359" i="2" s="1"/>
  <c r="C360" i="2" l="1"/>
  <c r="D360" i="2" s="1"/>
  <c r="F360" i="2" s="1"/>
  <c r="F361" i="2" l="1"/>
  <c r="C361" i="2"/>
  <c r="D361" i="2" s="1"/>
  <c r="C362" i="2" l="1"/>
  <c r="D362" i="2" s="1"/>
  <c r="F362" i="2" s="1"/>
  <c r="F363" i="2" l="1"/>
  <c r="C363" i="2"/>
  <c r="D363" i="2" s="1"/>
  <c r="C364" i="2" l="1"/>
  <c r="D364" i="2" s="1"/>
  <c r="F364" i="2" s="1"/>
  <c r="F365" i="2" l="1"/>
  <c r="C365" i="2"/>
  <c r="D365" i="2" s="1"/>
  <c r="F366" i="2" l="1"/>
  <c r="C366" i="2"/>
  <c r="D366" i="2" s="1"/>
  <c r="F367" i="2" l="1"/>
  <c r="C367" i="2"/>
  <c r="D367" i="2" s="1"/>
</calcChain>
</file>

<file path=xl/sharedStrings.xml><?xml version="1.0" encoding="utf-8"?>
<sst xmlns="http://schemas.openxmlformats.org/spreadsheetml/2006/main" count="230" uniqueCount="175">
  <si>
    <t>Assumptions</t>
  </si>
  <si>
    <t>Days of Receivables</t>
  </si>
  <si>
    <t>Days of Payables</t>
  </si>
  <si>
    <t xml:space="preserve">Urns </t>
  </si>
  <si>
    <t>Caskets</t>
  </si>
  <si>
    <t>Urns per Unit Cost</t>
  </si>
  <si>
    <t>Caskets per Unit Cost</t>
  </si>
  <si>
    <t>Cremation Sales Price</t>
  </si>
  <si>
    <t>Cremation Units</t>
  </si>
  <si>
    <t>Increase Annually</t>
  </si>
  <si>
    <t>Urns Avg. Sales Price</t>
  </si>
  <si>
    <t>Caskets Avg. Sales Price</t>
  </si>
  <si>
    <t>Increase with Inflation</t>
  </si>
  <si>
    <t>of sales price</t>
  </si>
  <si>
    <t>Funeral Service Units</t>
  </si>
  <si>
    <t>Funeral Services Avg Sales Price</t>
  </si>
  <si>
    <t>equal to the number of urns sold</t>
  </si>
  <si>
    <t>of urns sold plus total number of caskets sold</t>
  </si>
  <si>
    <t>Embalming Service</t>
  </si>
  <si>
    <t>Embalming Sales Price</t>
  </si>
  <si>
    <t>Income Statement</t>
  </si>
  <si>
    <t>Total Revenue</t>
  </si>
  <si>
    <t>equal to the number of caskets sold</t>
  </si>
  <si>
    <t>Urn Sales Rev</t>
  </si>
  <si>
    <t>Casket Sales Rev</t>
  </si>
  <si>
    <t>Cremation Sales</t>
  </si>
  <si>
    <t>Funeral Services Sales</t>
  </si>
  <si>
    <t>Embalmings Sales</t>
  </si>
  <si>
    <t>Urns COGS</t>
  </si>
  <si>
    <t>Caskets COGS</t>
  </si>
  <si>
    <t>Emabling Fluid COGS</t>
  </si>
  <si>
    <t>Embaling fluid cost</t>
  </si>
  <si>
    <t>Total Cost of Goods Sold</t>
  </si>
  <si>
    <t>Gross Profit</t>
  </si>
  <si>
    <t>Operating Expenses</t>
  </si>
  <si>
    <t>Secretary Wages</t>
  </si>
  <si>
    <t>Mortician Salary</t>
  </si>
  <si>
    <t>Electricity Expense</t>
  </si>
  <si>
    <t>Gas Expense</t>
  </si>
  <si>
    <t>Water Expense</t>
  </si>
  <si>
    <t>Supplies Expense</t>
  </si>
  <si>
    <t>Fuel Costs</t>
  </si>
  <si>
    <t>Mortgage Interest Exp</t>
  </si>
  <si>
    <t>Extra Bank Loan Exp</t>
  </si>
  <si>
    <t>Total Operating Expenses</t>
  </si>
  <si>
    <t>Internet/Phone Exp</t>
  </si>
  <si>
    <t>Secretary Wage Rate</t>
  </si>
  <si>
    <t>Secretary hours/week</t>
  </si>
  <si>
    <t>Weeks out of the year worked</t>
  </si>
  <si>
    <t>Monthly Electric Expense</t>
  </si>
  <si>
    <t>Monthly Gas Expense</t>
  </si>
  <si>
    <t>Monthly Water Expense</t>
  </si>
  <si>
    <t>Monthly Internet/Phone Expense</t>
  </si>
  <si>
    <t>General Maitenance</t>
  </si>
  <si>
    <t>Monthly Fuel Expense</t>
  </si>
  <si>
    <t>Monthly Supplies Expense</t>
  </si>
  <si>
    <t>Income before Taxes</t>
  </si>
  <si>
    <t>Income Taxes</t>
  </si>
  <si>
    <t>Net Income</t>
  </si>
  <si>
    <t>Balance Sheet</t>
  </si>
  <si>
    <t>Revenue</t>
  </si>
  <si>
    <t>Assets</t>
  </si>
  <si>
    <t>Accounts Receivables</t>
  </si>
  <si>
    <t>Inventory</t>
  </si>
  <si>
    <t>Accumulated Depreciation</t>
  </si>
  <si>
    <t>Total Assets</t>
  </si>
  <si>
    <t>Liabilities &amp; Equity</t>
  </si>
  <si>
    <t>Accounts Payable</t>
  </si>
  <si>
    <t>Current Maturities on Long-term Debt</t>
  </si>
  <si>
    <t>Long-term Debt</t>
  </si>
  <si>
    <t>Extra Bank Loan</t>
  </si>
  <si>
    <t>Shareholder's Equity</t>
  </si>
  <si>
    <t>Retained Earnings</t>
  </si>
  <si>
    <t>Total Liabilities &amp; Equity</t>
  </si>
  <si>
    <t>Loan Amount</t>
  </si>
  <si>
    <t>Interest Rate</t>
  </si>
  <si>
    <t>Periods</t>
  </si>
  <si>
    <t>Extra Pmt.</t>
  </si>
  <si>
    <t>Payment</t>
  </si>
  <si>
    <t>Interest</t>
  </si>
  <si>
    <t>Principle</t>
  </si>
  <si>
    <t>Extra Pmt</t>
  </si>
  <si>
    <t>Loan Balance</t>
  </si>
  <si>
    <t>Interest Paid</t>
  </si>
  <si>
    <t>Principle Paid</t>
  </si>
  <si>
    <t>Days of Urns Inventory</t>
  </si>
  <si>
    <t>Days of Embalming Fluid Inventory</t>
  </si>
  <si>
    <t>Pay on account casket sales, funeral and embalming services</t>
  </si>
  <si>
    <t>Monthly General Maintenance Expense</t>
  </si>
  <si>
    <t>Extra Bank Loan Interest</t>
  </si>
  <si>
    <t>Vehicles</t>
  </si>
  <si>
    <t>Building</t>
  </si>
  <si>
    <t>Building Depreciation Exp</t>
  </si>
  <si>
    <t>Vehicle Depreciation Exp</t>
  </si>
  <si>
    <t>Tax Rate</t>
  </si>
  <si>
    <t>Extra Cash Needed</t>
  </si>
  <si>
    <t>http://bizfinance.about.com/od/Business-Taxes-2012/a/corporate-tax-rates-for-tax-year-2012.htm</t>
  </si>
  <si>
    <t>Equipment</t>
  </si>
  <si>
    <t>Equipment Depreciation Exp</t>
  </si>
  <si>
    <t>Useful Life in years</t>
  </si>
  <si>
    <t>WACC</t>
  </si>
  <si>
    <t>CAPM for the return equity holders want</t>
  </si>
  <si>
    <t>Beta</t>
  </si>
  <si>
    <t>T-Bill Rate</t>
  </si>
  <si>
    <t>S&amp;P 500 Rate</t>
  </si>
  <si>
    <t>Total Debt and Equity Invested</t>
  </si>
  <si>
    <t>Debt Investor Total</t>
  </si>
  <si>
    <t>Debt Proportion</t>
  </si>
  <si>
    <t>Mortgage Weight</t>
  </si>
  <si>
    <t>Bank Loan Weight</t>
  </si>
  <si>
    <t>Blended Average Debt Interest Rate</t>
  </si>
  <si>
    <t>Total Cost of Debt Capital</t>
  </si>
  <si>
    <t>Equity Investor Total</t>
  </si>
  <si>
    <t>Equity Proportion</t>
  </si>
  <si>
    <t>CAPM (Expected ROI)</t>
  </si>
  <si>
    <t>Total Cost of Equity Capital</t>
  </si>
  <si>
    <t>http://pages.stern.nyu.edu/~adamodar/New_Home_Page/datafile/Betas.html</t>
  </si>
  <si>
    <t>Weighted Average Cost of Capital</t>
  </si>
  <si>
    <t>Free Cash Flow Statement, NPV, and IRR</t>
  </si>
  <si>
    <t>CASH FROM OPERATIONS</t>
  </si>
  <si>
    <t>Operating Profit</t>
  </si>
  <si>
    <t>Less: Depreciation</t>
  </si>
  <si>
    <t>Taxable Operating Income</t>
  </si>
  <si>
    <t>Taxes (*tax rate)</t>
  </si>
  <si>
    <t>Add: Depreciation</t>
  </si>
  <si>
    <t>Total Operating Profit</t>
  </si>
  <si>
    <t>CASH FROM CAPITAL EXPENDITURES</t>
  </si>
  <si>
    <t>Buy Building</t>
  </si>
  <si>
    <t>Buy Equipment</t>
  </si>
  <si>
    <t>Buy Vehicles</t>
  </si>
  <si>
    <t>Book Value</t>
  </si>
  <si>
    <t>Sell Building</t>
  </si>
  <si>
    <t>Sell Equipment</t>
  </si>
  <si>
    <t>Sell Vehicles</t>
  </si>
  <si>
    <t>Taxes on sales</t>
  </si>
  <si>
    <t>CASH FROM WORKING CAPITAL</t>
  </si>
  <si>
    <t>(-)</t>
  </si>
  <si>
    <t>(+)</t>
  </si>
  <si>
    <t>LIQUIDATION OF WORKING CAPITAL</t>
  </si>
  <si>
    <t>Total Free Cash Flow</t>
  </si>
  <si>
    <t>PV of Free Cash Flow</t>
  </si>
  <si>
    <t>Net Present Value of Free Cash Flow</t>
  </si>
  <si>
    <t>IRR</t>
  </si>
  <si>
    <t>Break-even Analysis(Percent of Sales Method)</t>
  </si>
  <si>
    <t>Urn's Contribution Margin</t>
  </si>
  <si>
    <t>Embalming Contribution Margin</t>
  </si>
  <si>
    <t>Casket's  Contribution Margin</t>
  </si>
  <si>
    <t>Funeral Services Contribution Margin</t>
  </si>
  <si>
    <t>Urn's Breakeven in Dollars</t>
  </si>
  <si>
    <t>Casket's Breakeven in Dollars</t>
  </si>
  <si>
    <t>Embalming Breakeven in  Dollars</t>
  </si>
  <si>
    <t>Funeral Services Breakeven in Dollars</t>
  </si>
  <si>
    <t>Creamation Breakeven in Dollars</t>
  </si>
  <si>
    <t>Urn's Breakeven in Units</t>
  </si>
  <si>
    <t>Caskets Breakeven in Units</t>
  </si>
  <si>
    <t>Embalming Breakeven in Units</t>
  </si>
  <si>
    <t>Funeral Services Breakeven in Units</t>
  </si>
  <si>
    <t>Cremation Breakeven in Units</t>
  </si>
  <si>
    <t>Break-even Analysis (units)</t>
  </si>
  <si>
    <t>Contribution Margin Ratio (%)</t>
  </si>
  <si>
    <t>Break-even Analysis($)</t>
  </si>
  <si>
    <t>Cremation Contribution Margin</t>
  </si>
  <si>
    <t>Cost of building per square foot</t>
  </si>
  <si>
    <t>Square footage of Building</t>
  </si>
  <si>
    <t>Cremation rate of Colorado</t>
  </si>
  <si>
    <t>Estimated Regional Poulation</t>
  </si>
  <si>
    <t>Deaths per year</t>
  </si>
  <si>
    <t>Land</t>
  </si>
  <si>
    <t>Fixed</t>
  </si>
  <si>
    <t>Variable</t>
  </si>
  <si>
    <t>http://www.mergernetwork.com/buy-businesses-for-sale/funeral-homes/other-colorado/169016.htm</t>
  </si>
  <si>
    <t>Buy Land</t>
  </si>
  <si>
    <t>Colorado Funeral Home Cases</t>
  </si>
  <si>
    <t>Minimum Cash</t>
  </si>
  <si>
    <t>Sell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</si>
</sst>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" fontId="0" fillId="0" borderId="0" xfId="0" applyNumberFormat="1"/>
    <xf numFmtId="44" fontId="0" fillId="0" borderId="0" xfId="2" applyFont="1"/>
    <xf numFmtId="164" fontId="0" fillId="0" borderId="0" xfId="2" applyNumberFormat="1" applyFont="1"/>
    <xf numFmtId="164" fontId="0" fillId="0" borderId="0" xfId="0" applyNumberFormat="1"/>
    <xf numFmtId="164" fontId="0" fillId="0" borderId="1" xfId="0" applyNumberFormat="1" applyBorder="1"/>
    <xf numFmtId="164" fontId="0" fillId="0" borderId="1" xfId="2" applyNumberFormat="1" applyFont="1" applyBorder="1"/>
    <xf numFmtId="0" fontId="0" fillId="0" borderId="0" xfId="0" applyFont="1"/>
    <xf numFmtId="44" fontId="0" fillId="0" borderId="0" xfId="0" applyNumberFormat="1"/>
    <xf numFmtId="165" fontId="0" fillId="0" borderId="0" xfId="1" applyNumberFormat="1" applyFont="1"/>
    <xf numFmtId="10" fontId="0" fillId="0" borderId="0" xfId="3" applyNumberFormat="1" applyFont="1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44" fontId="0" fillId="2" borderId="0" xfId="2" applyFont="1" applyFill="1"/>
    <xf numFmtId="44" fontId="0" fillId="2" borderId="0" xfId="0" applyNumberFormat="1" applyFill="1"/>
    <xf numFmtId="6" fontId="0" fillId="0" borderId="0" xfId="0" applyNumberFormat="1"/>
    <xf numFmtId="164" fontId="0" fillId="0" borderId="0" xfId="2" applyNumberFormat="1" applyFont="1" applyBorder="1"/>
    <xf numFmtId="164" fontId="0" fillId="0" borderId="2" xfId="0" applyNumberFormat="1" applyBorder="1"/>
    <xf numFmtId="164" fontId="0" fillId="0" borderId="2" xfId="2" applyNumberFormat="1" applyFont="1" applyBorder="1"/>
    <xf numFmtId="9" fontId="0" fillId="0" borderId="0" xfId="3" applyFont="1"/>
    <xf numFmtId="10" fontId="0" fillId="0" borderId="1" xfId="3" applyNumberFormat="1" applyFont="1" applyBorder="1"/>
    <xf numFmtId="44" fontId="0" fillId="0" borderId="0" xfId="2" applyFont="1" applyBorder="1"/>
    <xf numFmtId="10" fontId="0" fillId="0" borderId="0" xfId="0" applyNumberFormat="1"/>
    <xf numFmtId="164" fontId="0" fillId="0" borderId="0" xfId="0" applyNumberFormat="1" applyBorder="1"/>
    <xf numFmtId="0" fontId="2" fillId="0" borderId="0" xfId="0" applyFont="1" applyBorder="1"/>
    <xf numFmtId="0" fontId="0" fillId="0" borderId="0" xfId="0" applyBorder="1"/>
    <xf numFmtId="1" fontId="0" fillId="0" borderId="0" xfId="0" applyNumberFormat="1" applyBorder="1"/>
    <xf numFmtId="44" fontId="0" fillId="0" borderId="0" xfId="0" applyNumberFormat="1" applyBorder="1"/>
    <xf numFmtId="165" fontId="0" fillId="0" borderId="0" xfId="1" applyNumberFormat="1" applyFont="1" applyBorder="1"/>
    <xf numFmtId="6" fontId="0" fillId="0" borderId="0" xfId="0" applyNumberFormat="1" applyBorder="1"/>
    <xf numFmtId="9" fontId="0" fillId="0" borderId="0" xfId="0" applyNumberFormat="1"/>
    <xf numFmtId="164" fontId="0" fillId="0" borderId="0" xfId="3" applyNumberFormat="1" applyFont="1"/>
    <xf numFmtId="0" fontId="2" fillId="0" borderId="0" xfId="0" applyFont="1"/>
    <xf numFmtId="0" fontId="2" fillId="0" borderId="0" xfId="0" applyFont="1"/>
    <xf numFmtId="0" fontId="2" fillId="0" borderId="0" xfId="0" applyFont="1"/>
    <xf numFmtId="43" fontId="0" fillId="0" borderId="0" xfId="0" applyNumberFormat="1"/>
    <xf numFmtId="0" fontId="3" fillId="0" borderId="0" xfId="0" applyFont="1"/>
    <xf numFmtId="10" fontId="0" fillId="0" borderId="0" xfId="3" applyNumberFormat="1" applyFont="1" applyBorder="1"/>
    <xf numFmtId="9" fontId="0" fillId="0" borderId="0" xfId="3" applyFont="1" applyBorder="1"/>
    <xf numFmtId="0" fontId="4" fillId="0" borderId="0" xfId="4"/>
    <xf numFmtId="0" fontId="2" fillId="0" borderId="0" xfId="0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ges.stern.nyu.edu/~adamodar/New_Home_Page/datafile/Betas.html" TargetMode="External"/><Relationship Id="rId1" Type="http://schemas.openxmlformats.org/officeDocument/2006/relationships/hyperlink" Target="http://www.mergernetwork.com/buy-businesses-for-sale/funeral-homes/other-colorado/169016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9"/>
  <sheetViews>
    <sheetView tabSelected="1" zoomScale="80" zoomScaleNormal="80" workbookViewId="0">
      <pane ySplit="1" topLeftCell="A2" activePane="bottomLeft" state="frozen"/>
      <selection pane="bottomLeft" activeCell="N162" sqref="N162"/>
    </sheetView>
  </sheetViews>
  <sheetFormatPr defaultRowHeight="15" x14ac:dyDescent="0.25"/>
  <cols>
    <col min="1" max="1" width="4" customWidth="1"/>
    <col min="2" max="2" width="37.7109375" customWidth="1"/>
    <col min="3" max="3" width="11.140625" customWidth="1"/>
    <col min="4" max="4" width="12.7109375" customWidth="1"/>
    <col min="5" max="11" width="12.5703125" bestFit="1" customWidth="1"/>
    <col min="12" max="12" width="12.5703125" style="27" customWidth="1"/>
    <col min="13" max="13" width="10.7109375" style="11" customWidth="1"/>
    <col min="14" max="14" width="10.7109375" style="21" bestFit="1" customWidth="1"/>
    <col min="15" max="16" width="9.140625" style="11"/>
  </cols>
  <sheetData>
    <row r="1" spans="1:15" x14ac:dyDescent="0.25">
      <c r="B1" s="41" t="s">
        <v>170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  <c r="L1" s="26"/>
    </row>
    <row r="2" spans="1:15" x14ac:dyDescent="0.25">
      <c r="A2" s="1" t="s">
        <v>0</v>
      </c>
    </row>
    <row r="3" spans="1:15" x14ac:dyDescent="0.25">
      <c r="A3" s="35"/>
    </row>
    <row r="4" spans="1:15" x14ac:dyDescent="0.25">
      <c r="A4" s="35"/>
      <c r="B4" t="s">
        <v>164</v>
      </c>
      <c r="D4" s="32">
        <v>0.73</v>
      </c>
    </row>
    <row r="5" spans="1:15" x14ac:dyDescent="0.25">
      <c r="A5" s="35"/>
      <c r="B5" t="s">
        <v>165</v>
      </c>
      <c r="D5" s="10">
        <v>20000</v>
      </c>
    </row>
    <row r="6" spans="1:15" x14ac:dyDescent="0.25">
      <c r="A6" s="35"/>
      <c r="B6" t="s">
        <v>166</v>
      </c>
      <c r="D6">
        <v>137</v>
      </c>
      <c r="G6" s="37"/>
    </row>
    <row r="7" spans="1:15" x14ac:dyDescent="0.25">
      <c r="A7" s="36"/>
      <c r="B7" t="s">
        <v>172</v>
      </c>
      <c r="D7" s="2">
        <f>50%*D6</f>
        <v>68.5</v>
      </c>
      <c r="G7" s="37"/>
    </row>
    <row r="8" spans="1:15" x14ac:dyDescent="0.25">
      <c r="A8" s="35"/>
    </row>
    <row r="9" spans="1:15" x14ac:dyDescent="0.25">
      <c r="B9" t="s">
        <v>3</v>
      </c>
      <c r="D9" s="2">
        <f>D7*D4</f>
        <v>50.004999999999995</v>
      </c>
      <c r="E9" s="2">
        <f>D9+(D9*$N$9)</f>
        <v>50.505049999999997</v>
      </c>
      <c r="F9" s="2">
        <f t="shared" ref="F9:K9" si="0">E9+(E9*$N$9)</f>
        <v>51.0101005</v>
      </c>
      <c r="G9" s="2">
        <f t="shared" si="0"/>
        <v>51.520201505000003</v>
      </c>
      <c r="H9" s="2">
        <f t="shared" si="0"/>
        <v>52.035403520050004</v>
      </c>
      <c r="I9" s="2">
        <f t="shared" si="0"/>
        <v>52.555757555250501</v>
      </c>
      <c r="J9" s="2">
        <f t="shared" si="0"/>
        <v>53.081315130803006</v>
      </c>
      <c r="K9" s="2">
        <f t="shared" si="0"/>
        <v>53.612128282111037</v>
      </c>
      <c r="L9" s="28"/>
      <c r="N9" s="21">
        <v>0.01</v>
      </c>
      <c r="O9" s="11" t="s">
        <v>9</v>
      </c>
    </row>
    <row r="10" spans="1:15" x14ac:dyDescent="0.25">
      <c r="B10" t="s">
        <v>4</v>
      </c>
      <c r="D10" s="2">
        <f>D7*(1-D4)</f>
        <v>18.495000000000001</v>
      </c>
      <c r="E10" s="2">
        <f>D10+(D10*$N$10)</f>
        <v>18.679950000000002</v>
      </c>
      <c r="F10" s="2">
        <f t="shared" ref="F10:K10" si="1">E10+(E10*$N$10)</f>
        <v>18.866749500000001</v>
      </c>
      <c r="G10" s="2">
        <f t="shared" si="1"/>
        <v>19.055416995000002</v>
      </c>
      <c r="H10" s="2">
        <f t="shared" si="1"/>
        <v>19.245971164950003</v>
      </c>
      <c r="I10" s="2">
        <f t="shared" si="1"/>
        <v>19.438430876599504</v>
      </c>
      <c r="J10" s="2">
        <f t="shared" si="1"/>
        <v>19.632815185365498</v>
      </c>
      <c r="K10" s="2">
        <f t="shared" si="1"/>
        <v>19.829143337219154</v>
      </c>
      <c r="L10" s="28"/>
      <c r="N10" s="21">
        <v>0.01</v>
      </c>
      <c r="O10" s="11" t="s">
        <v>9</v>
      </c>
    </row>
    <row r="12" spans="1:15" x14ac:dyDescent="0.25">
      <c r="B12" t="s">
        <v>10</v>
      </c>
      <c r="D12" s="4">
        <v>60</v>
      </c>
      <c r="E12" s="4">
        <f>D12+(D12*$N$12)</f>
        <v>61.8</v>
      </c>
      <c r="F12" s="4">
        <f t="shared" ref="F12:K12" si="2">E12+(E12*$N$12)</f>
        <v>63.653999999999996</v>
      </c>
      <c r="G12" s="4">
        <f t="shared" si="2"/>
        <v>65.56362</v>
      </c>
      <c r="H12" s="4">
        <f t="shared" si="2"/>
        <v>67.530528599999997</v>
      </c>
      <c r="I12" s="4">
        <f t="shared" si="2"/>
        <v>69.556444458000001</v>
      </c>
      <c r="J12" s="4">
        <f t="shared" si="2"/>
        <v>71.643137791740003</v>
      </c>
      <c r="K12" s="4">
        <f t="shared" si="2"/>
        <v>73.792431925492195</v>
      </c>
      <c r="L12" s="18"/>
      <c r="N12" s="21">
        <v>0.03</v>
      </c>
      <c r="O12" s="11" t="s">
        <v>12</v>
      </c>
    </row>
    <row r="13" spans="1:15" x14ac:dyDescent="0.25">
      <c r="B13" t="s">
        <v>11</v>
      </c>
      <c r="D13" s="4">
        <v>4000</v>
      </c>
      <c r="E13" s="4">
        <f>D13+(D13*$N$13)</f>
        <v>4120</v>
      </c>
      <c r="F13" s="4">
        <f t="shared" ref="F13:K13" si="3">E13+(E13*$N$13)</f>
        <v>4243.6000000000004</v>
      </c>
      <c r="G13" s="4">
        <f t="shared" si="3"/>
        <v>4370.9080000000004</v>
      </c>
      <c r="H13" s="4">
        <f t="shared" si="3"/>
        <v>4502.0352400000002</v>
      </c>
      <c r="I13" s="4">
        <f t="shared" si="3"/>
        <v>4637.0962971999998</v>
      </c>
      <c r="J13" s="4">
        <f t="shared" si="3"/>
        <v>4776.2091861159997</v>
      </c>
      <c r="K13" s="4">
        <f t="shared" si="3"/>
        <v>4919.4954616994801</v>
      </c>
      <c r="L13" s="18"/>
      <c r="N13" s="21">
        <v>0.03</v>
      </c>
      <c r="O13" s="11" t="s">
        <v>12</v>
      </c>
    </row>
    <row r="15" spans="1:15" x14ac:dyDescent="0.25">
      <c r="B15" t="s">
        <v>5</v>
      </c>
      <c r="D15" s="5">
        <f>D12*$N$15</f>
        <v>30</v>
      </c>
      <c r="E15" s="5">
        <f t="shared" ref="E15:K15" si="4">E12*$N$15</f>
        <v>30.9</v>
      </c>
      <c r="F15" s="5">
        <f t="shared" si="4"/>
        <v>31.826999999999998</v>
      </c>
      <c r="G15" s="5">
        <f t="shared" si="4"/>
        <v>32.78181</v>
      </c>
      <c r="H15" s="5">
        <f t="shared" si="4"/>
        <v>33.765264299999998</v>
      </c>
      <c r="I15" s="5">
        <f t="shared" si="4"/>
        <v>34.778222229000001</v>
      </c>
      <c r="J15" s="5">
        <f t="shared" si="4"/>
        <v>35.821568895870001</v>
      </c>
      <c r="K15" s="5">
        <f t="shared" si="4"/>
        <v>36.896215962746098</v>
      </c>
      <c r="L15" s="25"/>
      <c r="N15" s="21">
        <v>0.5</v>
      </c>
      <c r="O15" s="11" t="s">
        <v>13</v>
      </c>
    </row>
    <row r="16" spans="1:15" x14ac:dyDescent="0.25">
      <c r="B16" t="s">
        <v>6</v>
      </c>
      <c r="D16" s="5">
        <f>D13*$N$16</f>
        <v>2800</v>
      </c>
      <c r="E16" s="5">
        <f t="shared" ref="E16:K16" si="5">E13*$N$16</f>
        <v>2884</v>
      </c>
      <c r="F16" s="5">
        <f t="shared" si="5"/>
        <v>2970.52</v>
      </c>
      <c r="G16" s="5">
        <f t="shared" si="5"/>
        <v>3059.6356000000001</v>
      </c>
      <c r="H16" s="5">
        <f t="shared" si="5"/>
        <v>3151.4246680000001</v>
      </c>
      <c r="I16" s="5">
        <f t="shared" si="5"/>
        <v>3245.9674080399996</v>
      </c>
      <c r="J16" s="5">
        <f t="shared" si="5"/>
        <v>3343.3464302811994</v>
      </c>
      <c r="K16" s="5">
        <f t="shared" si="5"/>
        <v>3443.6468231896361</v>
      </c>
      <c r="L16" s="25"/>
      <c r="N16" s="21">
        <v>0.7</v>
      </c>
      <c r="O16" s="11" t="s">
        <v>13</v>
      </c>
    </row>
    <row r="17" spans="2:15" x14ac:dyDescent="0.25">
      <c r="B17" t="s">
        <v>31</v>
      </c>
      <c r="D17" s="5">
        <v>5</v>
      </c>
      <c r="E17" s="5">
        <v>5</v>
      </c>
      <c r="F17" s="5">
        <v>5</v>
      </c>
      <c r="G17" s="5">
        <v>5</v>
      </c>
      <c r="H17" s="5">
        <v>5</v>
      </c>
      <c r="I17" s="5">
        <v>5</v>
      </c>
      <c r="J17" s="5">
        <v>5</v>
      </c>
      <c r="K17" s="5">
        <v>5</v>
      </c>
      <c r="L17" s="25"/>
    </row>
    <row r="19" spans="2:15" x14ac:dyDescent="0.25">
      <c r="B19" t="s">
        <v>8</v>
      </c>
      <c r="D19" s="2">
        <f t="shared" ref="D19:K19" si="6">D9</f>
        <v>50.004999999999995</v>
      </c>
      <c r="E19" s="2">
        <f t="shared" si="6"/>
        <v>50.505049999999997</v>
      </c>
      <c r="F19" s="2">
        <f t="shared" si="6"/>
        <v>51.0101005</v>
      </c>
      <c r="G19" s="2">
        <f t="shared" si="6"/>
        <v>51.520201505000003</v>
      </c>
      <c r="H19" s="2">
        <f t="shared" si="6"/>
        <v>52.035403520050004</v>
      </c>
      <c r="I19" s="2">
        <f t="shared" si="6"/>
        <v>52.555757555250501</v>
      </c>
      <c r="J19" s="2">
        <f t="shared" si="6"/>
        <v>53.081315130803006</v>
      </c>
      <c r="K19" s="2">
        <f t="shared" si="6"/>
        <v>53.612128282111037</v>
      </c>
      <c r="L19" s="28"/>
      <c r="O19" s="11" t="s">
        <v>16</v>
      </c>
    </row>
    <row r="20" spans="2:15" x14ac:dyDescent="0.25">
      <c r="B20" t="s">
        <v>14</v>
      </c>
      <c r="D20" s="2">
        <f>D10+(D9*$N$20)</f>
        <v>30.99625</v>
      </c>
      <c r="E20" s="2">
        <f t="shared" ref="E20:K20" si="7">E10+(E9*$N$20)</f>
        <v>31.306212500000001</v>
      </c>
      <c r="F20" s="2">
        <f t="shared" si="7"/>
        <v>31.619274625000003</v>
      </c>
      <c r="G20" s="2">
        <f t="shared" si="7"/>
        <v>31.935467371250002</v>
      </c>
      <c r="H20" s="2">
        <f t="shared" si="7"/>
        <v>32.254822044962502</v>
      </c>
      <c r="I20" s="2">
        <f t="shared" si="7"/>
        <v>32.577370265412128</v>
      </c>
      <c r="J20" s="2">
        <f t="shared" si="7"/>
        <v>32.903143968066246</v>
      </c>
      <c r="K20" s="2">
        <f t="shared" si="7"/>
        <v>33.232175407746915</v>
      </c>
      <c r="L20" s="28"/>
      <c r="N20" s="21">
        <v>0.25</v>
      </c>
      <c r="O20" s="11" t="s">
        <v>17</v>
      </c>
    </row>
    <row r="21" spans="2:15" x14ac:dyDescent="0.25">
      <c r="B21" t="s">
        <v>18</v>
      </c>
      <c r="D21" s="2">
        <f>D10</f>
        <v>18.495000000000001</v>
      </c>
      <c r="E21" s="2">
        <f t="shared" ref="E21:K21" si="8">E10</f>
        <v>18.679950000000002</v>
      </c>
      <c r="F21" s="2">
        <f t="shared" si="8"/>
        <v>18.866749500000001</v>
      </c>
      <c r="G21" s="2">
        <f t="shared" si="8"/>
        <v>19.055416995000002</v>
      </c>
      <c r="H21" s="2">
        <f t="shared" si="8"/>
        <v>19.245971164950003</v>
      </c>
      <c r="I21" s="2">
        <f t="shared" si="8"/>
        <v>19.438430876599504</v>
      </c>
      <c r="J21" s="2">
        <f t="shared" si="8"/>
        <v>19.632815185365498</v>
      </c>
      <c r="K21" s="2">
        <f t="shared" si="8"/>
        <v>19.829143337219154</v>
      </c>
      <c r="L21" s="28"/>
      <c r="O21" s="11" t="s">
        <v>22</v>
      </c>
    </row>
    <row r="23" spans="2:15" x14ac:dyDescent="0.25">
      <c r="B23" t="s">
        <v>7</v>
      </c>
      <c r="D23" s="4">
        <v>1400</v>
      </c>
      <c r="E23" s="4">
        <f>D23+(D23*$N$23)</f>
        <v>1442</v>
      </c>
      <c r="F23" s="4">
        <f t="shared" ref="F23:K23" si="9">E23+(E23*$N$23)</f>
        <v>1485.26</v>
      </c>
      <c r="G23" s="4">
        <f t="shared" si="9"/>
        <v>1529.8178</v>
      </c>
      <c r="H23" s="4">
        <f t="shared" si="9"/>
        <v>1575.7123340000001</v>
      </c>
      <c r="I23" s="4">
        <f t="shared" si="9"/>
        <v>1622.98370402</v>
      </c>
      <c r="J23" s="4">
        <f t="shared" si="9"/>
        <v>1671.6732151406</v>
      </c>
      <c r="K23" s="4">
        <f t="shared" si="9"/>
        <v>1721.823411594818</v>
      </c>
      <c r="L23" s="18"/>
      <c r="N23" s="21">
        <v>0.03</v>
      </c>
      <c r="O23" s="11" t="s">
        <v>12</v>
      </c>
    </row>
    <row r="24" spans="2:15" x14ac:dyDescent="0.25">
      <c r="B24" t="s">
        <v>15</v>
      </c>
      <c r="D24" s="4">
        <v>3000</v>
      </c>
      <c r="E24" s="4">
        <f>D24+(D24*$N$24)</f>
        <v>3090</v>
      </c>
      <c r="F24" s="4">
        <f t="shared" ref="F24:K24" si="10">E24+(E24*$N$24)</f>
        <v>3182.7</v>
      </c>
      <c r="G24" s="4">
        <f t="shared" si="10"/>
        <v>3278.1809999999996</v>
      </c>
      <c r="H24" s="4">
        <f t="shared" si="10"/>
        <v>3376.5264299999994</v>
      </c>
      <c r="I24" s="4">
        <f t="shared" si="10"/>
        <v>3477.8222228999994</v>
      </c>
      <c r="J24" s="4">
        <f t="shared" si="10"/>
        <v>3582.1568895869996</v>
      </c>
      <c r="K24" s="4">
        <f t="shared" si="10"/>
        <v>3689.6215962746096</v>
      </c>
      <c r="L24" s="18"/>
      <c r="N24" s="21">
        <v>0.03</v>
      </c>
      <c r="O24" s="11" t="s">
        <v>12</v>
      </c>
    </row>
    <row r="25" spans="2:15" x14ac:dyDescent="0.25">
      <c r="B25" t="s">
        <v>19</v>
      </c>
      <c r="D25" s="4">
        <v>695</v>
      </c>
      <c r="E25" s="4">
        <f>D25+(D25*$N$25)</f>
        <v>715.85</v>
      </c>
      <c r="F25" s="4">
        <f t="shared" ref="F25:K25" si="11">E25+(E25*$N$25)</f>
        <v>737.32550000000003</v>
      </c>
      <c r="G25" s="4">
        <f t="shared" si="11"/>
        <v>759.44526500000006</v>
      </c>
      <c r="H25" s="4">
        <f t="shared" si="11"/>
        <v>782.22862295000004</v>
      </c>
      <c r="I25" s="4">
        <f t="shared" si="11"/>
        <v>805.69548163850004</v>
      </c>
      <c r="J25" s="4">
        <f t="shared" si="11"/>
        <v>829.86634608765507</v>
      </c>
      <c r="K25" s="4">
        <f t="shared" si="11"/>
        <v>854.76233647028471</v>
      </c>
      <c r="L25" s="18"/>
      <c r="N25" s="21">
        <v>0.03</v>
      </c>
      <c r="O25" s="11" t="s">
        <v>12</v>
      </c>
    </row>
    <row r="27" spans="2:15" x14ac:dyDescent="0.25">
      <c r="B27" t="s">
        <v>36</v>
      </c>
      <c r="D27" s="4">
        <v>80000</v>
      </c>
      <c r="E27" s="5">
        <f>D27+(D27*$N$27)</f>
        <v>84000</v>
      </c>
      <c r="F27" s="5">
        <f t="shared" ref="F27:K27" si="12">E27+(E27*$N$27)</f>
        <v>88200</v>
      </c>
      <c r="G27" s="5">
        <f t="shared" si="12"/>
        <v>92610</v>
      </c>
      <c r="H27" s="5">
        <f t="shared" si="12"/>
        <v>97240.5</v>
      </c>
      <c r="I27" s="5">
        <f t="shared" si="12"/>
        <v>102102.52499999999</v>
      </c>
      <c r="J27" s="5">
        <f t="shared" si="12"/>
        <v>107207.65125</v>
      </c>
      <c r="K27" s="5">
        <f t="shared" si="12"/>
        <v>112568.0338125</v>
      </c>
      <c r="L27" s="25"/>
      <c r="N27" s="21">
        <v>0.05</v>
      </c>
      <c r="O27" s="11" t="s">
        <v>9</v>
      </c>
    </row>
    <row r="29" spans="2:15" x14ac:dyDescent="0.25">
      <c r="B29" t="s">
        <v>46</v>
      </c>
      <c r="D29" s="4">
        <v>15</v>
      </c>
      <c r="E29" s="9">
        <f>D29+(D29*$N$29)</f>
        <v>15.75</v>
      </c>
      <c r="F29" s="9">
        <f t="shared" ref="F29:K29" si="13">E29+(E29*$N$29)</f>
        <v>16.537500000000001</v>
      </c>
      <c r="G29" s="9">
        <f t="shared" si="13"/>
        <v>17.364375000000003</v>
      </c>
      <c r="H29" s="9">
        <f t="shared" si="13"/>
        <v>18.232593750000003</v>
      </c>
      <c r="I29" s="9">
        <f t="shared" si="13"/>
        <v>19.144223437500003</v>
      </c>
      <c r="J29" s="9">
        <f t="shared" si="13"/>
        <v>20.101434609375001</v>
      </c>
      <c r="K29" s="9">
        <f t="shared" si="13"/>
        <v>21.106506339843751</v>
      </c>
      <c r="L29" s="29"/>
      <c r="N29" s="21">
        <v>0.05</v>
      </c>
      <c r="O29" s="11" t="s">
        <v>9</v>
      </c>
    </row>
    <row r="30" spans="2:15" x14ac:dyDescent="0.25">
      <c r="B30" t="s">
        <v>47</v>
      </c>
      <c r="D30" s="10">
        <v>40</v>
      </c>
      <c r="E30" s="10">
        <v>40</v>
      </c>
      <c r="F30" s="10">
        <v>40</v>
      </c>
      <c r="G30" s="10">
        <v>40</v>
      </c>
      <c r="H30" s="10">
        <v>40</v>
      </c>
      <c r="I30" s="10">
        <v>40</v>
      </c>
      <c r="J30" s="10">
        <v>40</v>
      </c>
      <c r="K30" s="10">
        <v>40</v>
      </c>
      <c r="L30" s="30"/>
    </row>
    <row r="31" spans="2:15" x14ac:dyDescent="0.25">
      <c r="B31" t="s">
        <v>48</v>
      </c>
      <c r="D31" s="10">
        <v>50</v>
      </c>
      <c r="E31" s="10">
        <v>50</v>
      </c>
      <c r="F31" s="10">
        <v>50</v>
      </c>
      <c r="G31" s="10">
        <v>50</v>
      </c>
      <c r="H31" s="10">
        <v>50</v>
      </c>
      <c r="I31" s="10">
        <v>50</v>
      </c>
      <c r="J31" s="10">
        <v>50</v>
      </c>
      <c r="K31" s="10">
        <v>50</v>
      </c>
      <c r="L31" s="30"/>
    </row>
    <row r="33" spans="2:15" x14ac:dyDescent="0.25">
      <c r="B33" t="s">
        <v>49</v>
      </c>
      <c r="D33" s="3">
        <v>120</v>
      </c>
      <c r="E33" s="3">
        <f>D33+(D33*$N$33)</f>
        <v>123.6</v>
      </c>
      <c r="F33" s="3">
        <f t="shared" ref="F33:K33" si="14">E33+(E33*$N$33)</f>
        <v>127.30799999999999</v>
      </c>
      <c r="G33" s="3">
        <f t="shared" si="14"/>
        <v>131.12724</v>
      </c>
      <c r="H33" s="3">
        <f t="shared" si="14"/>
        <v>135.06105719999999</v>
      </c>
      <c r="I33" s="3">
        <f t="shared" si="14"/>
        <v>139.112888916</v>
      </c>
      <c r="J33" s="3">
        <f t="shared" si="14"/>
        <v>143.28627558348001</v>
      </c>
      <c r="K33" s="3">
        <f t="shared" si="14"/>
        <v>147.58486385098439</v>
      </c>
      <c r="L33" s="23"/>
      <c r="N33" s="21">
        <v>0.03</v>
      </c>
      <c r="O33" s="11" t="s">
        <v>9</v>
      </c>
    </row>
    <row r="34" spans="2:15" x14ac:dyDescent="0.25">
      <c r="B34" t="s">
        <v>50</v>
      </c>
      <c r="D34" s="3">
        <v>45</v>
      </c>
      <c r="E34" s="3">
        <f>D34+(D34*$N$34)</f>
        <v>46.35</v>
      </c>
      <c r="F34" s="3">
        <f t="shared" ref="F34:K34" si="15">E34+(E34*$N$34)</f>
        <v>47.740500000000004</v>
      </c>
      <c r="G34" s="3">
        <f t="shared" si="15"/>
        <v>49.172715000000004</v>
      </c>
      <c r="H34" s="3">
        <f t="shared" si="15"/>
        <v>50.647896450000005</v>
      </c>
      <c r="I34" s="3">
        <f t="shared" si="15"/>
        <v>52.167333343500005</v>
      </c>
      <c r="J34" s="3">
        <f t="shared" si="15"/>
        <v>53.732353343805002</v>
      </c>
      <c r="K34" s="3">
        <f t="shared" si="15"/>
        <v>55.344323944119154</v>
      </c>
      <c r="L34" s="23"/>
      <c r="N34" s="21">
        <v>0.03</v>
      </c>
      <c r="O34" s="11" t="s">
        <v>9</v>
      </c>
    </row>
    <row r="35" spans="2:15" x14ac:dyDescent="0.25">
      <c r="B35" t="s">
        <v>51</v>
      </c>
      <c r="D35" s="3">
        <v>50</v>
      </c>
      <c r="E35" s="3">
        <f>D35+(D35*$N$35)</f>
        <v>51.5</v>
      </c>
      <c r="F35" s="3">
        <f t="shared" ref="F35:K35" si="16">E35+(E35*$N$35)</f>
        <v>53.045000000000002</v>
      </c>
      <c r="G35" s="3">
        <f t="shared" si="16"/>
        <v>54.63635</v>
      </c>
      <c r="H35" s="3">
        <f t="shared" si="16"/>
        <v>56.275440500000002</v>
      </c>
      <c r="I35" s="3">
        <f t="shared" si="16"/>
        <v>57.963703715000001</v>
      </c>
      <c r="J35" s="3">
        <f t="shared" si="16"/>
        <v>59.702614826450002</v>
      </c>
      <c r="K35" s="3">
        <f t="shared" si="16"/>
        <v>61.493693271243501</v>
      </c>
      <c r="L35" s="23"/>
      <c r="N35" s="21">
        <v>0.03</v>
      </c>
      <c r="O35" s="11" t="s">
        <v>9</v>
      </c>
    </row>
    <row r="36" spans="2:15" x14ac:dyDescent="0.25">
      <c r="B36" t="s">
        <v>52</v>
      </c>
      <c r="D36" s="3">
        <v>50</v>
      </c>
      <c r="E36" s="3">
        <f>D36+(D36*$N$36)</f>
        <v>51.5</v>
      </c>
      <c r="F36" s="3">
        <f t="shared" ref="F36:K36" si="17">E36+(E36*$N$36)</f>
        <v>53.045000000000002</v>
      </c>
      <c r="G36" s="3">
        <f t="shared" si="17"/>
        <v>54.63635</v>
      </c>
      <c r="H36" s="3">
        <f t="shared" si="17"/>
        <v>56.275440500000002</v>
      </c>
      <c r="I36" s="3">
        <f t="shared" si="17"/>
        <v>57.963703715000001</v>
      </c>
      <c r="J36" s="3">
        <f t="shared" si="17"/>
        <v>59.702614826450002</v>
      </c>
      <c r="K36" s="3">
        <f t="shared" si="17"/>
        <v>61.493693271243501</v>
      </c>
      <c r="L36" s="23"/>
      <c r="N36" s="21">
        <v>0.03</v>
      </c>
      <c r="O36" s="11" t="s">
        <v>9</v>
      </c>
    </row>
    <row r="38" spans="2:15" x14ac:dyDescent="0.25">
      <c r="B38" t="s">
        <v>55</v>
      </c>
      <c r="D38" s="4">
        <v>400</v>
      </c>
      <c r="E38" s="5">
        <f>D38+(D38*$N$38)</f>
        <v>412</v>
      </c>
      <c r="F38" s="5">
        <f t="shared" ref="F38:K38" si="18">E38+(E38*$N$38)</f>
        <v>424.36</v>
      </c>
      <c r="G38" s="5">
        <f t="shared" si="18"/>
        <v>437.0908</v>
      </c>
      <c r="H38" s="5">
        <f t="shared" si="18"/>
        <v>450.20352400000002</v>
      </c>
      <c r="I38" s="5">
        <f t="shared" si="18"/>
        <v>463.70962972000001</v>
      </c>
      <c r="J38" s="5">
        <f t="shared" si="18"/>
        <v>477.62091861160002</v>
      </c>
      <c r="K38" s="5">
        <f t="shared" si="18"/>
        <v>491.94954616994801</v>
      </c>
      <c r="L38" s="25"/>
      <c r="N38" s="21">
        <v>0.03</v>
      </c>
      <c r="O38" s="11" t="s">
        <v>9</v>
      </c>
    </row>
    <row r="39" spans="2:15" x14ac:dyDescent="0.25">
      <c r="B39" t="s">
        <v>54</v>
      </c>
      <c r="D39" s="4">
        <v>100</v>
      </c>
      <c r="E39" s="5">
        <f>D39+(D39*$N$39)</f>
        <v>107</v>
      </c>
      <c r="F39" s="5">
        <f t="shared" ref="F39:K39" si="19">E39+(E39*$N$39)</f>
        <v>114.49</v>
      </c>
      <c r="G39" s="5">
        <f t="shared" si="19"/>
        <v>122.5043</v>
      </c>
      <c r="H39" s="5">
        <f t="shared" si="19"/>
        <v>131.079601</v>
      </c>
      <c r="I39" s="5">
        <f t="shared" si="19"/>
        <v>140.25517307000001</v>
      </c>
      <c r="J39" s="5">
        <f t="shared" si="19"/>
        <v>150.07303518490002</v>
      </c>
      <c r="K39" s="5">
        <f t="shared" si="19"/>
        <v>160.57814764784302</v>
      </c>
      <c r="L39" s="25"/>
      <c r="N39" s="21">
        <v>7.0000000000000007E-2</v>
      </c>
      <c r="O39" s="11" t="s">
        <v>9</v>
      </c>
    </row>
    <row r="40" spans="2:15" x14ac:dyDescent="0.25">
      <c r="B40" t="s">
        <v>88</v>
      </c>
      <c r="D40" s="4">
        <v>615</v>
      </c>
      <c r="E40" s="4">
        <f>D40+(D40*$N$40)</f>
        <v>633.45000000000005</v>
      </c>
      <c r="F40" s="4">
        <f t="shared" ref="F40:K40" si="20">E40+(E40*$N$40)</f>
        <v>652.45350000000008</v>
      </c>
      <c r="G40" s="4">
        <f t="shared" si="20"/>
        <v>672.02710500000012</v>
      </c>
      <c r="H40" s="4">
        <f t="shared" si="20"/>
        <v>692.18791815000009</v>
      </c>
      <c r="I40" s="4">
        <f t="shared" si="20"/>
        <v>712.9535556945001</v>
      </c>
      <c r="J40" s="4">
        <f t="shared" si="20"/>
        <v>734.34216236533507</v>
      </c>
      <c r="K40" s="4">
        <f t="shared" si="20"/>
        <v>756.37242723629515</v>
      </c>
      <c r="L40" s="18"/>
      <c r="N40" s="21">
        <v>0.03</v>
      </c>
      <c r="O40" s="11" t="s">
        <v>9</v>
      </c>
    </row>
    <row r="44" spans="2:15" x14ac:dyDescent="0.25">
      <c r="B44" t="s">
        <v>1</v>
      </c>
      <c r="D44">
        <v>30</v>
      </c>
      <c r="E44">
        <v>30</v>
      </c>
      <c r="F44">
        <v>30</v>
      </c>
      <c r="G44">
        <v>30</v>
      </c>
      <c r="H44">
        <v>30</v>
      </c>
      <c r="I44">
        <v>30</v>
      </c>
      <c r="J44">
        <v>30</v>
      </c>
      <c r="K44">
        <v>30</v>
      </c>
    </row>
    <row r="45" spans="2:15" x14ac:dyDescent="0.25">
      <c r="B45" t="s">
        <v>85</v>
      </c>
      <c r="D45">
        <v>90</v>
      </c>
      <c r="E45">
        <v>90</v>
      </c>
      <c r="F45">
        <v>90</v>
      </c>
      <c r="G45">
        <v>90</v>
      </c>
      <c r="H45">
        <v>90</v>
      </c>
      <c r="I45">
        <v>90</v>
      </c>
      <c r="J45">
        <v>90</v>
      </c>
      <c r="K45">
        <v>90</v>
      </c>
    </row>
    <row r="46" spans="2:15" x14ac:dyDescent="0.25">
      <c r="B46" t="s">
        <v>86</v>
      </c>
      <c r="D46">
        <v>14</v>
      </c>
      <c r="E46">
        <v>14</v>
      </c>
      <c r="F46">
        <v>14</v>
      </c>
      <c r="G46">
        <v>14</v>
      </c>
      <c r="H46">
        <v>14</v>
      </c>
      <c r="I46">
        <v>14</v>
      </c>
      <c r="J46">
        <v>14</v>
      </c>
      <c r="K46">
        <v>14</v>
      </c>
    </row>
    <row r="47" spans="2:15" x14ac:dyDescent="0.25">
      <c r="B47" t="s">
        <v>2</v>
      </c>
      <c r="D47">
        <v>30</v>
      </c>
      <c r="E47">
        <v>30</v>
      </c>
      <c r="F47">
        <v>30</v>
      </c>
      <c r="G47">
        <v>30</v>
      </c>
      <c r="H47">
        <v>30</v>
      </c>
      <c r="I47">
        <v>30</v>
      </c>
      <c r="J47">
        <v>30</v>
      </c>
      <c r="K47">
        <v>30</v>
      </c>
    </row>
    <row r="49" spans="1:23" x14ac:dyDescent="0.25">
      <c r="B49" t="s">
        <v>162</v>
      </c>
      <c r="D49" s="17">
        <v>145</v>
      </c>
    </row>
    <row r="50" spans="1:23" x14ac:dyDescent="0.25">
      <c r="B50" t="s">
        <v>163</v>
      </c>
      <c r="D50" s="10">
        <v>1483</v>
      </c>
    </row>
    <row r="52" spans="1:23" x14ac:dyDescent="0.25">
      <c r="A52" s="1" t="s">
        <v>20</v>
      </c>
    </row>
    <row r="53" spans="1:23" x14ac:dyDescent="0.25">
      <c r="A53" s="1"/>
    </row>
    <row r="54" spans="1:23" x14ac:dyDescent="0.25">
      <c r="B54" t="s">
        <v>60</v>
      </c>
    </row>
    <row r="55" spans="1:23" x14ac:dyDescent="0.25">
      <c r="B55" t="s">
        <v>23</v>
      </c>
      <c r="D55" s="5">
        <f t="shared" ref="D55:K56" si="21">D9*D12</f>
        <v>3000.2999999999997</v>
      </c>
      <c r="E55" s="5">
        <f t="shared" si="21"/>
        <v>3121.2120899999995</v>
      </c>
      <c r="F55" s="5">
        <f t="shared" si="21"/>
        <v>3246.9969372269998</v>
      </c>
      <c r="G55" s="5">
        <f t="shared" si="21"/>
        <v>3377.8509137972483</v>
      </c>
      <c r="H55" s="5">
        <f t="shared" si="21"/>
        <v>3513.9783056232773</v>
      </c>
      <c r="I55" s="5">
        <f t="shared" si="21"/>
        <v>3655.5916313398952</v>
      </c>
      <c r="J55" s="5">
        <f t="shared" si="21"/>
        <v>3802.9119740828933</v>
      </c>
      <c r="K55" s="5">
        <f t="shared" si="21"/>
        <v>3956.1693266384336</v>
      </c>
      <c r="L55" s="25"/>
      <c r="M55" s="11">
        <f>D55/D60</f>
        <v>1.1866863544615884E-2</v>
      </c>
      <c r="N55" s="11">
        <f>E55/E60</f>
        <v>1.1866863544615882E-2</v>
      </c>
      <c r="O55" s="11">
        <f>F55/F60</f>
        <v>1.1866863544615882E-2</v>
      </c>
      <c r="P55" s="11">
        <f>G55/G60</f>
        <v>1.1866863544615885E-2</v>
      </c>
      <c r="Q55" s="11">
        <f t="shared" ref="Q55:T55" si="22">H55/H60</f>
        <v>1.1866863544615884E-2</v>
      </c>
      <c r="R55" s="11">
        <f t="shared" si="22"/>
        <v>1.1866863544615885E-2</v>
      </c>
      <c r="S55" s="11">
        <f t="shared" si="22"/>
        <v>1.1866863544615885E-2</v>
      </c>
      <c r="T55" s="11">
        <f t="shared" si="22"/>
        <v>1.1866863544615884E-2</v>
      </c>
      <c r="U55" s="11"/>
      <c r="V55" s="11"/>
      <c r="W55" s="11"/>
    </row>
    <row r="56" spans="1:23" x14ac:dyDescent="0.25">
      <c r="B56" t="s">
        <v>24</v>
      </c>
      <c r="D56" s="5">
        <f t="shared" si="21"/>
        <v>73980</v>
      </c>
      <c r="E56" s="5">
        <f t="shared" si="21"/>
        <v>76961.394</v>
      </c>
      <c r="F56" s="5">
        <f t="shared" si="21"/>
        <v>80062.938178200013</v>
      </c>
      <c r="G56" s="5">
        <f t="shared" si="21"/>
        <v>83289.474586781478</v>
      </c>
      <c r="H56" s="5">
        <f t="shared" si="21"/>
        <v>86646.040412628776</v>
      </c>
      <c r="I56" s="5">
        <f t="shared" si="21"/>
        <v>90137.875841257701</v>
      </c>
      <c r="J56" s="5">
        <f t="shared" si="21"/>
        <v>93770.432237660381</v>
      </c>
      <c r="K56" s="5">
        <f t="shared" si="21"/>
        <v>97549.380656838111</v>
      </c>
      <c r="L56" s="25"/>
      <c r="M56" s="11">
        <f>D56/D60</f>
        <v>0.29260759425080268</v>
      </c>
      <c r="N56" s="11">
        <f>E56/E60</f>
        <v>0.29260759425080263</v>
      </c>
      <c r="O56" s="11">
        <f>F56/F60</f>
        <v>0.29260759425080268</v>
      </c>
      <c r="P56" s="11">
        <f>G56/G60</f>
        <v>0.29260759425080268</v>
      </c>
      <c r="Q56" s="11">
        <f t="shared" ref="Q56:T56" si="23">H56/H60</f>
        <v>0.29260759425080268</v>
      </c>
      <c r="R56" s="11">
        <f t="shared" si="23"/>
        <v>0.29260759425080268</v>
      </c>
      <c r="S56" s="11">
        <f t="shared" si="23"/>
        <v>0.29260759425080268</v>
      </c>
      <c r="T56" s="11">
        <f t="shared" si="23"/>
        <v>0.29260759425080268</v>
      </c>
      <c r="U56" s="11"/>
      <c r="V56" s="11"/>
      <c r="W56" s="11"/>
    </row>
    <row r="57" spans="1:23" x14ac:dyDescent="0.25">
      <c r="B57" t="s">
        <v>25</v>
      </c>
      <c r="D57" s="5">
        <f t="shared" ref="D57:K59" si="24">D19*D23</f>
        <v>70007</v>
      </c>
      <c r="E57" s="5">
        <f t="shared" si="24"/>
        <v>72828.282099999997</v>
      </c>
      <c r="F57" s="5">
        <f t="shared" si="24"/>
        <v>75763.261868629997</v>
      </c>
      <c r="G57" s="5">
        <f t="shared" si="24"/>
        <v>78816.521321935797</v>
      </c>
      <c r="H57" s="5">
        <f t="shared" si="24"/>
        <v>81992.827131209808</v>
      </c>
      <c r="I57" s="5">
        <f t="shared" si="24"/>
        <v>85297.138064597559</v>
      </c>
      <c r="J57" s="5">
        <f t="shared" si="24"/>
        <v>88734.612728600841</v>
      </c>
      <c r="K57" s="5">
        <f t="shared" si="24"/>
        <v>92310.617621563462</v>
      </c>
      <c r="L57" s="25"/>
      <c r="M57" s="11">
        <f>D57/D60</f>
        <v>0.27689348270770398</v>
      </c>
      <c r="N57" s="11">
        <f>E57/E60</f>
        <v>0.27689348270770392</v>
      </c>
      <c r="O57" s="11">
        <f>F57/F60</f>
        <v>0.27689348270770392</v>
      </c>
      <c r="P57" s="11">
        <f>G57/G60</f>
        <v>0.27689348270770398</v>
      </c>
      <c r="Q57" s="11">
        <f t="shared" ref="Q57:T57" si="25">H57/H60</f>
        <v>0.27689348270770398</v>
      </c>
      <c r="R57" s="11">
        <f t="shared" si="25"/>
        <v>0.27689348270770398</v>
      </c>
      <c r="S57" s="11">
        <f t="shared" si="25"/>
        <v>0.27689348270770403</v>
      </c>
      <c r="T57" s="11">
        <f t="shared" si="25"/>
        <v>0.27689348270770398</v>
      </c>
      <c r="U57" s="11"/>
      <c r="V57" s="11"/>
      <c r="W57" s="11"/>
    </row>
    <row r="58" spans="1:23" x14ac:dyDescent="0.25">
      <c r="B58" t="s">
        <v>26</v>
      </c>
      <c r="D58" s="4">
        <f t="shared" si="24"/>
        <v>92988.75</v>
      </c>
      <c r="E58" s="4">
        <f t="shared" si="24"/>
        <v>96736.196624999997</v>
      </c>
      <c r="F58" s="4">
        <f t="shared" si="24"/>
        <v>100634.6653489875</v>
      </c>
      <c r="G58" s="4">
        <f t="shared" si="24"/>
        <v>104690.2423625517</v>
      </c>
      <c r="H58" s="4">
        <f t="shared" si="24"/>
        <v>108909.25912976252</v>
      </c>
      <c r="I58" s="4">
        <f t="shared" si="24"/>
        <v>113298.30227269194</v>
      </c>
      <c r="J58" s="4">
        <f t="shared" si="24"/>
        <v>117864.22385428143</v>
      </c>
      <c r="K58" s="4">
        <f t="shared" si="24"/>
        <v>122614.152075609</v>
      </c>
      <c r="L58" s="18"/>
      <c r="M58" s="11">
        <f>E58/E60</f>
        <v>0.36779148999580047</v>
      </c>
      <c r="N58" s="11">
        <f>E58/E60</f>
        <v>0.36779148999580047</v>
      </c>
      <c r="O58" s="11">
        <f>F58/F60</f>
        <v>0.36779148999580052</v>
      </c>
      <c r="P58" s="11">
        <f>G58/G60</f>
        <v>0.36779148999580052</v>
      </c>
      <c r="Q58" s="11">
        <f t="shared" ref="Q58" si="26">I58/I60</f>
        <v>0.36779148999580047</v>
      </c>
      <c r="R58" s="11">
        <f t="shared" ref="R58:T58" si="27">I58/I60</f>
        <v>0.36779148999580047</v>
      </c>
      <c r="S58" s="11">
        <f t="shared" si="27"/>
        <v>0.36779148999580052</v>
      </c>
      <c r="T58" s="11">
        <f t="shared" si="27"/>
        <v>0.36779148999580052</v>
      </c>
      <c r="U58" s="11"/>
      <c r="V58" s="11"/>
      <c r="W58" s="11"/>
    </row>
    <row r="59" spans="1:23" x14ac:dyDescent="0.25">
      <c r="B59" t="s">
        <v>27</v>
      </c>
      <c r="D59" s="6">
        <f t="shared" si="24"/>
        <v>12854.025000000001</v>
      </c>
      <c r="E59" s="6">
        <f t="shared" si="24"/>
        <v>13372.042207500002</v>
      </c>
      <c r="F59" s="6">
        <f t="shared" si="24"/>
        <v>13910.935508462251</v>
      </c>
      <c r="G59" s="6">
        <f t="shared" si="24"/>
        <v>14471.546209453281</v>
      </c>
      <c r="H59" s="6">
        <f t="shared" si="24"/>
        <v>15054.74952169425</v>
      </c>
      <c r="I59" s="6">
        <f t="shared" si="24"/>
        <v>15661.455927418529</v>
      </c>
      <c r="J59" s="6">
        <f t="shared" si="24"/>
        <v>16292.612601293495</v>
      </c>
      <c r="K59" s="6">
        <f t="shared" si="24"/>
        <v>16949.204889125624</v>
      </c>
      <c r="L59" s="25"/>
      <c r="M59" s="22">
        <f>D59/D60</f>
        <v>5.0840569501076967E-2</v>
      </c>
      <c r="N59" s="22">
        <f>E59/E60</f>
        <v>5.084056950107696E-2</v>
      </c>
      <c r="O59" s="22">
        <f>F59/F60</f>
        <v>5.084056950107696E-2</v>
      </c>
      <c r="P59" s="22">
        <f>G59/G60</f>
        <v>5.0840569501076967E-2</v>
      </c>
      <c r="Q59" s="22">
        <f t="shared" ref="Q59:T59" si="28">H59/H60</f>
        <v>5.0840569501076967E-2</v>
      </c>
      <c r="R59" s="22">
        <f t="shared" si="28"/>
        <v>5.0840569501076974E-2</v>
      </c>
      <c r="S59" s="22">
        <f t="shared" si="28"/>
        <v>5.0840569501076974E-2</v>
      </c>
      <c r="T59" s="22">
        <f t="shared" si="28"/>
        <v>5.0840569501076967E-2</v>
      </c>
      <c r="U59" s="22"/>
      <c r="V59" s="22"/>
      <c r="W59" s="22"/>
    </row>
    <row r="60" spans="1:23" x14ac:dyDescent="0.25">
      <c r="B60" s="1" t="s">
        <v>21</v>
      </c>
      <c r="D60" s="5">
        <f>SUM(D55:D59)</f>
        <v>252830.07499999998</v>
      </c>
      <c r="E60" s="5">
        <f t="shared" ref="E60:K60" si="29">SUM(E55:E59)</f>
        <v>263019.12702250003</v>
      </c>
      <c r="F60" s="5">
        <f t="shared" si="29"/>
        <v>273618.79784150678</v>
      </c>
      <c r="G60" s="5">
        <f t="shared" si="29"/>
        <v>284645.63539451949</v>
      </c>
      <c r="H60" s="5">
        <f t="shared" si="29"/>
        <v>296116.85450091865</v>
      </c>
      <c r="I60" s="5">
        <f t="shared" si="29"/>
        <v>308050.36373730563</v>
      </c>
      <c r="J60" s="5">
        <f t="shared" si="29"/>
        <v>320464.79339591903</v>
      </c>
      <c r="K60" s="5">
        <f t="shared" si="29"/>
        <v>333379.52456977463</v>
      </c>
      <c r="L60" s="25"/>
      <c r="M60" s="11">
        <f t="shared" ref="M60:T60" si="30">SUM(M55:M59)</f>
        <v>0.99999999999999989</v>
      </c>
      <c r="N60" s="21">
        <f t="shared" si="30"/>
        <v>0.99999999999999989</v>
      </c>
      <c r="O60" s="11">
        <f t="shared" si="30"/>
        <v>1</v>
      </c>
      <c r="P60" s="11">
        <f t="shared" si="30"/>
        <v>1</v>
      </c>
      <c r="Q60" s="24">
        <f t="shared" si="30"/>
        <v>0.99999999999999989</v>
      </c>
      <c r="R60" s="24">
        <f t="shared" si="30"/>
        <v>1</v>
      </c>
      <c r="S60" s="24">
        <f t="shared" si="30"/>
        <v>1.0000000000000002</v>
      </c>
      <c r="T60" s="24">
        <f t="shared" si="30"/>
        <v>1</v>
      </c>
    </row>
    <row r="62" spans="1:23" x14ac:dyDescent="0.25">
      <c r="B62" t="s">
        <v>28</v>
      </c>
      <c r="D62" s="5">
        <f t="shared" ref="D62:K63" si="31">D9*D15</f>
        <v>1500.1499999999999</v>
      </c>
      <c r="E62" s="5">
        <f t="shared" si="31"/>
        <v>1560.6060449999998</v>
      </c>
      <c r="F62" s="5">
        <f t="shared" si="31"/>
        <v>1623.4984686134999</v>
      </c>
      <c r="G62" s="5">
        <f t="shared" si="31"/>
        <v>1688.9254568986241</v>
      </c>
      <c r="H62" s="5">
        <f t="shared" si="31"/>
        <v>1756.9891528116386</v>
      </c>
      <c r="I62" s="5">
        <f t="shared" si="31"/>
        <v>1827.7958156699476</v>
      </c>
      <c r="J62" s="5">
        <f t="shared" si="31"/>
        <v>1901.4559870414466</v>
      </c>
      <c r="K62" s="5">
        <f t="shared" si="31"/>
        <v>1978.0846633192168</v>
      </c>
      <c r="L62" s="25"/>
      <c r="M62" s="11">
        <f t="shared" ref="M62:P63" si="32">D62/D55</f>
        <v>0.5</v>
      </c>
      <c r="N62" s="11">
        <f t="shared" si="32"/>
        <v>0.5</v>
      </c>
      <c r="O62" s="11">
        <f t="shared" si="32"/>
        <v>0.5</v>
      </c>
      <c r="P62" s="11">
        <f t="shared" si="32"/>
        <v>0.5</v>
      </c>
    </row>
    <row r="63" spans="1:23" x14ac:dyDescent="0.25">
      <c r="B63" t="s">
        <v>29</v>
      </c>
      <c r="D63" s="5">
        <f t="shared" si="31"/>
        <v>51786</v>
      </c>
      <c r="E63" s="5">
        <f t="shared" si="31"/>
        <v>53872.975800000007</v>
      </c>
      <c r="F63" s="5">
        <f t="shared" si="31"/>
        <v>56044.056724740003</v>
      </c>
      <c r="G63" s="5">
        <f t="shared" si="31"/>
        <v>58302.632210747026</v>
      </c>
      <c r="H63" s="5">
        <f t="shared" si="31"/>
        <v>60652.228288840139</v>
      </c>
      <c r="I63" s="5">
        <f t="shared" si="31"/>
        <v>63096.513088880391</v>
      </c>
      <c r="J63" s="5">
        <f t="shared" si="31"/>
        <v>65639.302566362268</v>
      </c>
      <c r="K63" s="5">
        <f t="shared" si="31"/>
        <v>68284.566459786685</v>
      </c>
      <c r="L63" s="25"/>
      <c r="M63" s="11">
        <f t="shared" si="32"/>
        <v>0.7</v>
      </c>
      <c r="N63" s="11">
        <f t="shared" si="32"/>
        <v>0.70000000000000007</v>
      </c>
      <c r="O63" s="11">
        <f t="shared" si="32"/>
        <v>0.7</v>
      </c>
      <c r="P63" s="11">
        <f t="shared" si="32"/>
        <v>0.69999999999999984</v>
      </c>
    </row>
    <row r="64" spans="1:23" x14ac:dyDescent="0.25">
      <c r="B64" t="s">
        <v>30</v>
      </c>
      <c r="D64" s="7">
        <f t="shared" ref="D64:K64" si="33">D17*(D21*4.5)</f>
        <v>416.13750000000005</v>
      </c>
      <c r="E64" s="7">
        <f t="shared" si="33"/>
        <v>420.29887500000001</v>
      </c>
      <c r="F64" s="7">
        <f t="shared" si="33"/>
        <v>424.50186374999998</v>
      </c>
      <c r="G64" s="7">
        <f t="shared" si="33"/>
        <v>428.74688238750002</v>
      </c>
      <c r="H64" s="7">
        <f t="shared" si="33"/>
        <v>433.03435121137505</v>
      </c>
      <c r="I64" s="7">
        <f t="shared" si="33"/>
        <v>437.36469472348887</v>
      </c>
      <c r="J64" s="7">
        <f t="shared" si="33"/>
        <v>441.73834167072368</v>
      </c>
      <c r="K64" s="7">
        <f t="shared" si="33"/>
        <v>446.15572508743099</v>
      </c>
      <c r="L64" s="18"/>
      <c r="M64" s="11">
        <f>D64/D59</f>
        <v>3.237410071942446E-2</v>
      </c>
      <c r="N64" s="11">
        <f>$M$64</f>
        <v>3.237410071942446E-2</v>
      </c>
      <c r="O64" s="11">
        <f>N64</f>
        <v>3.237410071942446E-2</v>
      </c>
      <c r="P64" s="11">
        <f>O64</f>
        <v>3.237410071942446E-2</v>
      </c>
    </row>
    <row r="65" spans="1:16" x14ac:dyDescent="0.25">
      <c r="B65" s="1" t="s">
        <v>32</v>
      </c>
      <c r="D65" s="5">
        <f>SUM(D62:D64)</f>
        <v>53702.287499999999</v>
      </c>
      <c r="E65" s="5">
        <f t="shared" ref="E65:K65" si="34">SUM(E62:E64)</f>
        <v>55853.880720000008</v>
      </c>
      <c r="F65" s="5">
        <f t="shared" si="34"/>
        <v>58092.057057103506</v>
      </c>
      <c r="G65" s="5">
        <f t="shared" si="34"/>
        <v>60420.30455003315</v>
      </c>
      <c r="H65" s="5">
        <f t="shared" si="34"/>
        <v>62842.251792863157</v>
      </c>
      <c r="I65" s="5">
        <f t="shared" si="34"/>
        <v>65361.673599273825</v>
      </c>
      <c r="J65" s="5">
        <f t="shared" si="34"/>
        <v>67982.496895074451</v>
      </c>
      <c r="K65" s="5">
        <f t="shared" si="34"/>
        <v>70708.80684819333</v>
      </c>
      <c r="L65" s="25"/>
    </row>
    <row r="67" spans="1:16" x14ac:dyDescent="0.25">
      <c r="B67" s="1" t="s">
        <v>33</v>
      </c>
      <c r="D67" s="5">
        <f>D60-D65</f>
        <v>199127.78749999998</v>
      </c>
      <c r="E67" s="5">
        <f t="shared" ref="E67:K67" si="35">E60-E65</f>
        <v>207165.24630250002</v>
      </c>
      <c r="F67" s="5">
        <f t="shared" si="35"/>
        <v>215526.74078440329</v>
      </c>
      <c r="G67" s="5">
        <f t="shared" si="35"/>
        <v>224225.33084448634</v>
      </c>
      <c r="H67" s="5">
        <f t="shared" si="35"/>
        <v>233274.60270805549</v>
      </c>
      <c r="I67" s="5">
        <f t="shared" si="35"/>
        <v>242688.69013803179</v>
      </c>
      <c r="J67" s="5">
        <f t="shared" si="35"/>
        <v>252482.29650084459</v>
      </c>
      <c r="K67" s="5">
        <f t="shared" si="35"/>
        <v>262670.71772158128</v>
      </c>
      <c r="L67" s="25"/>
    </row>
    <row r="69" spans="1:16" x14ac:dyDescent="0.25">
      <c r="B69" s="8" t="s">
        <v>34</v>
      </c>
    </row>
    <row r="70" spans="1:16" x14ac:dyDescent="0.25">
      <c r="B70" s="38" t="s">
        <v>168</v>
      </c>
    </row>
    <row r="71" spans="1:16" x14ac:dyDescent="0.25">
      <c r="B71" s="8" t="s">
        <v>36</v>
      </c>
      <c r="D71" s="5">
        <f t="shared" ref="D71:K71" si="36">D27</f>
        <v>80000</v>
      </c>
      <c r="E71" s="5">
        <f t="shared" si="36"/>
        <v>84000</v>
      </c>
      <c r="F71" s="5">
        <f t="shared" si="36"/>
        <v>88200</v>
      </c>
      <c r="G71" s="5">
        <f t="shared" si="36"/>
        <v>92610</v>
      </c>
      <c r="H71" s="5">
        <f t="shared" si="36"/>
        <v>97240.5</v>
      </c>
      <c r="I71" s="5">
        <f t="shared" si="36"/>
        <v>102102.52499999999</v>
      </c>
      <c r="J71" s="5">
        <f t="shared" si="36"/>
        <v>107207.65125</v>
      </c>
      <c r="K71" s="5">
        <f t="shared" si="36"/>
        <v>112568.0338125</v>
      </c>
      <c r="L71" s="25"/>
    </row>
    <row r="72" spans="1:16" x14ac:dyDescent="0.25">
      <c r="B72" t="s">
        <v>45</v>
      </c>
      <c r="D72" s="5">
        <f t="shared" ref="D72:K72" si="37">D36*12</f>
        <v>600</v>
      </c>
      <c r="E72" s="5">
        <f t="shared" si="37"/>
        <v>618</v>
      </c>
      <c r="F72" s="5">
        <f t="shared" si="37"/>
        <v>636.54</v>
      </c>
      <c r="G72" s="5">
        <f t="shared" si="37"/>
        <v>655.63620000000003</v>
      </c>
      <c r="H72" s="5">
        <f t="shared" si="37"/>
        <v>675.30528600000002</v>
      </c>
      <c r="I72" s="5">
        <f t="shared" si="37"/>
        <v>695.56444457999999</v>
      </c>
      <c r="J72" s="5">
        <f t="shared" si="37"/>
        <v>716.43137791740003</v>
      </c>
      <c r="K72" s="5">
        <f t="shared" si="37"/>
        <v>737.92431925492201</v>
      </c>
      <c r="L72" s="18"/>
    </row>
    <row r="73" spans="1:16" x14ac:dyDescent="0.25">
      <c r="B73" t="s">
        <v>53</v>
      </c>
      <c r="D73" s="25">
        <f t="shared" ref="D73:K73" si="38">D40*12</f>
        <v>7380</v>
      </c>
      <c r="E73" s="25">
        <f t="shared" si="38"/>
        <v>7601.4000000000005</v>
      </c>
      <c r="F73" s="25">
        <f t="shared" si="38"/>
        <v>7829.4420000000009</v>
      </c>
      <c r="G73" s="25">
        <f t="shared" si="38"/>
        <v>8064.3252600000014</v>
      </c>
      <c r="H73" s="25">
        <f t="shared" si="38"/>
        <v>8306.255017800002</v>
      </c>
      <c r="I73" s="25">
        <f t="shared" si="38"/>
        <v>8555.4426683340007</v>
      </c>
      <c r="J73" s="25">
        <f t="shared" si="38"/>
        <v>8812.1059483840218</v>
      </c>
      <c r="K73" s="25">
        <f t="shared" si="38"/>
        <v>9076.4691268355418</v>
      </c>
      <c r="L73" s="25"/>
    </row>
    <row r="74" spans="1:16" s="27" customFormat="1" x14ac:dyDescent="0.25">
      <c r="A74"/>
      <c r="B74" s="38" t="s">
        <v>169</v>
      </c>
      <c r="C74"/>
      <c r="L74" s="25"/>
      <c r="M74" s="39"/>
      <c r="N74" s="40"/>
      <c r="O74" s="39"/>
      <c r="P74" s="39"/>
    </row>
    <row r="75" spans="1:16" x14ac:dyDescent="0.25">
      <c r="B75" t="s">
        <v>37</v>
      </c>
      <c r="D75" s="5">
        <f t="shared" ref="D75:K75" si="39">D33*12</f>
        <v>1440</v>
      </c>
      <c r="E75" s="5">
        <f t="shared" si="39"/>
        <v>1483.1999999999998</v>
      </c>
      <c r="F75" s="5">
        <f t="shared" si="39"/>
        <v>1527.6959999999999</v>
      </c>
      <c r="G75" s="5">
        <f t="shared" si="39"/>
        <v>1573.5268799999999</v>
      </c>
      <c r="H75" s="5">
        <f t="shared" si="39"/>
        <v>1620.7326863999999</v>
      </c>
      <c r="I75" s="5">
        <f t="shared" si="39"/>
        <v>1669.3546669920001</v>
      </c>
      <c r="J75" s="5">
        <f t="shared" si="39"/>
        <v>1719.4353070017601</v>
      </c>
      <c r="K75" s="5">
        <f t="shared" si="39"/>
        <v>1771.0183662118127</v>
      </c>
      <c r="L75" s="25"/>
    </row>
    <row r="76" spans="1:16" x14ac:dyDescent="0.25">
      <c r="B76" t="s">
        <v>38</v>
      </c>
      <c r="D76" s="5">
        <f t="shared" ref="D76:K76" si="40">D34*6</f>
        <v>270</v>
      </c>
      <c r="E76" s="5">
        <f t="shared" si="40"/>
        <v>278.10000000000002</v>
      </c>
      <c r="F76" s="5">
        <f t="shared" si="40"/>
        <v>286.44300000000004</v>
      </c>
      <c r="G76" s="5">
        <f t="shared" si="40"/>
        <v>295.03629000000001</v>
      </c>
      <c r="H76" s="5">
        <f t="shared" si="40"/>
        <v>303.8873787</v>
      </c>
      <c r="I76" s="5">
        <f t="shared" si="40"/>
        <v>313.00400006100006</v>
      </c>
      <c r="J76" s="5">
        <f t="shared" si="40"/>
        <v>322.39412006282998</v>
      </c>
      <c r="K76" s="5">
        <f t="shared" si="40"/>
        <v>332.06594366471495</v>
      </c>
      <c r="L76" s="25"/>
    </row>
    <row r="77" spans="1:16" x14ac:dyDescent="0.25">
      <c r="B77" t="s">
        <v>39</v>
      </c>
      <c r="D77" s="5">
        <f t="shared" ref="D77:K77" si="41">D35*12</f>
        <v>600</v>
      </c>
      <c r="E77" s="5">
        <f t="shared" si="41"/>
        <v>618</v>
      </c>
      <c r="F77" s="5">
        <f t="shared" si="41"/>
        <v>636.54</v>
      </c>
      <c r="G77" s="5">
        <f t="shared" si="41"/>
        <v>655.63620000000003</v>
      </c>
      <c r="H77" s="5">
        <f t="shared" si="41"/>
        <v>675.30528600000002</v>
      </c>
      <c r="I77" s="5">
        <f t="shared" si="41"/>
        <v>695.56444457999999</v>
      </c>
      <c r="J77" s="5">
        <f t="shared" si="41"/>
        <v>716.43137791740003</v>
      </c>
      <c r="K77" s="5">
        <f t="shared" si="41"/>
        <v>737.92431925492201</v>
      </c>
      <c r="L77" s="25"/>
    </row>
    <row r="78" spans="1:16" x14ac:dyDescent="0.25">
      <c r="B78" t="s">
        <v>35</v>
      </c>
      <c r="D78" s="4">
        <f t="shared" ref="D78:K78" si="42">D29*(D30*D31)</f>
        <v>30000</v>
      </c>
      <c r="E78" s="4">
        <f t="shared" si="42"/>
        <v>31500</v>
      </c>
      <c r="F78" s="4">
        <f t="shared" si="42"/>
        <v>33075</v>
      </c>
      <c r="G78" s="4">
        <f t="shared" si="42"/>
        <v>34728.750000000007</v>
      </c>
      <c r="H78" s="4">
        <f t="shared" si="42"/>
        <v>36465.187500000007</v>
      </c>
      <c r="I78" s="4">
        <f t="shared" si="42"/>
        <v>38288.446875000009</v>
      </c>
      <c r="J78" s="4">
        <f t="shared" si="42"/>
        <v>40202.869218750006</v>
      </c>
      <c r="K78" s="4">
        <f t="shared" si="42"/>
        <v>42213.012679687505</v>
      </c>
      <c r="L78" s="25"/>
    </row>
    <row r="79" spans="1:16" x14ac:dyDescent="0.25">
      <c r="B79" t="s">
        <v>40</v>
      </c>
      <c r="D79" s="5">
        <f t="shared" ref="D79:K80" si="43">D38*12</f>
        <v>4800</v>
      </c>
      <c r="E79" s="5">
        <f t="shared" si="43"/>
        <v>4944</v>
      </c>
      <c r="F79" s="5">
        <f t="shared" si="43"/>
        <v>5092.32</v>
      </c>
      <c r="G79" s="5">
        <f t="shared" si="43"/>
        <v>5245.0896000000002</v>
      </c>
      <c r="H79" s="5">
        <f t="shared" si="43"/>
        <v>5402.4422880000002</v>
      </c>
      <c r="I79" s="5">
        <f t="shared" si="43"/>
        <v>5564.5155566399999</v>
      </c>
      <c r="J79" s="5">
        <f t="shared" si="43"/>
        <v>5731.4510233392002</v>
      </c>
      <c r="K79" s="5">
        <f t="shared" si="43"/>
        <v>5903.3945540393761</v>
      </c>
      <c r="L79" s="25"/>
    </row>
    <row r="80" spans="1:16" x14ac:dyDescent="0.25">
      <c r="B80" t="s">
        <v>41</v>
      </c>
      <c r="D80" s="5">
        <f t="shared" si="43"/>
        <v>1200</v>
      </c>
      <c r="E80" s="5">
        <f t="shared" si="43"/>
        <v>1284</v>
      </c>
      <c r="F80" s="5">
        <f t="shared" si="43"/>
        <v>1373.8799999999999</v>
      </c>
      <c r="G80" s="5">
        <f t="shared" si="43"/>
        <v>1470.0516</v>
      </c>
      <c r="H80" s="5">
        <f t="shared" si="43"/>
        <v>1572.9552119999998</v>
      </c>
      <c r="I80" s="5">
        <f t="shared" si="43"/>
        <v>1683.0620768400001</v>
      </c>
      <c r="J80" s="5">
        <f t="shared" si="43"/>
        <v>1800.8764222188001</v>
      </c>
      <c r="K80" s="5">
        <f t="shared" si="43"/>
        <v>1926.9377717741163</v>
      </c>
      <c r="L80" s="25"/>
    </row>
    <row r="81" spans="2:15" x14ac:dyDescent="0.25">
      <c r="L81" s="25"/>
    </row>
    <row r="82" spans="2:15" x14ac:dyDescent="0.25">
      <c r="B82" s="1" t="s">
        <v>44</v>
      </c>
      <c r="D82" s="5">
        <f t="shared" ref="D82:K82" si="44">SUM(D71:D80)</f>
        <v>126290</v>
      </c>
      <c r="E82" s="5">
        <f t="shared" si="44"/>
        <v>132326.70000000001</v>
      </c>
      <c r="F82" s="5">
        <f t="shared" si="44"/>
        <v>138657.86099999998</v>
      </c>
      <c r="G82" s="5">
        <f t="shared" si="44"/>
        <v>145298.05203000002</v>
      </c>
      <c r="H82" s="5">
        <f t="shared" si="44"/>
        <v>152262.57065490002</v>
      </c>
      <c r="I82" s="5">
        <f t="shared" si="44"/>
        <v>159567.47973302699</v>
      </c>
      <c r="J82" s="5">
        <f t="shared" si="44"/>
        <v>167229.64604559142</v>
      </c>
      <c r="K82" s="5">
        <f t="shared" si="44"/>
        <v>175266.78089322289</v>
      </c>
      <c r="L82" s="25"/>
    </row>
    <row r="83" spans="2:15" x14ac:dyDescent="0.25">
      <c r="D83" s="5"/>
      <c r="E83" s="5"/>
      <c r="F83" s="5"/>
      <c r="G83" s="5"/>
      <c r="H83" s="5"/>
      <c r="I83" s="5"/>
      <c r="J83" s="5"/>
      <c r="K83" s="5"/>
      <c r="L83" s="25"/>
    </row>
    <row r="84" spans="2:15" x14ac:dyDescent="0.25">
      <c r="B84" s="1" t="s">
        <v>125</v>
      </c>
      <c r="D84" s="5">
        <f t="shared" ref="D84:K84" si="45">D67-D82</f>
        <v>72837.787499999977</v>
      </c>
      <c r="E84" s="5">
        <f t="shared" si="45"/>
        <v>74838.546302500006</v>
      </c>
      <c r="F84" s="5">
        <f t="shared" si="45"/>
        <v>76868.879784403311</v>
      </c>
      <c r="G84" s="5">
        <f t="shared" si="45"/>
        <v>78927.278814486315</v>
      </c>
      <c r="H84" s="5">
        <f t="shared" si="45"/>
        <v>81012.032053155475</v>
      </c>
      <c r="I84" s="5">
        <f t="shared" si="45"/>
        <v>83121.210405004793</v>
      </c>
      <c r="J84" s="5">
        <f t="shared" si="45"/>
        <v>85252.65045525317</v>
      </c>
      <c r="K84" s="5">
        <f t="shared" si="45"/>
        <v>87403.93682835839</v>
      </c>
      <c r="L84" s="25"/>
    </row>
    <row r="85" spans="2:15" x14ac:dyDescent="0.25">
      <c r="B85" s="1"/>
      <c r="D85" s="5"/>
      <c r="E85" s="5"/>
      <c r="F85" s="5"/>
      <c r="G85" s="5"/>
      <c r="H85" s="5"/>
      <c r="I85" s="5"/>
      <c r="J85" s="5"/>
      <c r="K85" s="5"/>
      <c r="L85" s="25"/>
    </row>
    <row r="86" spans="2:15" x14ac:dyDescent="0.25">
      <c r="B86" t="s">
        <v>42</v>
      </c>
      <c r="D86" s="5">
        <f>'Amortization of Mortgage'!H19</f>
        <v>7818.8082448547802</v>
      </c>
      <c r="E86" s="5">
        <f>'Amortization of Mortgage'!H31</f>
        <v>7689.0874399396944</v>
      </c>
      <c r="F86" s="5">
        <f>'Amortization of Mortgage'!H43</f>
        <v>7553.4072839426872</v>
      </c>
      <c r="G86" s="5">
        <f>'Amortization of Mortgage'!H55</f>
        <v>7411.4940053176979</v>
      </c>
      <c r="H86" s="5">
        <f>'Amortization of Mortgage'!H67</f>
        <v>7263.0612555017415</v>
      </c>
      <c r="I86" s="5">
        <f>'Amortization of Mortgage'!H79</f>
        <v>7107.8095311289444</v>
      </c>
      <c r="J86" s="5">
        <f>'Amortization of Mortgage'!H91</f>
        <v>6945.4255697012113</v>
      </c>
      <c r="K86" s="5">
        <f>'Amortization of Mortgage'!H103</f>
        <v>6775.5817174960903</v>
      </c>
      <c r="L86" s="25"/>
    </row>
    <row r="87" spans="2:15" x14ac:dyDescent="0.25">
      <c r="B87" t="s">
        <v>43</v>
      </c>
      <c r="D87" s="3">
        <f>D121*$N$13</f>
        <v>1472.5660302256213</v>
      </c>
      <c r="E87" s="3">
        <f t="shared" ref="E87:K87" si="46">E121*$N$13</f>
        <v>164.1324799340502</v>
      </c>
      <c r="F87" s="3">
        <f t="shared" si="46"/>
        <v>0</v>
      </c>
      <c r="G87" s="3">
        <f t="shared" si="46"/>
        <v>0</v>
      </c>
      <c r="H87" s="3">
        <f t="shared" si="46"/>
        <v>0</v>
      </c>
      <c r="I87" s="3">
        <f t="shared" si="46"/>
        <v>0</v>
      </c>
      <c r="J87" s="3">
        <f t="shared" si="46"/>
        <v>0</v>
      </c>
      <c r="K87" s="3">
        <f t="shared" si="46"/>
        <v>0</v>
      </c>
      <c r="L87" s="23"/>
      <c r="N87" s="21">
        <v>7.0000000000000007E-2</v>
      </c>
      <c r="O87" s="11" t="s">
        <v>89</v>
      </c>
    </row>
    <row r="88" spans="2:15" x14ac:dyDescent="0.25">
      <c r="B88" t="s">
        <v>92</v>
      </c>
      <c r="D88" s="18">
        <f>D107/$N$88</f>
        <v>5375.875</v>
      </c>
      <c r="E88" s="18">
        <f t="shared" ref="E88:K88" si="47">E107/$N$88</f>
        <v>5375.875</v>
      </c>
      <c r="F88" s="18">
        <f t="shared" si="47"/>
        <v>5375.875</v>
      </c>
      <c r="G88" s="18">
        <f t="shared" si="47"/>
        <v>5375.875</v>
      </c>
      <c r="H88" s="18">
        <f t="shared" si="47"/>
        <v>5375.875</v>
      </c>
      <c r="I88" s="18">
        <f t="shared" si="47"/>
        <v>5375.875</v>
      </c>
      <c r="J88" s="18">
        <f t="shared" si="47"/>
        <v>5375.875</v>
      </c>
      <c r="K88" s="18">
        <f t="shared" si="47"/>
        <v>5375.875</v>
      </c>
      <c r="L88" s="18"/>
      <c r="N88" s="10">
        <v>40</v>
      </c>
      <c r="O88" s="11" t="s">
        <v>99</v>
      </c>
    </row>
    <row r="89" spans="2:15" x14ac:dyDescent="0.25">
      <c r="B89" t="s">
        <v>98</v>
      </c>
      <c r="D89" s="18">
        <f>D109/$N$89</f>
        <v>450</v>
      </c>
      <c r="E89" s="18">
        <f t="shared" ref="E89:K89" si="48">E109/$N$89</f>
        <v>450</v>
      </c>
      <c r="F89" s="18">
        <f t="shared" si="48"/>
        <v>450</v>
      </c>
      <c r="G89" s="18">
        <f t="shared" si="48"/>
        <v>450</v>
      </c>
      <c r="H89" s="18">
        <f t="shared" si="48"/>
        <v>450</v>
      </c>
      <c r="I89" s="18">
        <f t="shared" si="48"/>
        <v>450</v>
      </c>
      <c r="J89" s="18">
        <f t="shared" si="48"/>
        <v>450</v>
      </c>
      <c r="K89" s="18">
        <f t="shared" si="48"/>
        <v>450</v>
      </c>
      <c r="L89" s="18"/>
      <c r="N89" s="10">
        <v>10</v>
      </c>
      <c r="O89" s="11" t="s">
        <v>99</v>
      </c>
    </row>
    <row r="90" spans="2:15" x14ac:dyDescent="0.25">
      <c r="B90" t="s">
        <v>93</v>
      </c>
      <c r="D90" s="6">
        <f t="shared" ref="D90:K90" si="49">D110/$N$90</f>
        <v>4100</v>
      </c>
      <c r="E90" s="6">
        <f t="shared" si="49"/>
        <v>4100</v>
      </c>
      <c r="F90" s="6">
        <f t="shared" si="49"/>
        <v>4100</v>
      </c>
      <c r="G90" s="6">
        <f t="shared" si="49"/>
        <v>7500</v>
      </c>
      <c r="H90" s="6">
        <f t="shared" si="49"/>
        <v>7500</v>
      </c>
      <c r="I90" s="6">
        <f t="shared" si="49"/>
        <v>7500</v>
      </c>
      <c r="J90" s="6">
        <f t="shared" si="49"/>
        <v>7500</v>
      </c>
      <c r="K90" s="6">
        <f t="shared" si="49"/>
        <v>7500</v>
      </c>
      <c r="L90" s="25"/>
      <c r="N90" s="10">
        <v>10</v>
      </c>
      <c r="O90" s="11" t="s">
        <v>99</v>
      </c>
    </row>
    <row r="91" spans="2:15" x14ac:dyDescent="0.25">
      <c r="D91" s="5">
        <f>SUM(D86:D90)</f>
        <v>19217.249275080401</v>
      </c>
      <c r="E91" s="5">
        <f t="shared" ref="E91:K91" si="50">SUM(E86:E90)</f>
        <v>17779.094919873743</v>
      </c>
      <c r="F91" s="5">
        <f t="shared" si="50"/>
        <v>17479.282283942688</v>
      </c>
      <c r="G91" s="5">
        <f t="shared" si="50"/>
        <v>20737.369005317698</v>
      </c>
      <c r="H91" s="5">
        <f t="shared" si="50"/>
        <v>20588.936255501743</v>
      </c>
      <c r="I91" s="5">
        <f t="shared" si="50"/>
        <v>20433.684531128943</v>
      </c>
      <c r="J91" s="5">
        <f t="shared" si="50"/>
        <v>20271.300569701212</v>
      </c>
      <c r="K91" s="5">
        <f t="shared" si="50"/>
        <v>20101.45671749609</v>
      </c>
      <c r="L91" s="25"/>
    </row>
    <row r="93" spans="2:15" x14ac:dyDescent="0.25">
      <c r="B93" t="s">
        <v>56</v>
      </c>
      <c r="D93" s="5">
        <f t="shared" ref="D93:K93" si="51">D84-D91</f>
        <v>53620.538224919575</v>
      </c>
      <c r="E93" s="5">
        <f t="shared" si="51"/>
        <v>57059.451382626263</v>
      </c>
      <c r="F93" s="5">
        <f t="shared" si="51"/>
        <v>59389.597500460623</v>
      </c>
      <c r="G93" s="5">
        <f t="shared" si="51"/>
        <v>58189.909809168617</v>
      </c>
      <c r="H93" s="5">
        <f t="shared" si="51"/>
        <v>60423.095797653732</v>
      </c>
      <c r="I93" s="5">
        <f t="shared" si="51"/>
        <v>62687.525873875849</v>
      </c>
      <c r="J93" s="5">
        <f t="shared" si="51"/>
        <v>64981.349885551957</v>
      </c>
      <c r="K93" s="5">
        <f t="shared" si="51"/>
        <v>67302.480110862292</v>
      </c>
      <c r="L93" s="25"/>
    </row>
    <row r="94" spans="2:15" x14ac:dyDescent="0.25">
      <c r="B94" t="s">
        <v>57</v>
      </c>
      <c r="D94" s="5">
        <f>D93*$N$94</f>
        <v>18230.982996472656</v>
      </c>
      <c r="E94" s="5">
        <f t="shared" ref="E94:K94" si="52">E93*$N$94</f>
        <v>19400.213470092931</v>
      </c>
      <c r="F94" s="5">
        <f t="shared" si="52"/>
        <v>20192.463150156615</v>
      </c>
      <c r="G94" s="5">
        <f t="shared" si="52"/>
        <v>19784.569335117332</v>
      </c>
      <c r="H94" s="5">
        <f t="shared" si="52"/>
        <v>20543.852571202271</v>
      </c>
      <c r="I94" s="5">
        <f t="shared" si="52"/>
        <v>21313.758797117789</v>
      </c>
      <c r="J94" s="5">
        <f t="shared" si="52"/>
        <v>22093.658961087665</v>
      </c>
      <c r="K94" s="5">
        <f t="shared" si="52"/>
        <v>22882.843237693181</v>
      </c>
      <c r="L94" s="25"/>
      <c r="N94" s="21">
        <v>0.34</v>
      </c>
      <c r="O94" s="11" t="s">
        <v>94</v>
      </c>
    </row>
    <row r="95" spans="2:15" ht="15.75" thickBot="1" x14ac:dyDescent="0.3">
      <c r="B95" s="1" t="s">
        <v>58</v>
      </c>
      <c r="D95" s="19">
        <f>D93-D94</f>
        <v>35389.555228446916</v>
      </c>
      <c r="E95" s="19">
        <f t="shared" ref="E95:K95" si="53">E93-E94</f>
        <v>37659.237912533332</v>
      </c>
      <c r="F95" s="19">
        <f t="shared" si="53"/>
        <v>39197.134350304012</v>
      </c>
      <c r="G95" s="19">
        <f t="shared" si="53"/>
        <v>38405.340474051285</v>
      </c>
      <c r="H95" s="19">
        <f t="shared" si="53"/>
        <v>39879.243226451465</v>
      </c>
      <c r="I95" s="19">
        <f t="shared" si="53"/>
        <v>41373.767076758057</v>
      </c>
      <c r="J95" s="19">
        <f t="shared" si="53"/>
        <v>42887.690924464288</v>
      </c>
      <c r="K95" s="19">
        <f t="shared" si="53"/>
        <v>44419.636873169111</v>
      </c>
      <c r="L95" s="25"/>
      <c r="O95" s="11" t="s">
        <v>96</v>
      </c>
    </row>
    <row r="96" spans="2:15" ht="15.75" thickTop="1" x14ac:dyDescent="0.25"/>
    <row r="98" spans="1:15" x14ac:dyDescent="0.25">
      <c r="A98" s="1" t="s">
        <v>59</v>
      </c>
    </row>
    <row r="100" spans="1:15" x14ac:dyDescent="0.25">
      <c r="B100" t="s">
        <v>61</v>
      </c>
    </row>
    <row r="102" spans="1:15" x14ac:dyDescent="0.25">
      <c r="B102" t="s">
        <v>173</v>
      </c>
      <c r="D102" s="4">
        <v>20000</v>
      </c>
      <c r="E102" s="4">
        <v>20000</v>
      </c>
      <c r="F102" s="4">
        <v>20000</v>
      </c>
      <c r="G102" s="4">
        <v>20000</v>
      </c>
      <c r="H102" s="4">
        <v>20000</v>
      </c>
      <c r="I102" s="4">
        <v>20000</v>
      </c>
      <c r="J102" s="4">
        <v>20000</v>
      </c>
      <c r="K102" s="4">
        <v>20000</v>
      </c>
      <c r="L102" s="18"/>
    </row>
    <row r="103" spans="1:15" x14ac:dyDescent="0.25">
      <c r="B103" t="s">
        <v>95</v>
      </c>
      <c r="D103" s="4"/>
      <c r="E103" s="4"/>
      <c r="F103" s="4">
        <f>39506</f>
        <v>39506</v>
      </c>
      <c r="G103">
        <f>52909</f>
        <v>52909</v>
      </c>
      <c r="H103" s="4">
        <f>101595</f>
        <v>101595</v>
      </c>
      <c r="I103" s="4">
        <v>151576</v>
      </c>
      <c r="J103" s="4">
        <v>202863</v>
      </c>
      <c r="K103" s="4">
        <v>255464</v>
      </c>
      <c r="L103" s="18"/>
    </row>
    <row r="104" spans="1:15" x14ac:dyDescent="0.25">
      <c r="B104" t="s">
        <v>62</v>
      </c>
      <c r="D104" s="4">
        <f t="shared" ref="D104:K104" si="54">(D56+D58+D59)*$N$104</f>
        <v>35964.555</v>
      </c>
      <c r="E104" s="4">
        <f t="shared" si="54"/>
        <v>37413.926566500006</v>
      </c>
      <c r="F104" s="4">
        <f t="shared" si="54"/>
        <v>38921.707807129955</v>
      </c>
      <c r="G104" s="4">
        <f t="shared" si="54"/>
        <v>40490.252631757292</v>
      </c>
      <c r="H104" s="4">
        <f t="shared" si="54"/>
        <v>42122.009812817116</v>
      </c>
      <c r="I104" s="4">
        <f t="shared" si="54"/>
        <v>43819.526808273637</v>
      </c>
      <c r="J104" s="4">
        <f t="shared" si="54"/>
        <v>45585.453738647062</v>
      </c>
      <c r="K104" s="4">
        <f t="shared" si="54"/>
        <v>47422.547524314548</v>
      </c>
      <c r="L104" s="18"/>
      <c r="N104" s="21">
        <v>0.2</v>
      </c>
      <c r="O104" s="11" t="s">
        <v>87</v>
      </c>
    </row>
    <row r="105" spans="1:15" x14ac:dyDescent="0.25">
      <c r="B105" t="s">
        <v>63</v>
      </c>
      <c r="D105" s="4">
        <f t="shared" ref="D105:K105" si="55">((D62/360)*D45)+((D64/360)*D46)</f>
        <v>391.22062499999998</v>
      </c>
      <c r="E105" s="4">
        <f t="shared" si="55"/>
        <v>406.49646749999994</v>
      </c>
      <c r="F105" s="4">
        <f t="shared" si="55"/>
        <v>422.38302296587494</v>
      </c>
      <c r="G105" s="4">
        <f t="shared" si="55"/>
        <v>438.90485409528105</v>
      </c>
      <c r="H105" s="4">
        <f t="shared" si="55"/>
        <v>456.08751297224092</v>
      </c>
      <c r="I105" s="4">
        <f t="shared" si="55"/>
        <v>473.95758093451138</v>
      </c>
      <c r="J105" s="4">
        <f t="shared" si="55"/>
        <v>492.54271004755645</v>
      </c>
      <c r="K105" s="4">
        <f t="shared" si="55"/>
        <v>511.87166624987094</v>
      </c>
      <c r="L105" s="18"/>
    </row>
    <row r="107" spans="1:15" x14ac:dyDescent="0.25">
      <c r="B107" t="s">
        <v>91</v>
      </c>
      <c r="D107" s="4">
        <f>D49*D50</f>
        <v>215035</v>
      </c>
      <c r="E107" s="4">
        <f>D107</f>
        <v>215035</v>
      </c>
      <c r="F107" s="4">
        <f t="shared" ref="F107:K107" si="56">E107</f>
        <v>215035</v>
      </c>
      <c r="G107" s="4">
        <f t="shared" si="56"/>
        <v>215035</v>
      </c>
      <c r="H107" s="4">
        <f t="shared" si="56"/>
        <v>215035</v>
      </c>
      <c r="I107" s="4">
        <f t="shared" si="56"/>
        <v>215035</v>
      </c>
      <c r="J107" s="4">
        <f t="shared" si="56"/>
        <v>215035</v>
      </c>
      <c r="K107" s="4">
        <f t="shared" si="56"/>
        <v>215035</v>
      </c>
      <c r="L107" s="18"/>
    </row>
    <row r="108" spans="1:15" x14ac:dyDescent="0.25">
      <c r="B108" t="s">
        <v>167</v>
      </c>
      <c r="C108" s="5"/>
      <c r="D108" s="4">
        <v>20000</v>
      </c>
      <c r="E108" s="4">
        <v>20000</v>
      </c>
      <c r="F108" s="4">
        <v>20000</v>
      </c>
      <c r="G108" s="4">
        <v>20000</v>
      </c>
      <c r="H108" s="4">
        <v>20000</v>
      </c>
      <c r="I108" s="4">
        <v>20000</v>
      </c>
      <c r="J108" s="4">
        <v>20000</v>
      </c>
      <c r="K108" s="4">
        <v>20000</v>
      </c>
      <c r="L108" s="18"/>
    </row>
    <row r="109" spans="1:15" x14ac:dyDescent="0.25">
      <c r="B109" t="s">
        <v>97</v>
      </c>
      <c r="D109" s="4">
        <v>4500</v>
      </c>
      <c r="E109" s="4">
        <v>4500</v>
      </c>
      <c r="F109" s="4">
        <v>4500</v>
      </c>
      <c r="G109" s="4">
        <v>4500</v>
      </c>
      <c r="H109" s="4">
        <v>4500</v>
      </c>
      <c r="I109" s="4">
        <v>4500</v>
      </c>
      <c r="J109" s="4">
        <v>4500</v>
      </c>
      <c r="K109" s="4">
        <v>4500</v>
      </c>
      <c r="L109" s="18"/>
    </row>
    <row r="110" spans="1:15" x14ac:dyDescent="0.25">
      <c r="B110" t="s">
        <v>90</v>
      </c>
      <c r="D110" s="4">
        <v>41000</v>
      </c>
      <c r="E110" s="4">
        <v>41000</v>
      </c>
      <c r="F110" s="4">
        <v>41000</v>
      </c>
      <c r="G110" s="4">
        <v>75000</v>
      </c>
      <c r="H110" s="4">
        <v>75000</v>
      </c>
      <c r="I110" s="4">
        <v>75000</v>
      </c>
      <c r="J110" s="4">
        <v>75000</v>
      </c>
      <c r="K110" s="4">
        <v>75000</v>
      </c>
      <c r="L110" s="18"/>
    </row>
    <row r="111" spans="1:15" x14ac:dyDescent="0.25">
      <c r="B111" t="s">
        <v>64</v>
      </c>
      <c r="D111" s="5">
        <f>SUM(D88:D90)</f>
        <v>9925.875</v>
      </c>
      <c r="E111" s="5">
        <f>D111+SUM(E88:E90)</f>
        <v>19851.75</v>
      </c>
      <c r="F111" s="5">
        <f t="shared" ref="F111:J111" si="57">E111+SUM(F88:F90)</f>
        <v>29777.625</v>
      </c>
      <c r="G111" s="5">
        <f t="shared" si="57"/>
        <v>43103.5</v>
      </c>
      <c r="H111" s="5">
        <f t="shared" si="57"/>
        <v>56429.375</v>
      </c>
      <c r="I111" s="5">
        <f t="shared" si="57"/>
        <v>69755.25</v>
      </c>
      <c r="J111" s="5">
        <f t="shared" si="57"/>
        <v>83081.125</v>
      </c>
      <c r="K111" s="5">
        <f>J111+SUM(K88:K90)</f>
        <v>96407</v>
      </c>
      <c r="L111" s="25"/>
    </row>
    <row r="113" spans="2:12" ht="15.75" thickBot="1" x14ac:dyDescent="0.3">
      <c r="B113" s="1" t="s">
        <v>65</v>
      </c>
      <c r="D113" s="19">
        <f>SUM(D102:D110)-D111</f>
        <v>326964.90062500001</v>
      </c>
      <c r="E113" s="19">
        <f t="shared" ref="E113:K113" si="58">SUM(E102:E110)-E111</f>
        <v>318503.67303399998</v>
      </c>
      <c r="F113" s="19">
        <f t="shared" si="58"/>
        <v>349607.46583009581</v>
      </c>
      <c r="G113" s="19">
        <f t="shared" si="58"/>
        <v>385269.6574858526</v>
      </c>
      <c r="H113" s="19">
        <f t="shared" si="58"/>
        <v>422278.72232578939</v>
      </c>
      <c r="I113" s="19">
        <f t="shared" si="58"/>
        <v>460649.23438920814</v>
      </c>
      <c r="J113" s="19">
        <f t="shared" si="58"/>
        <v>500394.87144869461</v>
      </c>
      <c r="K113" s="19">
        <f t="shared" si="58"/>
        <v>541526.41919056443</v>
      </c>
      <c r="L113" s="25"/>
    </row>
    <row r="114" spans="2:12" ht="15.75" thickTop="1" x14ac:dyDescent="0.25"/>
    <row r="115" spans="2:12" x14ac:dyDescent="0.25">
      <c r="B115" t="s">
        <v>66</v>
      </c>
    </row>
    <row r="117" spans="2:12" x14ac:dyDescent="0.25">
      <c r="B117" t="s">
        <v>67</v>
      </c>
      <c r="D117" s="4">
        <f t="shared" ref="D117:K117" si="59">((D65+D80+(D73/11))/360)*D47</f>
        <v>4631.0997159090912</v>
      </c>
      <c r="E117" s="4">
        <f t="shared" si="59"/>
        <v>4819.0764236363648</v>
      </c>
      <c r="F117" s="4">
        <f t="shared" si="59"/>
        <v>5014.8087093040795</v>
      </c>
      <c r="G117" s="4">
        <f t="shared" si="59"/>
        <v>5218.6230523512468</v>
      </c>
      <c r="H117" s="4">
        <f t="shared" si="59"/>
        <v>5430.8600914492017</v>
      </c>
      <c r="I117" s="4">
        <f t="shared" si="59"/>
        <v>5651.8752659514093</v>
      </c>
      <c r="J117" s="4">
        <f t="shared" si="59"/>
        <v>5882.0394881712864</v>
      </c>
      <c r="K117" s="4">
        <f t="shared" si="59"/>
        <v>6121.7398480793745</v>
      </c>
      <c r="L117" s="18"/>
    </row>
    <row r="118" spans="2:12" x14ac:dyDescent="0.25">
      <c r="B118" t="s">
        <v>68</v>
      </c>
      <c r="D118" s="17">
        <f>'Amortization of Mortgage'!I19</f>
        <v>2823.7113397899839</v>
      </c>
      <c r="E118" s="17">
        <f>'Amortization of Mortgage'!I31</f>
        <v>2953.4321447050697</v>
      </c>
      <c r="F118" s="17">
        <f>'Amortization of Mortgage'!I43</f>
        <v>3089.1123007020769</v>
      </c>
      <c r="G118" s="17">
        <f>'Amortization of Mortgage'!I55</f>
        <v>3231.0255793270662</v>
      </c>
      <c r="H118" s="17">
        <f>'Amortization of Mortgage'!I67</f>
        <v>3379.4583291430226</v>
      </c>
      <c r="I118" s="17">
        <f>'Amortization of Mortgage'!I79</f>
        <v>3534.7100535158202</v>
      </c>
      <c r="J118" s="17">
        <f>'Amortization of Mortgage'!I91</f>
        <v>3697.0940149435528</v>
      </c>
      <c r="K118" s="17">
        <f>'Amortization of Mortgage'!I103</f>
        <v>3866.9378671486738</v>
      </c>
      <c r="L118" s="31"/>
    </row>
    <row r="120" spans="2:12" x14ac:dyDescent="0.25">
      <c r="B120" t="s">
        <v>69</v>
      </c>
      <c r="D120" s="4">
        <f>'Amortization of Mortgage'!F7</f>
        <v>175035</v>
      </c>
      <c r="E120" s="5">
        <f>'Amortization of Mortgage'!F19</f>
        <v>172211.28866021003</v>
      </c>
      <c r="F120" s="5">
        <f>'Amortization of Mortgage'!F31</f>
        <v>169257.85651550494</v>
      </c>
      <c r="G120" s="5">
        <f>'Amortization of Mortgage'!F43</f>
        <v>166168.74421480283</v>
      </c>
      <c r="H120" s="5">
        <f>'Amortization of Mortgage'!F55</f>
        <v>162937.71863547582</v>
      </c>
      <c r="I120" s="5">
        <f>'Amortization of Mortgage'!F67</f>
        <v>159558.26030633278</v>
      </c>
      <c r="J120" s="5">
        <f>'Amortization of Mortgage'!F79</f>
        <v>156023.55025281696</v>
      </c>
      <c r="K120" s="5">
        <f>'Amortization of Mortgage'!F91</f>
        <v>152326.45623787341</v>
      </c>
      <c r="L120" s="25"/>
    </row>
    <row r="121" spans="2:12" x14ac:dyDescent="0.25">
      <c r="B121" t="s">
        <v>70</v>
      </c>
      <c r="D121" s="4">
        <v>49085.534340854043</v>
      </c>
      <c r="E121" s="4">
        <v>5471.0826644683402</v>
      </c>
    </row>
    <row r="123" spans="2:12" x14ac:dyDescent="0.25">
      <c r="B123" t="s">
        <v>71</v>
      </c>
      <c r="D123" s="4">
        <v>60000</v>
      </c>
      <c r="E123" s="4">
        <v>60000</v>
      </c>
      <c r="F123" s="4">
        <v>60000</v>
      </c>
      <c r="G123" s="4">
        <v>60000</v>
      </c>
      <c r="H123" s="4">
        <v>60000</v>
      </c>
      <c r="I123" s="4">
        <v>60000</v>
      </c>
      <c r="J123" s="4">
        <v>60000</v>
      </c>
      <c r="K123" s="4">
        <v>60000</v>
      </c>
      <c r="L123" s="18"/>
    </row>
    <row r="124" spans="2:12" x14ac:dyDescent="0.25">
      <c r="B124" t="s">
        <v>72</v>
      </c>
      <c r="D124" s="4">
        <f>D95</f>
        <v>35389.555228446916</v>
      </c>
      <c r="E124" s="4">
        <f>D124+E95</f>
        <v>73048.79314098024</v>
      </c>
      <c r="F124" s="4">
        <f t="shared" ref="F124:K124" si="60">E124+F95</f>
        <v>112245.92749128425</v>
      </c>
      <c r="G124" s="4">
        <f t="shared" si="60"/>
        <v>150651.26796533554</v>
      </c>
      <c r="H124" s="4">
        <f t="shared" si="60"/>
        <v>190530.51119178702</v>
      </c>
      <c r="I124" s="4">
        <f t="shared" si="60"/>
        <v>231904.27826854508</v>
      </c>
      <c r="J124" s="4">
        <f t="shared" si="60"/>
        <v>274791.96919300937</v>
      </c>
      <c r="K124" s="4">
        <f t="shared" si="60"/>
        <v>319211.60606617847</v>
      </c>
      <c r="L124" s="18"/>
    </row>
    <row r="126" spans="2:12" ht="15.75" thickBot="1" x14ac:dyDescent="0.3">
      <c r="B126" s="1" t="s">
        <v>73</v>
      </c>
      <c r="D126" s="20">
        <f>SUM(D117:D124)</f>
        <v>326964.90062500001</v>
      </c>
      <c r="E126" s="20">
        <f t="shared" ref="E126:K126" si="61">SUM(E117:E124)</f>
        <v>318503.67303400004</v>
      </c>
      <c r="F126" s="20">
        <f t="shared" si="61"/>
        <v>349607.70501679537</v>
      </c>
      <c r="G126" s="20">
        <f t="shared" si="61"/>
        <v>385269.66081181669</v>
      </c>
      <c r="H126" s="20">
        <f t="shared" si="61"/>
        <v>422278.54824785504</v>
      </c>
      <c r="I126" s="20">
        <f t="shared" si="61"/>
        <v>460649.12389434513</v>
      </c>
      <c r="J126" s="20">
        <f t="shared" si="61"/>
        <v>500394.65294894116</v>
      </c>
      <c r="K126" s="20">
        <f t="shared" si="61"/>
        <v>541526.74001928</v>
      </c>
      <c r="L126" s="18"/>
    </row>
    <row r="127" spans="2:12" ht="15.75" thickTop="1" x14ac:dyDescent="0.25"/>
    <row r="128" spans="2:12" x14ac:dyDescent="0.25">
      <c r="D128" s="5">
        <f>D113-D126</f>
        <v>0</v>
      </c>
      <c r="E128" s="5">
        <f t="shared" ref="E128:K128" si="62">E113-E126</f>
        <v>0</v>
      </c>
      <c r="F128" s="5">
        <f t="shared" si="62"/>
        <v>-0.23918669956037775</v>
      </c>
      <c r="G128" s="5">
        <f t="shared" si="62"/>
        <v>-3.3259640913456678E-3</v>
      </c>
      <c r="H128" s="5">
        <f t="shared" si="62"/>
        <v>0.17407793435268104</v>
      </c>
      <c r="I128" s="5">
        <f t="shared" si="62"/>
        <v>0.11049486300908029</v>
      </c>
      <c r="J128" s="5">
        <f t="shared" si="62"/>
        <v>0.21849975344957784</v>
      </c>
      <c r="K128" s="5">
        <f t="shared" si="62"/>
        <v>-0.32082871557213366</v>
      </c>
      <c r="L128" s="25"/>
    </row>
    <row r="129" spans="1:12" x14ac:dyDescent="0.25">
      <c r="D129" s="5"/>
      <c r="E129" s="5"/>
      <c r="F129" s="5"/>
      <c r="G129" s="5"/>
      <c r="H129" s="5"/>
      <c r="I129" s="5"/>
      <c r="J129" s="5"/>
      <c r="K129" s="5"/>
      <c r="L129" s="25"/>
    </row>
    <row r="130" spans="1:12" x14ac:dyDescent="0.25">
      <c r="D130" s="5"/>
      <c r="E130" s="5"/>
      <c r="F130" s="5"/>
      <c r="G130" s="5"/>
      <c r="H130" s="5"/>
      <c r="I130" s="5"/>
      <c r="J130" s="5"/>
      <c r="K130" s="5"/>
      <c r="L130" s="25"/>
    </row>
    <row r="131" spans="1:12" x14ac:dyDescent="0.25">
      <c r="A131" s="42" t="s">
        <v>143</v>
      </c>
      <c r="B131" s="42"/>
    </row>
    <row r="132" spans="1:12" x14ac:dyDescent="0.25">
      <c r="A132" s="42"/>
      <c r="B132" s="42"/>
    </row>
    <row r="133" spans="1:12" x14ac:dyDescent="0.25">
      <c r="B133" s="34" t="s">
        <v>159</v>
      </c>
    </row>
    <row r="134" spans="1:12" x14ac:dyDescent="0.25">
      <c r="B134" t="s">
        <v>144</v>
      </c>
      <c r="D134" s="21">
        <f t="shared" ref="D134:K135" si="63">(D55-D62)/D55</f>
        <v>0.5</v>
      </c>
      <c r="E134" s="21">
        <f t="shared" si="63"/>
        <v>0.5</v>
      </c>
      <c r="F134" s="21">
        <f t="shared" si="63"/>
        <v>0.5</v>
      </c>
      <c r="G134" s="21">
        <f t="shared" si="63"/>
        <v>0.5</v>
      </c>
      <c r="H134" s="21">
        <f t="shared" si="63"/>
        <v>0.5</v>
      </c>
      <c r="I134" s="21">
        <f t="shared" si="63"/>
        <v>0.5</v>
      </c>
      <c r="J134" s="21">
        <f t="shared" si="63"/>
        <v>0.5</v>
      </c>
      <c r="K134" s="21">
        <f t="shared" si="63"/>
        <v>0.5</v>
      </c>
    </row>
    <row r="135" spans="1:12" x14ac:dyDescent="0.25">
      <c r="B135" t="s">
        <v>146</v>
      </c>
      <c r="D135" s="21">
        <f t="shared" si="63"/>
        <v>0.3</v>
      </c>
      <c r="E135" s="21">
        <f t="shared" si="63"/>
        <v>0.29999999999999988</v>
      </c>
      <c r="F135" s="21">
        <f t="shared" si="63"/>
        <v>0.3000000000000001</v>
      </c>
      <c r="G135" s="21">
        <f t="shared" si="63"/>
        <v>0.3000000000000001</v>
      </c>
      <c r="H135" s="21">
        <f t="shared" si="63"/>
        <v>0.30000000000000004</v>
      </c>
      <c r="I135" s="21">
        <f t="shared" si="63"/>
        <v>0.3</v>
      </c>
      <c r="J135" s="21">
        <f t="shared" si="63"/>
        <v>0.3</v>
      </c>
      <c r="K135" s="21">
        <f t="shared" si="63"/>
        <v>0.29999999999999993</v>
      </c>
    </row>
    <row r="136" spans="1:12" x14ac:dyDescent="0.25">
      <c r="B136" t="s">
        <v>145</v>
      </c>
      <c r="D136" s="21">
        <f t="shared" ref="D136:K136" si="64">(D59-D64)/D59</f>
        <v>0.96762589928057552</v>
      </c>
      <c r="E136" s="21">
        <f t="shared" si="64"/>
        <v>0.9685688342529859</v>
      </c>
      <c r="F136" s="21">
        <f t="shared" si="64"/>
        <v>0.9694843050999864</v>
      </c>
      <c r="G136" s="21">
        <f t="shared" si="64"/>
        <v>0.97037311174755958</v>
      </c>
      <c r="H136" s="21">
        <f t="shared" si="64"/>
        <v>0.97123603082287335</v>
      </c>
      <c r="I136" s="21">
        <f t="shared" si="64"/>
        <v>0.97207381633288681</v>
      </c>
      <c r="J136" s="21">
        <f t="shared" si="64"/>
        <v>0.97288720032319109</v>
      </c>
      <c r="K136" s="21">
        <f t="shared" si="64"/>
        <v>0.97367689351766118</v>
      </c>
    </row>
    <row r="137" spans="1:12" x14ac:dyDescent="0.25">
      <c r="B137" t="s">
        <v>147</v>
      </c>
      <c r="D137" s="21">
        <f t="shared" ref="D137:K137" si="65">D58/D58</f>
        <v>1</v>
      </c>
      <c r="E137" s="21">
        <f t="shared" si="65"/>
        <v>1</v>
      </c>
      <c r="F137" s="21">
        <f t="shared" si="65"/>
        <v>1</v>
      </c>
      <c r="G137" s="21">
        <f t="shared" si="65"/>
        <v>1</v>
      </c>
      <c r="H137" s="21">
        <f t="shared" si="65"/>
        <v>1</v>
      </c>
      <c r="I137" s="21">
        <f t="shared" si="65"/>
        <v>1</v>
      </c>
      <c r="J137" s="21">
        <f t="shared" si="65"/>
        <v>1</v>
      </c>
      <c r="K137" s="21">
        <f t="shared" si="65"/>
        <v>1</v>
      </c>
    </row>
    <row r="138" spans="1:12" x14ac:dyDescent="0.25">
      <c r="A138" s="1"/>
      <c r="B138" s="8" t="s">
        <v>161</v>
      </c>
      <c r="D138" s="21">
        <f t="shared" ref="D138:K138" si="66">D57/D57</f>
        <v>1</v>
      </c>
      <c r="E138" s="21">
        <f t="shared" si="66"/>
        <v>1</v>
      </c>
      <c r="F138" s="21">
        <f t="shared" si="66"/>
        <v>1</v>
      </c>
      <c r="G138" s="21">
        <f t="shared" si="66"/>
        <v>1</v>
      </c>
      <c r="H138" s="21">
        <f t="shared" si="66"/>
        <v>1</v>
      </c>
      <c r="I138" s="21">
        <f t="shared" si="66"/>
        <v>1</v>
      </c>
      <c r="J138" s="21">
        <f t="shared" si="66"/>
        <v>1</v>
      </c>
      <c r="K138" s="21">
        <f t="shared" si="66"/>
        <v>1</v>
      </c>
    </row>
    <row r="139" spans="1:12" x14ac:dyDescent="0.25">
      <c r="B139" s="34" t="s">
        <v>160</v>
      </c>
      <c r="D139" s="21"/>
      <c r="E139" s="21"/>
      <c r="F139" s="21"/>
      <c r="G139" s="21"/>
      <c r="H139" s="21"/>
      <c r="I139" s="21"/>
      <c r="J139" s="21"/>
      <c r="K139" s="21"/>
    </row>
    <row r="140" spans="1:12" x14ac:dyDescent="0.25">
      <c r="B140" t="s">
        <v>148</v>
      </c>
      <c r="D140" s="4">
        <f t="shared" ref="D140:K140" si="67">((D82+D91)*M55)/D134</f>
        <v>3453.4293437995748</v>
      </c>
      <c r="E140" s="4">
        <f t="shared" si="67"/>
        <v>3562.5699711404754</v>
      </c>
      <c r="F140" s="4">
        <f t="shared" si="67"/>
        <v>3705.7163471933713</v>
      </c>
      <c r="G140" s="4">
        <f t="shared" si="67"/>
        <v>3940.6393699979226</v>
      </c>
      <c r="H140" s="4">
        <f t="shared" si="67"/>
        <v>4102.4104919739339</v>
      </c>
      <c r="I140" s="4">
        <f t="shared" si="67"/>
        <v>4272.0985083894557</v>
      </c>
      <c r="J140" s="4">
        <f t="shared" si="67"/>
        <v>4450.0962959399712</v>
      </c>
      <c r="K140" s="4">
        <f t="shared" si="67"/>
        <v>4636.8164333569903</v>
      </c>
    </row>
    <row r="141" spans="1:12" x14ac:dyDescent="0.25">
      <c r="B141" t="s">
        <v>149</v>
      </c>
      <c r="D141" s="4">
        <f t="shared" ref="D141:K141" si="68">((D82+D91)*M56)/D135</f>
        <v>141921.75385477708</v>
      </c>
      <c r="E141" s="4">
        <f t="shared" si="68"/>
        <v>146406.9851153621</v>
      </c>
      <c r="F141" s="4">
        <f t="shared" si="68"/>
        <v>152289.71289835774</v>
      </c>
      <c r="G141" s="4">
        <f t="shared" si="68"/>
        <v>161944.08369854474</v>
      </c>
      <c r="H141" s="4">
        <f t="shared" si="68"/>
        <v>168592.2119989288</v>
      </c>
      <c r="I141" s="4">
        <f t="shared" si="68"/>
        <v>175565.69212559407</v>
      </c>
      <c r="J141" s="4">
        <f t="shared" si="68"/>
        <v>182880.66969616321</v>
      </c>
      <c r="K141" s="4">
        <f t="shared" si="68"/>
        <v>190554.10000097228</v>
      </c>
    </row>
    <row r="142" spans="1:12" x14ac:dyDescent="0.25">
      <c r="B142" t="s">
        <v>150</v>
      </c>
      <c r="D142" s="4">
        <f t="shared" ref="D142:K142" si="69">((D82+D91)*M59)/D136</f>
        <v>7645.1771549111936</v>
      </c>
      <c r="E142" s="4">
        <f t="shared" si="69"/>
        <v>7879.1138319292049</v>
      </c>
      <c r="F142" s="4">
        <f t="shared" si="69"/>
        <v>8187.9626550614594</v>
      </c>
      <c r="G142" s="4">
        <f t="shared" si="69"/>
        <v>8699.0614853131265</v>
      </c>
      <c r="H142" s="4">
        <f t="shared" si="69"/>
        <v>9048.1291586749521</v>
      </c>
      <c r="I142" s="4">
        <f t="shared" si="69"/>
        <v>9414.2662298731302</v>
      </c>
      <c r="J142" s="4">
        <f t="shared" si="69"/>
        <v>9798.314650193548</v>
      </c>
      <c r="K142" s="4">
        <f t="shared" si="69"/>
        <v>10201.15864788211</v>
      </c>
    </row>
    <row r="143" spans="1:12" x14ac:dyDescent="0.25">
      <c r="B143" t="s">
        <v>151</v>
      </c>
      <c r="D143" s="4">
        <f t="shared" ref="D143:K143" si="70">((D82+D91)*M58)</f>
        <v>53516.328016072177</v>
      </c>
      <c r="E143" s="4">
        <f t="shared" si="70"/>
        <v>55207.633970584429</v>
      </c>
      <c r="F143" s="4">
        <f t="shared" si="70"/>
        <v>57425.912572089066</v>
      </c>
      <c r="G143" s="4">
        <f t="shared" si="70"/>
        <v>61066.414894659581</v>
      </c>
      <c r="H143" s="4">
        <f t="shared" si="70"/>
        <v>63573.313274596061</v>
      </c>
      <c r="I143" s="4">
        <f t="shared" si="70"/>
        <v>66202.896405692736</v>
      </c>
      <c r="J143" s="4">
        <f t="shared" si="70"/>
        <v>68961.252531261533</v>
      </c>
      <c r="K143" s="4">
        <f t="shared" si="70"/>
        <v>71854.775208699939</v>
      </c>
    </row>
    <row r="144" spans="1:12" x14ac:dyDescent="0.25">
      <c r="B144" t="s">
        <v>152</v>
      </c>
      <c r="D144" s="4">
        <f t="shared" ref="D144:K144" si="71">((D82+D91)*M57)</f>
        <v>40290.009010995047</v>
      </c>
      <c r="E144" s="4">
        <f t="shared" si="71"/>
        <v>41563.316329972215</v>
      </c>
      <c r="F144" s="4">
        <f t="shared" si="71"/>
        <v>43233.357383922666</v>
      </c>
      <c r="G144" s="4">
        <f t="shared" si="71"/>
        <v>45974.125983309088</v>
      </c>
      <c r="H144" s="4">
        <f t="shared" si="71"/>
        <v>47861.455739695899</v>
      </c>
      <c r="I144" s="4">
        <f t="shared" si="71"/>
        <v>49841.149264543645</v>
      </c>
      <c r="J144" s="4">
        <f t="shared" si="71"/>
        <v>51917.790119299665</v>
      </c>
      <c r="K144" s="4">
        <f t="shared" si="71"/>
        <v>54096.191722498217</v>
      </c>
    </row>
    <row r="145" spans="1:11" x14ac:dyDescent="0.25">
      <c r="B145" s="34" t="s">
        <v>158</v>
      </c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B146" t="s">
        <v>153</v>
      </c>
      <c r="D146" s="2">
        <f t="shared" ref="D146:K147" si="72">D140/D12</f>
        <v>57.557155729992914</v>
      </c>
      <c r="E146" s="2">
        <f t="shared" si="72"/>
        <v>57.646763287062711</v>
      </c>
      <c r="F146" s="2">
        <f t="shared" si="72"/>
        <v>58.216551154575853</v>
      </c>
      <c r="G146" s="2">
        <f t="shared" si="72"/>
        <v>60.104054199538133</v>
      </c>
      <c r="H146" s="2">
        <f t="shared" si="72"/>
        <v>60.748976455871158</v>
      </c>
      <c r="I146" s="2">
        <f t="shared" si="72"/>
        <v>61.419161684853805</v>
      </c>
      <c r="J146" s="2">
        <f t="shared" si="72"/>
        <v>62.114759809599505</v>
      </c>
      <c r="K146" s="2">
        <f t="shared" si="72"/>
        <v>62.835934693665578</v>
      </c>
    </row>
    <row r="147" spans="1:11" x14ac:dyDescent="0.25">
      <c r="B147" t="s">
        <v>154</v>
      </c>
      <c r="D147" s="2">
        <f t="shared" si="72"/>
        <v>35.48043846369427</v>
      </c>
      <c r="E147" s="2">
        <f t="shared" si="72"/>
        <v>35.535675998874297</v>
      </c>
      <c r="F147" s="2">
        <f t="shared" si="72"/>
        <v>35.886915095286483</v>
      </c>
      <c r="G147" s="2">
        <f t="shared" si="72"/>
        <v>37.050444369578294</v>
      </c>
      <c r="H147" s="2">
        <f t="shared" si="72"/>
        <v>37.447999185126058</v>
      </c>
      <c r="I147" s="2">
        <f t="shared" si="72"/>
        <v>37.861127066005771</v>
      </c>
      <c r="J147" s="2">
        <f t="shared" si="72"/>
        <v>38.289920430575044</v>
      </c>
      <c r="K147" s="2">
        <f t="shared" si="72"/>
        <v>38.734480290615778</v>
      </c>
    </row>
    <row r="148" spans="1:11" x14ac:dyDescent="0.25">
      <c r="B148" t="s">
        <v>155</v>
      </c>
      <c r="D148" s="2">
        <f t="shared" ref="D148:K148" si="73">D142/D25</f>
        <v>11.000254899152797</v>
      </c>
      <c r="E148" s="2">
        <f t="shared" si="73"/>
        <v>11.006654790709232</v>
      </c>
      <c r="F148" s="2">
        <f t="shared" si="73"/>
        <v>11.104949788202712</v>
      </c>
      <c r="G148" s="2">
        <f t="shared" si="73"/>
        <v>11.454494334510237</v>
      </c>
      <c r="H148" s="2">
        <f t="shared" si="73"/>
        <v>11.567115921368307</v>
      </c>
      <c r="I148" s="2">
        <f t="shared" si="73"/>
        <v>11.684645681179491</v>
      </c>
      <c r="J148" s="2">
        <f t="shared" si="73"/>
        <v>11.807099656935113</v>
      </c>
      <c r="K148" s="2">
        <f t="shared" si="73"/>
        <v>11.934497125841421</v>
      </c>
    </row>
    <row r="149" spans="1:11" x14ac:dyDescent="0.25">
      <c r="B149" t="s">
        <v>156</v>
      </c>
      <c r="D149" s="2">
        <f t="shared" ref="D149:K149" si="74">D143/D24</f>
        <v>17.838776005357392</v>
      </c>
      <c r="E149" s="2">
        <f t="shared" si="74"/>
        <v>17.866548210545123</v>
      </c>
      <c r="F149" s="2">
        <f t="shared" si="74"/>
        <v>18.043143422907931</v>
      </c>
      <c r="G149" s="2">
        <f t="shared" si="74"/>
        <v>18.628140085815758</v>
      </c>
      <c r="H149" s="2">
        <f t="shared" si="74"/>
        <v>18.828021812521715</v>
      </c>
      <c r="I149" s="2">
        <f t="shared" si="74"/>
        <v>19.035733330408455</v>
      </c>
      <c r="J149" s="2">
        <f t="shared" si="74"/>
        <v>19.251321105372451</v>
      </c>
      <c r="K149" s="2">
        <f t="shared" si="74"/>
        <v>19.474835923892929</v>
      </c>
    </row>
    <row r="150" spans="1:11" x14ac:dyDescent="0.25">
      <c r="B150" t="s">
        <v>157</v>
      </c>
      <c r="D150" s="2">
        <f t="shared" ref="D150:K150" si="75">D144/D23</f>
        <v>28.778577864996461</v>
      </c>
      <c r="E150" s="2">
        <f t="shared" si="75"/>
        <v>28.823381643531356</v>
      </c>
      <c r="F150" s="2">
        <f t="shared" si="75"/>
        <v>29.108275577287927</v>
      </c>
      <c r="G150" s="2">
        <f t="shared" si="75"/>
        <v>30.052027099769063</v>
      </c>
      <c r="H150" s="2">
        <f t="shared" si="75"/>
        <v>30.374488227935579</v>
      </c>
      <c r="I150" s="2">
        <f t="shared" si="75"/>
        <v>30.709580842426902</v>
      </c>
      <c r="J150" s="2">
        <f t="shared" si="75"/>
        <v>31.057379904799753</v>
      </c>
      <c r="K150" s="2">
        <f t="shared" si="75"/>
        <v>31.417967346832782</v>
      </c>
    </row>
    <row r="153" spans="1:11" x14ac:dyDescent="0.25">
      <c r="A153" s="1" t="s">
        <v>117</v>
      </c>
    </row>
    <row r="155" spans="1:11" x14ac:dyDescent="0.25">
      <c r="B155" t="s">
        <v>101</v>
      </c>
    </row>
    <row r="156" spans="1:11" x14ac:dyDescent="0.25">
      <c r="B156" t="s">
        <v>102</v>
      </c>
      <c r="C156" s="41" t="s">
        <v>116</v>
      </c>
      <c r="D156">
        <v>1.1200000000000001</v>
      </c>
      <c r="E156">
        <v>1.1200000000000001</v>
      </c>
      <c r="F156">
        <v>1.1200000000000001</v>
      </c>
      <c r="G156">
        <v>1.1200000000000001</v>
      </c>
      <c r="H156">
        <v>1.1200000000000001</v>
      </c>
      <c r="I156">
        <v>1.1200000000000001</v>
      </c>
      <c r="J156">
        <v>1.1200000000000001</v>
      </c>
      <c r="K156">
        <v>1.1200000000000001</v>
      </c>
    </row>
    <row r="157" spans="1:11" x14ac:dyDescent="0.25">
      <c r="B157" t="s">
        <v>103</v>
      </c>
      <c r="D157" s="24">
        <v>3.5999999999999999E-3</v>
      </c>
      <c r="E157" s="24">
        <v>3.5999999999999999E-3</v>
      </c>
      <c r="F157" s="24">
        <v>3.5999999999999999E-3</v>
      </c>
      <c r="G157" s="24">
        <v>3.5999999999999999E-3</v>
      </c>
      <c r="H157" s="24">
        <v>3.5999999999999999E-3</v>
      </c>
      <c r="I157" s="24">
        <v>3.5999999999999999E-3</v>
      </c>
      <c r="J157" s="24">
        <v>3.5999999999999999E-3</v>
      </c>
      <c r="K157" s="24">
        <v>3.5999999999999999E-3</v>
      </c>
    </row>
    <row r="158" spans="1:11" x14ac:dyDescent="0.25">
      <c r="B158" t="s">
        <v>104</v>
      </c>
      <c r="D158" s="24">
        <v>7.0000000000000007E-2</v>
      </c>
      <c r="E158" s="24">
        <f>D158</f>
        <v>7.0000000000000007E-2</v>
      </c>
      <c r="F158" s="24">
        <f t="shared" ref="F158:K158" si="76">E158</f>
        <v>7.0000000000000007E-2</v>
      </c>
      <c r="G158" s="24">
        <f t="shared" si="76"/>
        <v>7.0000000000000007E-2</v>
      </c>
      <c r="H158" s="24">
        <f t="shared" si="76"/>
        <v>7.0000000000000007E-2</v>
      </c>
      <c r="I158" s="24">
        <f t="shared" si="76"/>
        <v>7.0000000000000007E-2</v>
      </c>
      <c r="J158" s="24">
        <f t="shared" si="76"/>
        <v>7.0000000000000007E-2</v>
      </c>
      <c r="K158" s="24">
        <f t="shared" si="76"/>
        <v>7.0000000000000007E-2</v>
      </c>
    </row>
    <row r="161" spans="2:11" x14ac:dyDescent="0.25">
      <c r="B161" t="s">
        <v>105</v>
      </c>
      <c r="D161" s="5">
        <f t="shared" ref="D161:K161" si="77">SUM(D120,D121,D123,D124)</f>
        <v>319510.08956930094</v>
      </c>
      <c r="E161" s="5">
        <f t="shared" si="77"/>
        <v>310731.1644656586</v>
      </c>
      <c r="F161" s="5">
        <f t="shared" si="77"/>
        <v>341503.78400678921</v>
      </c>
      <c r="G161" s="5">
        <f t="shared" si="77"/>
        <v>376820.01218013838</v>
      </c>
      <c r="H161" s="5">
        <f t="shared" si="77"/>
        <v>413468.22982726281</v>
      </c>
      <c r="I161" s="5">
        <f t="shared" si="77"/>
        <v>451462.53857487789</v>
      </c>
      <c r="J161" s="5">
        <f t="shared" si="77"/>
        <v>490815.5194458263</v>
      </c>
      <c r="K161" s="5">
        <f t="shared" si="77"/>
        <v>531538.06230405183</v>
      </c>
    </row>
    <row r="162" spans="2:11" x14ac:dyDescent="0.25">
      <c r="B162" t="s">
        <v>94</v>
      </c>
      <c r="D162" s="32">
        <f>$N$94</f>
        <v>0.34</v>
      </c>
      <c r="E162" s="32">
        <f t="shared" ref="E162:K162" si="78">$N$94</f>
        <v>0.34</v>
      </c>
      <c r="F162" s="32">
        <f t="shared" si="78"/>
        <v>0.34</v>
      </c>
      <c r="G162" s="32">
        <f t="shared" si="78"/>
        <v>0.34</v>
      </c>
      <c r="H162" s="32">
        <f t="shared" si="78"/>
        <v>0.34</v>
      </c>
      <c r="I162" s="32">
        <f t="shared" si="78"/>
        <v>0.34</v>
      </c>
      <c r="J162" s="32">
        <f t="shared" si="78"/>
        <v>0.34</v>
      </c>
      <c r="K162" s="32">
        <f t="shared" si="78"/>
        <v>0.34</v>
      </c>
    </row>
    <row r="164" spans="2:11" x14ac:dyDescent="0.25">
      <c r="B164" t="s">
        <v>106</v>
      </c>
      <c r="D164" s="5">
        <f t="shared" ref="D164:K164" si="79">SUM(D120:D121)</f>
        <v>224120.53434085404</v>
      </c>
      <c r="E164" s="5">
        <f t="shared" si="79"/>
        <v>177682.37132467836</v>
      </c>
      <c r="F164" s="5">
        <f t="shared" si="79"/>
        <v>169257.85651550494</v>
      </c>
      <c r="G164" s="5">
        <f t="shared" si="79"/>
        <v>166168.74421480283</v>
      </c>
      <c r="H164" s="5">
        <f t="shared" si="79"/>
        <v>162937.71863547582</v>
      </c>
      <c r="I164" s="5">
        <f t="shared" si="79"/>
        <v>159558.26030633278</v>
      </c>
      <c r="J164" s="5">
        <f t="shared" si="79"/>
        <v>156023.55025281696</v>
      </c>
      <c r="K164" s="5">
        <f t="shared" si="79"/>
        <v>152326.45623787341</v>
      </c>
    </row>
    <row r="165" spans="2:11" x14ac:dyDescent="0.25">
      <c r="B165" t="s">
        <v>107</v>
      </c>
      <c r="D165" s="21">
        <f>D164/D161</f>
        <v>0.70145056966109631</v>
      </c>
      <c r="E165" s="21">
        <f t="shared" ref="E165:K165" si="80">E164/E161</f>
        <v>0.57182024735184056</v>
      </c>
      <c r="F165" s="21">
        <f t="shared" si="80"/>
        <v>0.49562512757439914</v>
      </c>
      <c r="G165" s="21">
        <f t="shared" si="80"/>
        <v>0.44097643130313913</v>
      </c>
      <c r="H165" s="21">
        <f t="shared" si="80"/>
        <v>0.39407554651429283</v>
      </c>
      <c r="I165" s="21">
        <f t="shared" si="80"/>
        <v>0.3534252494348854</v>
      </c>
      <c r="J165" s="21">
        <f t="shared" si="80"/>
        <v>0.31788634236541913</v>
      </c>
      <c r="K165" s="21">
        <f t="shared" si="80"/>
        <v>0.28657676098976942</v>
      </c>
    </row>
    <row r="166" spans="2:11" x14ac:dyDescent="0.25">
      <c r="B166" t="s">
        <v>108</v>
      </c>
      <c r="D166" s="21">
        <f t="shared" ref="D166:K166" si="81">D120/D164</f>
        <v>0.78098600163873322</v>
      </c>
      <c r="E166" s="21">
        <f t="shared" si="81"/>
        <v>0.9692086354786934</v>
      </c>
      <c r="F166" s="21">
        <f t="shared" si="81"/>
        <v>1</v>
      </c>
      <c r="G166" s="21">
        <f t="shared" si="81"/>
        <v>1</v>
      </c>
      <c r="H166" s="21">
        <f t="shared" si="81"/>
        <v>1</v>
      </c>
      <c r="I166" s="21">
        <f t="shared" si="81"/>
        <v>1</v>
      </c>
      <c r="J166" s="21">
        <f t="shared" si="81"/>
        <v>1</v>
      </c>
      <c r="K166" s="21">
        <f t="shared" si="81"/>
        <v>1</v>
      </c>
    </row>
    <row r="167" spans="2:11" x14ac:dyDescent="0.25">
      <c r="B167" t="s">
        <v>109</v>
      </c>
      <c r="D167" s="21">
        <f t="shared" ref="D167:K167" si="82">D121/D164</f>
        <v>0.21901399836126678</v>
      </c>
      <c r="E167" s="21">
        <f t="shared" si="82"/>
        <v>3.0791364521306677E-2</v>
      </c>
      <c r="F167" s="21">
        <f t="shared" si="82"/>
        <v>0</v>
      </c>
      <c r="G167" s="21">
        <f t="shared" si="82"/>
        <v>0</v>
      </c>
      <c r="H167" s="21">
        <f t="shared" si="82"/>
        <v>0</v>
      </c>
      <c r="I167" s="21">
        <f t="shared" si="82"/>
        <v>0</v>
      </c>
      <c r="J167" s="21">
        <f t="shared" si="82"/>
        <v>0</v>
      </c>
      <c r="K167" s="21">
        <f t="shared" si="82"/>
        <v>0</v>
      </c>
    </row>
    <row r="168" spans="2:11" x14ac:dyDescent="0.25">
      <c r="B168" s="1" t="s">
        <v>110</v>
      </c>
      <c r="D168" s="11">
        <f>(D166*'Amortization of Mortgage'!$C$3)+('Pro Forma Financials'!D167*'Pro Forma Financials'!$N$87)</f>
        <v>5.0475349959031669E-2</v>
      </c>
      <c r="E168" s="11">
        <f>(E166*'Amortization of Mortgage'!$C$3)+('Pro Forma Financials'!E167*'Pro Forma Financials'!$N$87)</f>
        <v>4.5769784113032667E-2</v>
      </c>
      <c r="F168" s="11">
        <f>(F166*'Amortization of Mortgage'!$C$3)+('Pro Forma Financials'!F167*'Pro Forma Financials'!$N$87)</f>
        <v>4.4999999999999998E-2</v>
      </c>
      <c r="G168" s="11">
        <f>(G166*'Amortization of Mortgage'!$C$3)+('Pro Forma Financials'!G167*'Pro Forma Financials'!$N$87)</f>
        <v>4.4999999999999998E-2</v>
      </c>
      <c r="H168" s="11">
        <f>(H166*'Amortization of Mortgage'!$C$3)+('Pro Forma Financials'!H167*'Pro Forma Financials'!$N$87)</f>
        <v>4.4999999999999998E-2</v>
      </c>
      <c r="I168" s="11">
        <f>(I166*'Amortization of Mortgage'!$C$3)+('Pro Forma Financials'!I167*'Pro Forma Financials'!$N$87)</f>
        <v>4.4999999999999998E-2</v>
      </c>
      <c r="J168" s="11">
        <f>(J166*'Amortization of Mortgage'!$C$3)+('Pro Forma Financials'!J167*'Pro Forma Financials'!$N$87)</f>
        <v>4.4999999999999998E-2</v>
      </c>
      <c r="K168" s="11">
        <f>(K166*'Amortization of Mortgage'!$C$3)+('Pro Forma Financials'!K167*'Pro Forma Financials'!$N$87)</f>
        <v>4.4999999999999998E-2</v>
      </c>
    </row>
    <row r="170" spans="2:11" x14ac:dyDescent="0.25">
      <c r="B170" s="1" t="s">
        <v>111</v>
      </c>
      <c r="D170" s="11">
        <f>(D165*D168)*(1-D162)</f>
        <v>2.3367935568519932E-2</v>
      </c>
      <c r="E170" s="11">
        <f t="shared" ref="E170:K170" si="83">(E165*E168)*(1-E162)</f>
        <v>1.7273578920018087E-2</v>
      </c>
      <c r="F170" s="11">
        <f t="shared" si="83"/>
        <v>1.4720066288959652E-2</v>
      </c>
      <c r="G170" s="11">
        <f t="shared" si="83"/>
        <v>1.3097000009703231E-2</v>
      </c>
      <c r="H170" s="11">
        <f t="shared" si="83"/>
        <v>1.1704043731474496E-2</v>
      </c>
      <c r="I170" s="11">
        <f t="shared" si="83"/>
        <v>1.0496729908216094E-2</v>
      </c>
      <c r="J170" s="11">
        <f t="shared" si="83"/>
        <v>9.441224368252947E-3</v>
      </c>
      <c r="K170" s="11">
        <f t="shared" si="83"/>
        <v>8.5113298013961506E-3</v>
      </c>
    </row>
    <row r="172" spans="2:11" x14ac:dyDescent="0.25">
      <c r="B172" s="8" t="s">
        <v>112</v>
      </c>
      <c r="D172" s="5">
        <f t="shared" ref="D172:K172" si="84">SUM(D123:D124)</f>
        <v>95389.555228446916</v>
      </c>
      <c r="E172" s="5">
        <f t="shared" si="84"/>
        <v>133048.79314098024</v>
      </c>
      <c r="F172" s="5">
        <f t="shared" si="84"/>
        <v>172245.92749128427</v>
      </c>
      <c r="G172" s="5">
        <f t="shared" si="84"/>
        <v>210651.26796533554</v>
      </c>
      <c r="H172" s="5">
        <f t="shared" si="84"/>
        <v>250530.51119178702</v>
      </c>
      <c r="I172" s="5">
        <f t="shared" si="84"/>
        <v>291904.27826854505</v>
      </c>
      <c r="J172" s="5">
        <f t="shared" si="84"/>
        <v>334791.96919300937</v>
      </c>
      <c r="K172" s="5">
        <f t="shared" si="84"/>
        <v>379211.60606617847</v>
      </c>
    </row>
    <row r="173" spans="2:11" x14ac:dyDescent="0.25">
      <c r="B173" t="s">
        <v>113</v>
      </c>
      <c r="D173" s="21">
        <f>D172/D161</f>
        <v>0.2985494303389038</v>
      </c>
      <c r="E173" s="21">
        <f t="shared" ref="E173:K173" si="85">E172/E161</f>
        <v>0.42817975264815938</v>
      </c>
      <c r="F173" s="21">
        <f t="shared" si="85"/>
        <v>0.50437487242560086</v>
      </c>
      <c r="G173" s="21">
        <f t="shared" si="85"/>
        <v>0.55902356869686087</v>
      </c>
      <c r="H173" s="21">
        <f t="shared" si="85"/>
        <v>0.60592445348570723</v>
      </c>
      <c r="I173" s="21">
        <f t="shared" si="85"/>
        <v>0.64657475056511449</v>
      </c>
      <c r="J173" s="21">
        <f t="shared" si="85"/>
        <v>0.68211365763458098</v>
      </c>
      <c r="K173" s="21">
        <f t="shared" si="85"/>
        <v>0.71342323901023075</v>
      </c>
    </row>
    <row r="174" spans="2:11" x14ac:dyDescent="0.25">
      <c r="B174" s="1" t="s">
        <v>114</v>
      </c>
      <c r="D174" s="11">
        <f>(D156*(D158-D157))+D157</f>
        <v>7.796800000000001E-2</v>
      </c>
      <c r="E174" s="11">
        <f t="shared" ref="E174:K174" si="86">(E156*(E158-E157))+E157</f>
        <v>7.796800000000001E-2</v>
      </c>
      <c r="F174" s="11">
        <f t="shared" si="86"/>
        <v>7.796800000000001E-2</v>
      </c>
      <c r="G174" s="11">
        <f t="shared" si="86"/>
        <v>7.796800000000001E-2</v>
      </c>
      <c r="H174" s="11">
        <f t="shared" si="86"/>
        <v>7.796800000000001E-2</v>
      </c>
      <c r="I174" s="11">
        <f t="shared" si="86"/>
        <v>7.796800000000001E-2</v>
      </c>
      <c r="J174" s="11">
        <f t="shared" si="86"/>
        <v>7.796800000000001E-2</v>
      </c>
      <c r="K174" s="11">
        <f t="shared" si="86"/>
        <v>7.796800000000001E-2</v>
      </c>
    </row>
    <row r="176" spans="2:11" x14ac:dyDescent="0.25">
      <c r="B176" s="1" t="s">
        <v>115</v>
      </c>
      <c r="D176" s="24">
        <f>D173*D174</f>
        <v>2.3277301984663653E-2</v>
      </c>
      <c r="E176" s="24">
        <f t="shared" ref="E176:K176" si="87">E173*E174</f>
        <v>3.3384318954471692E-2</v>
      </c>
      <c r="F176" s="24">
        <f t="shared" si="87"/>
        <v>3.9325100053279251E-2</v>
      </c>
      <c r="G176" s="24">
        <f t="shared" si="87"/>
        <v>4.3585949604156855E-2</v>
      </c>
      <c r="H176" s="24">
        <f t="shared" si="87"/>
        <v>4.7242717789373626E-2</v>
      </c>
      <c r="I176" s="24">
        <f t="shared" si="87"/>
        <v>5.0412140152060851E-2</v>
      </c>
      <c r="J176" s="24">
        <f t="shared" si="87"/>
        <v>5.3183037658453017E-2</v>
      </c>
      <c r="K176" s="24">
        <f t="shared" si="87"/>
        <v>5.5624183099149675E-2</v>
      </c>
    </row>
    <row r="178" spans="1:13" x14ac:dyDescent="0.25">
      <c r="B178" s="1" t="s">
        <v>100</v>
      </c>
      <c r="D178" s="24">
        <f>(D165*D168)*(1-D162)+(D173*D174)</f>
        <v>4.6645237553183588E-2</v>
      </c>
      <c r="E178" s="24">
        <f>(E165*E168)*(1-E162)+(E173*E174)</f>
        <v>5.065789787448978E-2</v>
      </c>
      <c r="F178" s="24">
        <f t="shared" ref="F178:K178" si="88">(F165*F168)*(1-F162)+(F173*F174)</f>
        <v>5.4045166342238903E-2</v>
      </c>
      <c r="G178" s="24">
        <f t="shared" si="88"/>
        <v>5.6682949613860084E-2</v>
      </c>
      <c r="H178" s="24">
        <f t="shared" si="88"/>
        <v>5.8946761520848122E-2</v>
      </c>
      <c r="I178" s="24">
        <f t="shared" si="88"/>
        <v>6.0908870060276947E-2</v>
      </c>
      <c r="J178" s="24">
        <f t="shared" si="88"/>
        <v>6.2624262026705957E-2</v>
      </c>
      <c r="K178" s="24">
        <f t="shared" si="88"/>
        <v>6.4135512900545824E-2</v>
      </c>
    </row>
    <row r="180" spans="1:13" x14ac:dyDescent="0.25">
      <c r="A180" s="1" t="s">
        <v>118</v>
      </c>
    </row>
    <row r="182" spans="1:13" x14ac:dyDescent="0.25">
      <c r="B182" t="s">
        <v>119</v>
      </c>
    </row>
    <row r="183" spans="1:13" x14ac:dyDescent="0.25">
      <c r="B183" t="s">
        <v>120</v>
      </c>
      <c r="D183" s="5">
        <f t="shared" ref="D183:K183" si="89">D84</f>
        <v>72837.787499999977</v>
      </c>
      <c r="E183" s="5">
        <f t="shared" si="89"/>
        <v>74838.546302500006</v>
      </c>
      <c r="F183" s="5">
        <f t="shared" si="89"/>
        <v>76868.879784403311</v>
      </c>
      <c r="G183" s="5">
        <f t="shared" si="89"/>
        <v>78927.278814486315</v>
      </c>
      <c r="H183" s="5">
        <f t="shared" si="89"/>
        <v>81012.032053155475</v>
      </c>
      <c r="I183" s="5">
        <f t="shared" si="89"/>
        <v>83121.210405004793</v>
      </c>
      <c r="J183" s="5">
        <f t="shared" si="89"/>
        <v>85252.65045525317</v>
      </c>
      <c r="K183" s="5">
        <f t="shared" si="89"/>
        <v>87403.93682835839</v>
      </c>
    </row>
    <row r="184" spans="1:13" x14ac:dyDescent="0.25">
      <c r="B184" t="s">
        <v>121</v>
      </c>
      <c r="D184" s="5">
        <f t="shared" ref="D184:K184" si="90">SUM(D88:D90)</f>
        <v>9925.875</v>
      </c>
      <c r="E184" s="5">
        <f t="shared" si="90"/>
        <v>9925.875</v>
      </c>
      <c r="F184" s="5">
        <f t="shared" si="90"/>
        <v>9925.875</v>
      </c>
      <c r="G184" s="5">
        <f t="shared" si="90"/>
        <v>13325.875</v>
      </c>
      <c r="H184" s="5">
        <f t="shared" si="90"/>
        <v>13325.875</v>
      </c>
      <c r="I184" s="5">
        <f t="shared" si="90"/>
        <v>13325.875</v>
      </c>
      <c r="J184" s="5">
        <f t="shared" si="90"/>
        <v>13325.875</v>
      </c>
      <c r="K184" s="5">
        <f t="shared" si="90"/>
        <v>13325.875</v>
      </c>
    </row>
    <row r="185" spans="1:13" x14ac:dyDescent="0.25">
      <c r="B185" t="s">
        <v>122</v>
      </c>
      <c r="D185" s="5">
        <f>D183-D184</f>
        <v>62911.912499999977</v>
      </c>
      <c r="E185" s="5">
        <f t="shared" ref="E185:K185" si="91">E183-E184</f>
        <v>64912.671302500006</v>
      </c>
      <c r="F185" s="5">
        <f t="shared" si="91"/>
        <v>66943.004784403311</v>
      </c>
      <c r="G185" s="5">
        <f t="shared" si="91"/>
        <v>65601.403814486315</v>
      </c>
      <c r="H185" s="5">
        <f t="shared" si="91"/>
        <v>67686.157053155475</v>
      </c>
      <c r="I185" s="5">
        <f t="shared" si="91"/>
        <v>69795.335405004793</v>
      </c>
      <c r="J185" s="5">
        <f t="shared" si="91"/>
        <v>71926.77545525317</v>
      </c>
      <c r="K185" s="5">
        <f t="shared" si="91"/>
        <v>74078.06182835839</v>
      </c>
    </row>
    <row r="186" spans="1:13" x14ac:dyDescent="0.25">
      <c r="B186" t="s">
        <v>123</v>
      </c>
      <c r="D186" s="5">
        <f>D185*$M$186</f>
        <v>21390.050249999993</v>
      </c>
      <c r="E186" s="5">
        <f t="shared" ref="E186:K186" si="92">E185*$M$186</f>
        <v>22070.308242850002</v>
      </c>
      <c r="F186" s="5">
        <f t="shared" si="92"/>
        <v>22760.621626697128</v>
      </c>
      <c r="G186" s="5">
        <f t="shared" si="92"/>
        <v>22304.47729692535</v>
      </c>
      <c r="H186" s="5">
        <f t="shared" si="92"/>
        <v>23013.293398072863</v>
      </c>
      <c r="I186" s="5">
        <f t="shared" si="92"/>
        <v>23730.41403770163</v>
      </c>
      <c r="J186" s="5">
        <f t="shared" si="92"/>
        <v>24455.103654786079</v>
      </c>
      <c r="K186" s="5">
        <f t="shared" si="92"/>
        <v>25186.541021641853</v>
      </c>
      <c r="M186" s="11">
        <f>D162</f>
        <v>0.34</v>
      </c>
    </row>
    <row r="187" spans="1:13" x14ac:dyDescent="0.25">
      <c r="B187" t="s">
        <v>124</v>
      </c>
      <c r="D187" s="5">
        <f>D184</f>
        <v>9925.875</v>
      </c>
      <c r="E187" s="5">
        <f t="shared" ref="E187:K187" si="93">E184</f>
        <v>9925.875</v>
      </c>
      <c r="F187" s="5">
        <f t="shared" si="93"/>
        <v>9925.875</v>
      </c>
      <c r="G187" s="5">
        <f t="shared" si="93"/>
        <v>13325.875</v>
      </c>
      <c r="H187" s="5">
        <f t="shared" si="93"/>
        <v>13325.875</v>
      </c>
      <c r="I187" s="5">
        <f t="shared" si="93"/>
        <v>13325.875</v>
      </c>
      <c r="J187" s="5">
        <f t="shared" si="93"/>
        <v>13325.875</v>
      </c>
      <c r="K187" s="5">
        <f t="shared" si="93"/>
        <v>13325.875</v>
      </c>
    </row>
    <row r="188" spans="1:13" x14ac:dyDescent="0.25">
      <c r="B188" t="s">
        <v>119</v>
      </c>
      <c r="D188" s="5">
        <f>SUM(D185-D186+D187)</f>
        <v>51447.737249999984</v>
      </c>
      <c r="E188" s="5">
        <f t="shared" ref="E188:K188" si="94">SUM(E185-E186+E187)</f>
        <v>52768.238059650001</v>
      </c>
      <c r="F188" s="5">
        <f t="shared" si="94"/>
        <v>54108.258157706179</v>
      </c>
      <c r="G188" s="5">
        <f t="shared" si="94"/>
        <v>56622.801517560962</v>
      </c>
      <c r="H188" s="5">
        <f t="shared" si="94"/>
        <v>57998.738655082612</v>
      </c>
      <c r="I188" s="5">
        <f t="shared" si="94"/>
        <v>59390.796367303163</v>
      </c>
      <c r="J188" s="5">
        <f t="shared" si="94"/>
        <v>60797.546800467091</v>
      </c>
      <c r="K188" s="5">
        <f t="shared" si="94"/>
        <v>62217.395806716537</v>
      </c>
    </row>
    <row r="190" spans="1:13" x14ac:dyDescent="0.25">
      <c r="B190" t="s">
        <v>126</v>
      </c>
    </row>
    <row r="191" spans="1:13" x14ac:dyDescent="0.25">
      <c r="B191" t="s">
        <v>127</v>
      </c>
      <c r="C191" s="5">
        <f>-D107</f>
        <v>-215035</v>
      </c>
    </row>
    <row r="192" spans="1:13" x14ac:dyDescent="0.25">
      <c r="B192" t="s">
        <v>128</v>
      </c>
      <c r="C192" s="5">
        <f>-D109</f>
        <v>-4500</v>
      </c>
    </row>
    <row r="193" spans="1:16" x14ac:dyDescent="0.25">
      <c r="B193" t="s">
        <v>129</v>
      </c>
      <c r="C193" s="5">
        <f>-D110</f>
        <v>-41000</v>
      </c>
      <c r="G193" s="5">
        <f>-(G110-F110)</f>
        <v>-34000</v>
      </c>
    </row>
    <row r="194" spans="1:16" x14ac:dyDescent="0.25">
      <c r="B194" t="s">
        <v>171</v>
      </c>
      <c r="C194" s="5">
        <f>-D108</f>
        <v>-20000</v>
      </c>
      <c r="G194" s="5"/>
    </row>
    <row r="195" spans="1:16" x14ac:dyDescent="0.25">
      <c r="B195" t="s">
        <v>131</v>
      </c>
      <c r="K195" s="25">
        <f>N195*P195</f>
        <v>172028</v>
      </c>
      <c r="M195" s="11" t="s">
        <v>130</v>
      </c>
      <c r="N195" s="33">
        <f>D107-SUM(D88:K88)</f>
        <v>172028</v>
      </c>
      <c r="P195" s="11">
        <v>1</v>
      </c>
    </row>
    <row r="196" spans="1:16" x14ac:dyDescent="0.25">
      <c r="B196" t="s">
        <v>174</v>
      </c>
      <c r="K196" s="18">
        <f>N196*P196</f>
        <v>30000</v>
      </c>
      <c r="N196" s="33">
        <f>-C194</f>
        <v>20000</v>
      </c>
      <c r="P196" s="11">
        <v>1.5</v>
      </c>
    </row>
    <row r="197" spans="1:16" x14ac:dyDescent="0.25">
      <c r="B197" t="s">
        <v>132</v>
      </c>
      <c r="K197" s="25">
        <f>N197</f>
        <v>900</v>
      </c>
      <c r="N197" s="33">
        <f>D109-SUM(D89:K89)</f>
        <v>900</v>
      </c>
    </row>
    <row r="198" spans="1:16" x14ac:dyDescent="0.25">
      <c r="B198" t="s">
        <v>133</v>
      </c>
      <c r="K198" s="25">
        <f>N198</f>
        <v>25200</v>
      </c>
      <c r="N198" s="33">
        <f>-(C193+G193)-SUM(D90:K90)</f>
        <v>25200</v>
      </c>
    </row>
    <row r="199" spans="1:16" x14ac:dyDescent="0.25">
      <c r="B199" t="s">
        <v>134</v>
      </c>
      <c r="K199" s="25">
        <f>-(SUM(K195:K198)-SUM(N195:N198))*M186</f>
        <v>-3400.0000000000005</v>
      </c>
    </row>
    <row r="201" spans="1:16" x14ac:dyDescent="0.25">
      <c r="B201" t="s">
        <v>135</v>
      </c>
    </row>
    <row r="202" spans="1:16" x14ac:dyDescent="0.25">
      <c r="A202" t="s">
        <v>136</v>
      </c>
      <c r="B202" t="s">
        <v>62</v>
      </c>
      <c r="D202" s="5">
        <f t="shared" ref="D202:K203" si="95">-(D104-C104)</f>
        <v>-35964.555</v>
      </c>
      <c r="E202" s="5">
        <f t="shared" si="95"/>
        <v>-1449.3715665000054</v>
      </c>
      <c r="F202" s="5">
        <f t="shared" si="95"/>
        <v>-1507.781240629949</v>
      </c>
      <c r="G202" s="5">
        <f t="shared" si="95"/>
        <v>-1568.5448246273372</v>
      </c>
      <c r="H202" s="5">
        <f t="shared" si="95"/>
        <v>-1631.7571810598238</v>
      </c>
      <c r="I202" s="5">
        <f t="shared" si="95"/>
        <v>-1697.5169954565208</v>
      </c>
      <c r="J202" s="5">
        <f t="shared" si="95"/>
        <v>-1765.9269303734254</v>
      </c>
      <c r="K202" s="5">
        <f t="shared" si="95"/>
        <v>-1837.0937856674864</v>
      </c>
    </row>
    <row r="203" spans="1:16" x14ac:dyDescent="0.25">
      <c r="A203" t="s">
        <v>136</v>
      </c>
      <c r="B203" t="s">
        <v>63</v>
      </c>
      <c r="D203" s="5">
        <f t="shared" si="95"/>
        <v>-391.22062499999998</v>
      </c>
      <c r="E203" s="5">
        <f t="shared" si="95"/>
        <v>-15.275842499999953</v>
      </c>
      <c r="F203" s="5">
        <f t="shared" si="95"/>
        <v>-15.886555465875006</v>
      </c>
      <c r="G203" s="5">
        <f t="shared" si="95"/>
        <v>-16.52183112940611</v>
      </c>
      <c r="H203" s="5">
        <f t="shared" si="95"/>
        <v>-17.182658876959863</v>
      </c>
      <c r="I203" s="5">
        <f t="shared" si="95"/>
        <v>-17.870067962270468</v>
      </c>
      <c r="J203" s="5">
        <f t="shared" si="95"/>
        <v>-18.58512911304507</v>
      </c>
      <c r="K203" s="5">
        <f t="shared" si="95"/>
        <v>-19.328956202314487</v>
      </c>
    </row>
    <row r="204" spans="1:16" x14ac:dyDescent="0.25">
      <c r="A204" t="s">
        <v>137</v>
      </c>
      <c r="B204" t="s">
        <v>67</v>
      </c>
      <c r="D204" s="5">
        <f t="shared" ref="D204:K205" si="96">D117-C117</f>
        <v>4631.0997159090912</v>
      </c>
      <c r="E204" s="5">
        <f t="shared" si="96"/>
        <v>187.97670772727361</v>
      </c>
      <c r="F204" s="5">
        <f t="shared" si="96"/>
        <v>195.73228566771468</v>
      </c>
      <c r="G204" s="5">
        <f t="shared" si="96"/>
        <v>203.81434304716731</v>
      </c>
      <c r="H204" s="5">
        <f t="shared" si="96"/>
        <v>212.23703909795495</v>
      </c>
      <c r="I204" s="5">
        <f t="shared" si="96"/>
        <v>221.01517450220763</v>
      </c>
      <c r="J204" s="5">
        <f t="shared" si="96"/>
        <v>230.16422221987705</v>
      </c>
      <c r="K204" s="5">
        <f t="shared" si="96"/>
        <v>239.7003599080881</v>
      </c>
    </row>
    <row r="205" spans="1:16" x14ac:dyDescent="0.25">
      <c r="A205" t="s">
        <v>137</v>
      </c>
      <c r="B205" t="s">
        <v>68</v>
      </c>
      <c r="D205" s="5">
        <f t="shared" si="96"/>
        <v>2823.7113397899839</v>
      </c>
      <c r="E205" s="5">
        <f t="shared" si="96"/>
        <v>129.72080491508586</v>
      </c>
      <c r="F205" s="5">
        <f t="shared" si="96"/>
        <v>135.6801559970072</v>
      </c>
      <c r="G205" s="5">
        <f t="shared" si="96"/>
        <v>141.91327862498929</v>
      </c>
      <c r="H205" s="5">
        <f t="shared" si="96"/>
        <v>148.43274981595641</v>
      </c>
      <c r="I205" s="5">
        <f t="shared" si="96"/>
        <v>155.25172437279753</v>
      </c>
      <c r="J205" s="5">
        <f t="shared" si="96"/>
        <v>162.38396142773263</v>
      </c>
      <c r="K205" s="5">
        <f t="shared" si="96"/>
        <v>169.84385220512104</v>
      </c>
    </row>
    <row r="207" spans="1:16" x14ac:dyDescent="0.25">
      <c r="B207" t="s">
        <v>138</v>
      </c>
    </row>
    <row r="208" spans="1:16" x14ac:dyDescent="0.25">
      <c r="A208" t="s">
        <v>137</v>
      </c>
      <c r="B208" t="s">
        <v>62</v>
      </c>
      <c r="K208" s="5">
        <f>K104</f>
        <v>47422.547524314548</v>
      </c>
    </row>
    <row r="209" spans="1:11" x14ac:dyDescent="0.25">
      <c r="A209" t="s">
        <v>137</v>
      </c>
      <c r="B209" t="s">
        <v>63</v>
      </c>
      <c r="K209" s="5">
        <f>K105</f>
        <v>511.87166624987094</v>
      </c>
    </row>
    <row r="210" spans="1:11" x14ac:dyDescent="0.25">
      <c r="A210" t="s">
        <v>136</v>
      </c>
      <c r="B210" t="s">
        <v>67</v>
      </c>
      <c r="K210" s="5">
        <f>-K117</f>
        <v>-6121.7398480793745</v>
      </c>
    </row>
    <row r="211" spans="1:11" x14ac:dyDescent="0.25">
      <c r="A211" t="s">
        <v>136</v>
      </c>
      <c r="B211" t="s">
        <v>68</v>
      </c>
      <c r="K211" s="5">
        <f>-K118</f>
        <v>-3866.9378671486738</v>
      </c>
    </row>
    <row r="213" spans="1:11" x14ac:dyDescent="0.25">
      <c r="A213" s="1" t="s">
        <v>139</v>
      </c>
      <c r="C213" s="4">
        <f t="shared" ref="C213:K213" si="97">SUM(C188:C211)</f>
        <v>-280535</v>
      </c>
      <c r="D213" s="4">
        <f t="shared" si="97"/>
        <v>22546.772680699058</v>
      </c>
      <c r="E213" s="4">
        <f t="shared" si="97"/>
        <v>51621.28816329236</v>
      </c>
      <c r="F213" s="4">
        <f t="shared" si="97"/>
        <v>52916.002803275071</v>
      </c>
      <c r="G213" s="4">
        <f t="shared" si="97"/>
        <v>21383.462483476378</v>
      </c>
      <c r="H213" s="4">
        <f t="shared" si="97"/>
        <v>56710.468604059737</v>
      </c>
      <c r="I213" s="4">
        <f t="shared" si="97"/>
        <v>58051.67620275938</v>
      </c>
      <c r="J213" s="4">
        <f t="shared" si="97"/>
        <v>59405.58292462823</v>
      </c>
      <c r="K213" s="4">
        <f t="shared" si="97"/>
        <v>323444.25875229633</v>
      </c>
    </row>
    <row r="214" spans="1:11" x14ac:dyDescent="0.25">
      <c r="C214">
        <v>0</v>
      </c>
      <c r="D214">
        <v>1</v>
      </c>
      <c r="E214">
        <v>2</v>
      </c>
      <c r="F214">
        <v>3</v>
      </c>
      <c r="G214">
        <v>4</v>
      </c>
      <c r="H214">
        <v>5</v>
      </c>
      <c r="I214">
        <v>6</v>
      </c>
      <c r="J214">
        <v>7</v>
      </c>
      <c r="K214">
        <v>8</v>
      </c>
    </row>
    <row r="215" spans="1:11" x14ac:dyDescent="0.25">
      <c r="B215" t="s">
        <v>140</v>
      </c>
      <c r="C215" s="17">
        <f>-PV($C$216,C214,,C213)</f>
        <v>-280535</v>
      </c>
      <c r="D215" s="17">
        <f t="shared" ref="D215:K215" si="98">-PV($C$216,D214,,D213)</f>
        <v>21541.943603936172</v>
      </c>
      <c r="E215" s="17">
        <f t="shared" si="98"/>
        <v>47122.663987255408</v>
      </c>
      <c r="F215" s="17">
        <f t="shared" si="98"/>
        <v>46151.787448376672</v>
      </c>
      <c r="G215" s="17">
        <f t="shared" si="98"/>
        <v>17818.864378657483</v>
      </c>
      <c r="H215" s="17">
        <f t="shared" si="98"/>
        <v>45150.828891965219</v>
      </c>
      <c r="I215" s="17">
        <f t="shared" si="98"/>
        <v>44158.849943307519</v>
      </c>
      <c r="J215" s="17">
        <f t="shared" si="98"/>
        <v>43174.841331267526</v>
      </c>
      <c r="K215" s="17">
        <f t="shared" si="98"/>
        <v>224596.73233168485</v>
      </c>
    </row>
    <row r="216" spans="1:11" x14ac:dyDescent="0.25">
      <c r="B216" t="s">
        <v>100</v>
      </c>
      <c r="C216" s="24">
        <f>D178</f>
        <v>4.6645237553183588E-2</v>
      </c>
    </row>
    <row r="218" spans="1:11" x14ac:dyDescent="0.25">
      <c r="B218" t="s">
        <v>141</v>
      </c>
      <c r="C218" s="17">
        <f>SUM(C215:K215)</f>
        <v>209181.51191645087</v>
      </c>
    </row>
    <row r="219" spans="1:11" x14ac:dyDescent="0.25">
      <c r="B219" t="s">
        <v>142</v>
      </c>
      <c r="C219" s="24">
        <f>IRR(C213:K213)</f>
        <v>0.15490454338636872</v>
      </c>
    </row>
  </sheetData>
  <mergeCells count="2">
    <mergeCell ref="A131:B131"/>
    <mergeCell ref="A132:B132"/>
  </mergeCells>
  <hyperlinks>
    <hyperlink ref="B1" r:id="rId1"/>
    <hyperlink ref="C156" r:id="rId2"/>
  </hyperlinks>
  <pageMargins left="0.7" right="0.7" top="0.75" bottom="0.75" header="0.3" footer="0.3"/>
  <pageSetup orientation="portrait" r:id="rId3"/>
  <ignoredErrors>
    <ignoredError sqref="E76:K7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7"/>
  <sheetViews>
    <sheetView workbookViewId="0">
      <selection activeCell="C2" sqref="C2"/>
    </sheetView>
  </sheetViews>
  <sheetFormatPr defaultRowHeight="15" x14ac:dyDescent="0.25"/>
  <cols>
    <col min="1" max="1" width="4" bestFit="1" customWidth="1"/>
    <col min="2" max="2" width="12.7109375" bestFit="1" customWidth="1"/>
    <col min="3" max="3" width="12.5703125" bestFit="1" customWidth="1"/>
    <col min="4" max="4" width="9.85546875" bestFit="1" customWidth="1"/>
    <col min="5" max="5" width="10" bestFit="1" customWidth="1"/>
    <col min="6" max="6" width="12.42578125" bestFit="1" customWidth="1"/>
    <col min="7" max="7" width="3" bestFit="1" customWidth="1"/>
    <col min="8" max="8" width="12.28515625" bestFit="1" customWidth="1"/>
    <col min="9" max="9" width="13.28515625" bestFit="1" customWidth="1"/>
  </cols>
  <sheetData>
    <row r="2" spans="1:6" x14ac:dyDescent="0.25">
      <c r="B2" s="1" t="s">
        <v>74</v>
      </c>
      <c r="C2" s="4">
        <v>175035</v>
      </c>
      <c r="E2" s="1" t="s">
        <v>77</v>
      </c>
      <c r="F2" s="3">
        <v>0</v>
      </c>
    </row>
    <row r="3" spans="1:6" x14ac:dyDescent="0.25">
      <c r="B3" s="1" t="s">
        <v>75</v>
      </c>
      <c r="C3" s="11">
        <v>4.4999999999999998E-2</v>
      </c>
    </row>
    <row r="4" spans="1:6" x14ac:dyDescent="0.25">
      <c r="B4" s="1" t="s">
        <v>76</v>
      </c>
      <c r="C4">
        <v>360</v>
      </c>
    </row>
    <row r="6" spans="1:6" x14ac:dyDescent="0.25">
      <c r="B6" s="1" t="s">
        <v>78</v>
      </c>
      <c r="C6" s="1" t="s">
        <v>79</v>
      </c>
      <c r="D6" s="1" t="s">
        <v>80</v>
      </c>
      <c r="E6" s="1" t="s">
        <v>81</v>
      </c>
      <c r="F6" s="1" t="s">
        <v>82</v>
      </c>
    </row>
    <row r="7" spans="1:6" x14ac:dyDescent="0.25">
      <c r="F7" s="5">
        <f>C2</f>
        <v>175035</v>
      </c>
    </row>
    <row r="8" spans="1:6" x14ac:dyDescent="0.25">
      <c r="A8">
        <v>1</v>
      </c>
      <c r="B8" s="12">
        <f>PMT($C$3/12,$C$4,-$C$2)</f>
        <v>886.8766320537303</v>
      </c>
      <c r="C8" s="3">
        <f>F7*($C$3/12)</f>
        <v>656.38125000000002</v>
      </c>
      <c r="D8" s="12">
        <f>B8-C8</f>
        <v>230.49538205373028</v>
      </c>
      <c r="E8" s="9">
        <f>$F$2</f>
        <v>0</v>
      </c>
      <c r="F8" s="9">
        <f>F7-D8-E8</f>
        <v>174804.50461794628</v>
      </c>
    </row>
    <row r="9" spans="1:6" x14ac:dyDescent="0.25">
      <c r="A9">
        <v>2</v>
      </c>
      <c r="B9" s="12">
        <f t="shared" ref="B9:B72" si="0">PMT($C$3/12,$C$4,-$C$2)</f>
        <v>886.8766320537303</v>
      </c>
      <c r="C9" s="3">
        <f t="shared" ref="C9:C72" si="1">F8*($C$3/12)</f>
        <v>655.51689231729858</v>
      </c>
      <c r="D9" s="12">
        <f t="shared" ref="D9:D72" si="2">B9-C9</f>
        <v>231.35973973643172</v>
      </c>
      <c r="E9" s="9">
        <f t="shared" ref="E9:E72" si="3">$F$2</f>
        <v>0</v>
      </c>
      <c r="F9" s="9">
        <f t="shared" ref="F9:F72" si="4">F8-D9-E9</f>
        <v>174573.14487820986</v>
      </c>
    </row>
    <row r="10" spans="1:6" x14ac:dyDescent="0.25">
      <c r="A10">
        <v>3</v>
      </c>
      <c r="B10" s="12">
        <f t="shared" si="0"/>
        <v>886.8766320537303</v>
      </c>
      <c r="C10" s="3">
        <f t="shared" si="1"/>
        <v>654.64929329328697</v>
      </c>
      <c r="D10" s="12">
        <f t="shared" si="2"/>
        <v>232.22733876044333</v>
      </c>
      <c r="E10" s="9">
        <f t="shared" si="3"/>
        <v>0</v>
      </c>
      <c r="F10" s="9">
        <f t="shared" si="4"/>
        <v>174340.91753944941</v>
      </c>
    </row>
    <row r="11" spans="1:6" x14ac:dyDescent="0.25">
      <c r="A11">
        <v>4</v>
      </c>
      <c r="B11" s="12">
        <f t="shared" si="0"/>
        <v>886.8766320537303</v>
      </c>
      <c r="C11" s="3">
        <f t="shared" si="1"/>
        <v>653.77844077293526</v>
      </c>
      <c r="D11" s="12">
        <f t="shared" si="2"/>
        <v>233.09819128079505</v>
      </c>
      <c r="E11" s="9">
        <f t="shared" si="3"/>
        <v>0</v>
      </c>
      <c r="F11" s="9">
        <f t="shared" si="4"/>
        <v>174107.81934816862</v>
      </c>
    </row>
    <row r="12" spans="1:6" x14ac:dyDescent="0.25">
      <c r="A12">
        <v>5</v>
      </c>
      <c r="B12" s="12">
        <f t="shared" si="0"/>
        <v>886.8766320537303</v>
      </c>
      <c r="C12" s="3">
        <f t="shared" si="1"/>
        <v>652.90432255563235</v>
      </c>
      <c r="D12" s="12">
        <f t="shared" si="2"/>
        <v>233.97230949809796</v>
      </c>
      <c r="E12" s="9">
        <f t="shared" si="3"/>
        <v>0</v>
      </c>
      <c r="F12" s="9">
        <f t="shared" si="4"/>
        <v>173873.84703867053</v>
      </c>
    </row>
    <row r="13" spans="1:6" x14ac:dyDescent="0.25">
      <c r="A13">
        <v>6</v>
      </c>
      <c r="B13" s="12">
        <f t="shared" si="0"/>
        <v>886.8766320537303</v>
      </c>
      <c r="C13" s="3">
        <f t="shared" si="1"/>
        <v>652.02692639501447</v>
      </c>
      <c r="D13" s="12">
        <f t="shared" si="2"/>
        <v>234.84970565871583</v>
      </c>
      <c r="E13" s="9">
        <f t="shared" si="3"/>
        <v>0</v>
      </c>
      <c r="F13" s="9">
        <f t="shared" si="4"/>
        <v>173638.99733301182</v>
      </c>
    </row>
    <row r="14" spans="1:6" x14ac:dyDescent="0.25">
      <c r="A14">
        <v>7</v>
      </c>
      <c r="B14" s="12">
        <f t="shared" si="0"/>
        <v>886.8766320537303</v>
      </c>
      <c r="C14" s="3">
        <f t="shared" si="1"/>
        <v>651.14623999879427</v>
      </c>
      <c r="D14" s="12">
        <f t="shared" si="2"/>
        <v>235.73039205493603</v>
      </c>
      <c r="E14" s="9">
        <f t="shared" si="3"/>
        <v>0</v>
      </c>
      <c r="F14" s="9">
        <f t="shared" si="4"/>
        <v>173403.26694095688</v>
      </c>
    </row>
    <row r="15" spans="1:6" x14ac:dyDescent="0.25">
      <c r="A15">
        <v>8</v>
      </c>
      <c r="B15" s="12">
        <f t="shared" si="0"/>
        <v>886.8766320537303</v>
      </c>
      <c r="C15" s="3">
        <f t="shared" si="1"/>
        <v>650.26225102858825</v>
      </c>
      <c r="D15" s="12">
        <f t="shared" si="2"/>
        <v>236.61438102514205</v>
      </c>
      <c r="E15" s="9">
        <f t="shared" si="3"/>
        <v>0</v>
      </c>
      <c r="F15" s="9">
        <f t="shared" si="4"/>
        <v>173166.65255993174</v>
      </c>
    </row>
    <row r="16" spans="1:6" x14ac:dyDescent="0.25">
      <c r="A16">
        <v>9</v>
      </c>
      <c r="B16" s="12">
        <f t="shared" si="0"/>
        <v>886.8766320537303</v>
      </c>
      <c r="C16" s="3">
        <f t="shared" si="1"/>
        <v>649.37494709974396</v>
      </c>
      <c r="D16" s="12">
        <f t="shared" si="2"/>
        <v>237.50168495398634</v>
      </c>
      <c r="E16" s="9">
        <f t="shared" si="3"/>
        <v>0</v>
      </c>
      <c r="F16" s="9">
        <f t="shared" si="4"/>
        <v>172929.15087497776</v>
      </c>
    </row>
    <row r="17" spans="1:9" x14ac:dyDescent="0.25">
      <c r="A17">
        <v>10</v>
      </c>
      <c r="B17" s="12">
        <f t="shared" si="0"/>
        <v>886.8766320537303</v>
      </c>
      <c r="C17" s="3">
        <f t="shared" si="1"/>
        <v>648.48431578116652</v>
      </c>
      <c r="D17" s="12">
        <f t="shared" si="2"/>
        <v>238.39231627256379</v>
      </c>
      <c r="E17" s="9">
        <f t="shared" si="3"/>
        <v>0</v>
      </c>
      <c r="F17" s="9">
        <f t="shared" si="4"/>
        <v>172690.75855870519</v>
      </c>
    </row>
    <row r="18" spans="1:9" x14ac:dyDescent="0.25">
      <c r="A18">
        <v>11</v>
      </c>
      <c r="B18" s="12">
        <f t="shared" si="0"/>
        <v>886.8766320537303</v>
      </c>
      <c r="C18" s="3">
        <f t="shared" si="1"/>
        <v>647.59034459514442</v>
      </c>
      <c r="D18" s="12">
        <f t="shared" si="2"/>
        <v>239.28628745858589</v>
      </c>
      <c r="E18" s="9">
        <f t="shared" si="3"/>
        <v>0</v>
      </c>
      <c r="F18" s="9">
        <f t="shared" si="4"/>
        <v>172451.4722712466</v>
      </c>
      <c r="H18" s="1" t="s">
        <v>83</v>
      </c>
      <c r="I18" s="1" t="s">
        <v>84</v>
      </c>
    </row>
    <row r="19" spans="1:9" x14ac:dyDescent="0.25">
      <c r="A19" s="13">
        <v>12</v>
      </c>
      <c r="B19" s="14">
        <f t="shared" si="0"/>
        <v>886.8766320537303</v>
      </c>
      <c r="C19" s="15">
        <f t="shared" si="1"/>
        <v>646.69302101717471</v>
      </c>
      <c r="D19" s="14">
        <f t="shared" si="2"/>
        <v>240.18361103655559</v>
      </c>
      <c r="E19" s="16">
        <f t="shared" si="3"/>
        <v>0</v>
      </c>
      <c r="F19" s="16">
        <f t="shared" si="4"/>
        <v>172211.28866021003</v>
      </c>
      <c r="G19">
        <v>1</v>
      </c>
      <c r="H19" s="9">
        <f>SUM(C8:C19)</f>
        <v>7818.8082448547802</v>
      </c>
      <c r="I19" s="12">
        <f>SUM(D8:D19)</f>
        <v>2823.7113397899839</v>
      </c>
    </row>
    <row r="20" spans="1:9" x14ac:dyDescent="0.25">
      <c r="A20">
        <v>13</v>
      </c>
      <c r="B20" s="12">
        <f t="shared" si="0"/>
        <v>886.8766320537303</v>
      </c>
      <c r="C20" s="3">
        <f t="shared" si="1"/>
        <v>645.79233247578759</v>
      </c>
      <c r="D20" s="12">
        <f t="shared" si="2"/>
        <v>241.08429957794272</v>
      </c>
      <c r="E20" s="9">
        <f t="shared" si="3"/>
        <v>0</v>
      </c>
      <c r="F20" s="9">
        <f t="shared" si="4"/>
        <v>171970.20436063208</v>
      </c>
    </row>
    <row r="21" spans="1:9" x14ac:dyDescent="0.25">
      <c r="A21">
        <v>14</v>
      </c>
      <c r="B21" s="12">
        <f t="shared" si="0"/>
        <v>886.8766320537303</v>
      </c>
      <c r="C21" s="3">
        <f t="shared" si="1"/>
        <v>644.88826635237024</v>
      </c>
      <c r="D21" s="12">
        <f t="shared" si="2"/>
        <v>241.98836570136007</v>
      </c>
      <c r="E21" s="9">
        <f t="shared" si="3"/>
        <v>0</v>
      </c>
      <c r="F21" s="9">
        <f t="shared" si="4"/>
        <v>171728.21599493071</v>
      </c>
    </row>
    <row r="22" spans="1:9" x14ac:dyDescent="0.25">
      <c r="A22">
        <v>15</v>
      </c>
      <c r="B22" s="12">
        <f t="shared" si="0"/>
        <v>886.8766320537303</v>
      </c>
      <c r="C22" s="3">
        <f t="shared" si="1"/>
        <v>643.9808099809901</v>
      </c>
      <c r="D22" s="12">
        <f t="shared" si="2"/>
        <v>242.8958220727402</v>
      </c>
      <c r="E22" s="9">
        <f t="shared" si="3"/>
        <v>0</v>
      </c>
      <c r="F22" s="9">
        <f t="shared" si="4"/>
        <v>171485.32017285796</v>
      </c>
    </row>
    <row r="23" spans="1:9" x14ac:dyDescent="0.25">
      <c r="A23">
        <v>16</v>
      </c>
      <c r="B23" s="12">
        <f t="shared" si="0"/>
        <v>886.8766320537303</v>
      </c>
      <c r="C23" s="3">
        <f t="shared" si="1"/>
        <v>643.06995064821729</v>
      </c>
      <c r="D23" s="12">
        <f t="shared" si="2"/>
        <v>243.80668140551302</v>
      </c>
      <c r="E23" s="9">
        <f t="shared" si="3"/>
        <v>0</v>
      </c>
      <c r="F23" s="9">
        <f t="shared" si="4"/>
        <v>171241.51349145244</v>
      </c>
    </row>
    <row r="24" spans="1:9" x14ac:dyDescent="0.25">
      <c r="A24">
        <v>17</v>
      </c>
      <c r="B24" s="12">
        <f t="shared" si="0"/>
        <v>886.8766320537303</v>
      </c>
      <c r="C24" s="3">
        <f t="shared" si="1"/>
        <v>642.15567559294664</v>
      </c>
      <c r="D24" s="12">
        <f t="shared" si="2"/>
        <v>244.72095646078367</v>
      </c>
      <c r="E24" s="9">
        <f t="shared" si="3"/>
        <v>0</v>
      </c>
      <c r="F24" s="9">
        <f t="shared" si="4"/>
        <v>170996.79253499166</v>
      </c>
    </row>
    <row r="25" spans="1:9" x14ac:dyDescent="0.25">
      <c r="A25">
        <v>18</v>
      </c>
      <c r="B25" s="12">
        <f t="shared" si="0"/>
        <v>886.8766320537303</v>
      </c>
      <c r="C25" s="3">
        <f t="shared" si="1"/>
        <v>641.23797200621868</v>
      </c>
      <c r="D25" s="12">
        <f t="shared" si="2"/>
        <v>245.63866004751162</v>
      </c>
      <c r="E25" s="9">
        <f t="shared" si="3"/>
        <v>0</v>
      </c>
      <c r="F25" s="9">
        <f t="shared" si="4"/>
        <v>170751.15387494414</v>
      </c>
    </row>
    <row r="26" spans="1:9" x14ac:dyDescent="0.25">
      <c r="A26">
        <v>19</v>
      </c>
      <c r="B26" s="12">
        <f t="shared" si="0"/>
        <v>886.8766320537303</v>
      </c>
      <c r="C26" s="3">
        <f t="shared" si="1"/>
        <v>640.31682703104048</v>
      </c>
      <c r="D26" s="12">
        <f t="shared" si="2"/>
        <v>246.55980502268983</v>
      </c>
      <c r="E26" s="9">
        <f t="shared" si="3"/>
        <v>0</v>
      </c>
      <c r="F26" s="9">
        <f t="shared" si="4"/>
        <v>170504.59406992144</v>
      </c>
    </row>
    <row r="27" spans="1:9" x14ac:dyDescent="0.25">
      <c r="A27">
        <v>20</v>
      </c>
      <c r="B27" s="12">
        <f t="shared" si="0"/>
        <v>886.8766320537303</v>
      </c>
      <c r="C27" s="3">
        <f t="shared" si="1"/>
        <v>639.39222776220538</v>
      </c>
      <c r="D27" s="12">
        <f t="shared" si="2"/>
        <v>247.48440429152492</v>
      </c>
      <c r="E27" s="9">
        <f t="shared" si="3"/>
        <v>0</v>
      </c>
      <c r="F27" s="9">
        <f t="shared" si="4"/>
        <v>170257.10966562992</v>
      </c>
    </row>
    <row r="28" spans="1:9" x14ac:dyDescent="0.25">
      <c r="A28">
        <v>21</v>
      </c>
      <c r="B28" s="12">
        <f t="shared" si="0"/>
        <v>886.8766320537303</v>
      </c>
      <c r="C28" s="3">
        <f t="shared" si="1"/>
        <v>638.46416124611221</v>
      </c>
      <c r="D28" s="12">
        <f t="shared" si="2"/>
        <v>248.41247080761809</v>
      </c>
      <c r="E28" s="9">
        <f t="shared" si="3"/>
        <v>0</v>
      </c>
      <c r="F28" s="9">
        <f t="shared" si="4"/>
        <v>170008.69719482231</v>
      </c>
    </row>
    <row r="29" spans="1:9" x14ac:dyDescent="0.25">
      <c r="A29">
        <v>22</v>
      </c>
      <c r="B29" s="12">
        <f t="shared" si="0"/>
        <v>886.8766320537303</v>
      </c>
      <c r="C29" s="3">
        <f t="shared" si="1"/>
        <v>637.53261448058367</v>
      </c>
      <c r="D29" s="12">
        <f t="shared" si="2"/>
        <v>249.34401757314663</v>
      </c>
      <c r="E29" s="9">
        <f t="shared" si="3"/>
        <v>0</v>
      </c>
      <c r="F29" s="9">
        <f t="shared" si="4"/>
        <v>169759.35317724917</v>
      </c>
    </row>
    <row r="30" spans="1:9" x14ac:dyDescent="0.25">
      <c r="A30">
        <v>23</v>
      </c>
      <c r="B30" s="12">
        <f t="shared" si="0"/>
        <v>886.8766320537303</v>
      </c>
      <c r="C30" s="3">
        <f t="shared" si="1"/>
        <v>636.59757441468435</v>
      </c>
      <c r="D30" s="12">
        <f t="shared" si="2"/>
        <v>250.27905763904596</v>
      </c>
      <c r="E30" s="9">
        <f t="shared" si="3"/>
        <v>0</v>
      </c>
      <c r="F30" s="9">
        <f t="shared" si="4"/>
        <v>169509.07411961013</v>
      </c>
      <c r="H30" s="1" t="s">
        <v>83</v>
      </c>
      <c r="I30" s="1" t="s">
        <v>84</v>
      </c>
    </row>
    <row r="31" spans="1:9" x14ac:dyDescent="0.25">
      <c r="A31" s="13">
        <v>24</v>
      </c>
      <c r="B31" s="14">
        <f t="shared" si="0"/>
        <v>886.8766320537303</v>
      </c>
      <c r="C31" s="15">
        <f t="shared" si="1"/>
        <v>635.65902794853798</v>
      </c>
      <c r="D31" s="14">
        <f t="shared" si="2"/>
        <v>251.21760410519232</v>
      </c>
      <c r="E31" s="16">
        <f t="shared" si="3"/>
        <v>0</v>
      </c>
      <c r="F31" s="16">
        <f t="shared" si="4"/>
        <v>169257.85651550494</v>
      </c>
      <c r="G31">
        <v>2</v>
      </c>
      <c r="H31" s="9">
        <f>SUM(C20:C31)</f>
        <v>7689.0874399396944</v>
      </c>
      <c r="I31" s="12">
        <f>SUM(D20:D31)</f>
        <v>2953.4321447050697</v>
      </c>
    </row>
    <row r="32" spans="1:9" x14ac:dyDescent="0.25">
      <c r="A32">
        <v>25</v>
      </c>
      <c r="B32" s="12">
        <f t="shared" si="0"/>
        <v>886.8766320537303</v>
      </c>
      <c r="C32" s="3">
        <f t="shared" si="1"/>
        <v>634.71696193314347</v>
      </c>
      <c r="D32" s="12">
        <f t="shared" si="2"/>
        <v>252.15967012058684</v>
      </c>
      <c r="E32" s="9">
        <f t="shared" si="3"/>
        <v>0</v>
      </c>
      <c r="F32" s="9">
        <f t="shared" si="4"/>
        <v>169005.69684538434</v>
      </c>
    </row>
    <row r="33" spans="1:9" x14ac:dyDescent="0.25">
      <c r="A33">
        <v>26</v>
      </c>
      <c r="B33" s="12">
        <f t="shared" si="0"/>
        <v>886.8766320537303</v>
      </c>
      <c r="C33" s="3">
        <f t="shared" si="1"/>
        <v>633.77136317019131</v>
      </c>
      <c r="D33" s="12">
        <f t="shared" si="2"/>
        <v>253.105268883539</v>
      </c>
      <c r="E33" s="9">
        <f t="shared" si="3"/>
        <v>0</v>
      </c>
      <c r="F33" s="9">
        <f t="shared" si="4"/>
        <v>168752.5915765008</v>
      </c>
    </row>
    <row r="34" spans="1:9" x14ac:dyDescent="0.25">
      <c r="A34">
        <v>27</v>
      </c>
      <c r="B34" s="12">
        <f t="shared" si="0"/>
        <v>886.8766320537303</v>
      </c>
      <c r="C34" s="3">
        <f t="shared" si="1"/>
        <v>632.822218411878</v>
      </c>
      <c r="D34" s="12">
        <f t="shared" si="2"/>
        <v>254.05441364185231</v>
      </c>
      <c r="E34" s="9">
        <f t="shared" si="3"/>
        <v>0</v>
      </c>
      <c r="F34" s="9">
        <f t="shared" si="4"/>
        <v>168498.53716285893</v>
      </c>
    </row>
    <row r="35" spans="1:9" x14ac:dyDescent="0.25">
      <c r="A35">
        <v>28</v>
      </c>
      <c r="B35" s="12">
        <f t="shared" si="0"/>
        <v>886.8766320537303</v>
      </c>
      <c r="C35" s="3">
        <f t="shared" si="1"/>
        <v>631.86951436072093</v>
      </c>
      <c r="D35" s="12">
        <f t="shared" si="2"/>
        <v>255.00711769300938</v>
      </c>
      <c r="E35" s="9">
        <f t="shared" si="3"/>
        <v>0</v>
      </c>
      <c r="F35" s="9">
        <f t="shared" si="4"/>
        <v>168243.53004516591</v>
      </c>
    </row>
    <row r="36" spans="1:9" x14ac:dyDescent="0.25">
      <c r="A36">
        <v>29</v>
      </c>
      <c r="B36" s="12">
        <f t="shared" si="0"/>
        <v>886.8766320537303</v>
      </c>
      <c r="C36" s="3">
        <f t="shared" si="1"/>
        <v>630.91323766937217</v>
      </c>
      <c r="D36" s="12">
        <f t="shared" si="2"/>
        <v>255.96339438435814</v>
      </c>
      <c r="E36" s="9">
        <f t="shared" si="3"/>
        <v>0</v>
      </c>
      <c r="F36" s="9">
        <f t="shared" si="4"/>
        <v>167987.56665078155</v>
      </c>
    </row>
    <row r="37" spans="1:9" x14ac:dyDescent="0.25">
      <c r="A37">
        <v>30</v>
      </c>
      <c r="B37" s="12">
        <f t="shared" si="0"/>
        <v>886.8766320537303</v>
      </c>
      <c r="C37" s="3">
        <f t="shared" si="1"/>
        <v>629.95337494043076</v>
      </c>
      <c r="D37" s="12">
        <f t="shared" si="2"/>
        <v>256.92325711329954</v>
      </c>
      <c r="E37" s="9">
        <f t="shared" si="3"/>
        <v>0</v>
      </c>
      <c r="F37" s="9">
        <f t="shared" si="4"/>
        <v>167730.64339366826</v>
      </c>
    </row>
    <row r="38" spans="1:9" x14ac:dyDescent="0.25">
      <c r="A38">
        <v>31</v>
      </c>
      <c r="B38" s="12">
        <f t="shared" si="0"/>
        <v>886.8766320537303</v>
      </c>
      <c r="C38" s="3">
        <f t="shared" si="1"/>
        <v>628.98991272625597</v>
      </c>
      <c r="D38" s="12">
        <f t="shared" si="2"/>
        <v>257.88671932747434</v>
      </c>
      <c r="E38" s="9">
        <f t="shared" si="3"/>
        <v>0</v>
      </c>
      <c r="F38" s="9">
        <f t="shared" si="4"/>
        <v>167472.75667434078</v>
      </c>
    </row>
    <row r="39" spans="1:9" x14ac:dyDescent="0.25">
      <c r="A39">
        <v>32</v>
      </c>
      <c r="B39" s="12">
        <f t="shared" si="0"/>
        <v>886.8766320537303</v>
      </c>
      <c r="C39" s="3">
        <f t="shared" si="1"/>
        <v>628.02283752877793</v>
      </c>
      <c r="D39" s="12">
        <f t="shared" si="2"/>
        <v>258.85379452495238</v>
      </c>
      <c r="E39" s="9">
        <f t="shared" si="3"/>
        <v>0</v>
      </c>
      <c r="F39" s="9">
        <f t="shared" si="4"/>
        <v>167213.90287981584</v>
      </c>
    </row>
    <row r="40" spans="1:9" x14ac:dyDescent="0.25">
      <c r="A40">
        <v>33</v>
      </c>
      <c r="B40" s="12">
        <f t="shared" si="0"/>
        <v>886.8766320537303</v>
      </c>
      <c r="C40" s="3">
        <f t="shared" si="1"/>
        <v>627.05213579930933</v>
      </c>
      <c r="D40" s="12">
        <f t="shared" si="2"/>
        <v>259.82449625442098</v>
      </c>
      <c r="E40" s="9">
        <f t="shared" si="3"/>
        <v>0</v>
      </c>
      <c r="F40" s="9">
        <f t="shared" si="4"/>
        <v>166954.07838356143</v>
      </c>
    </row>
    <row r="41" spans="1:9" x14ac:dyDescent="0.25">
      <c r="A41">
        <v>34</v>
      </c>
      <c r="B41" s="12">
        <f t="shared" si="0"/>
        <v>886.8766320537303</v>
      </c>
      <c r="C41" s="3">
        <f t="shared" si="1"/>
        <v>626.07779393835528</v>
      </c>
      <c r="D41" s="12">
        <f t="shared" si="2"/>
        <v>260.79883811537502</v>
      </c>
      <c r="E41" s="9">
        <f t="shared" si="3"/>
        <v>0</v>
      </c>
      <c r="F41" s="9">
        <f t="shared" si="4"/>
        <v>166693.27954544604</v>
      </c>
    </row>
    <row r="42" spans="1:9" x14ac:dyDescent="0.25">
      <c r="A42">
        <v>35</v>
      </c>
      <c r="B42" s="12">
        <f t="shared" si="0"/>
        <v>886.8766320537303</v>
      </c>
      <c r="C42" s="3">
        <f t="shared" si="1"/>
        <v>625.0997982954226</v>
      </c>
      <c r="D42" s="12">
        <f t="shared" si="2"/>
        <v>261.7768337583077</v>
      </c>
      <c r="E42" s="9">
        <f t="shared" si="3"/>
        <v>0</v>
      </c>
      <c r="F42" s="9">
        <f t="shared" si="4"/>
        <v>166431.50271168773</v>
      </c>
      <c r="H42" s="1" t="s">
        <v>83</v>
      </c>
      <c r="I42" s="1" t="s">
        <v>84</v>
      </c>
    </row>
    <row r="43" spans="1:9" x14ac:dyDescent="0.25">
      <c r="A43" s="13">
        <v>36</v>
      </c>
      <c r="B43" s="14">
        <f t="shared" si="0"/>
        <v>886.8766320537303</v>
      </c>
      <c r="C43" s="15">
        <f t="shared" si="1"/>
        <v>624.11813516882899</v>
      </c>
      <c r="D43" s="14">
        <f t="shared" si="2"/>
        <v>262.75849688490132</v>
      </c>
      <c r="E43" s="16">
        <f t="shared" si="3"/>
        <v>0</v>
      </c>
      <c r="F43" s="16">
        <f t="shared" si="4"/>
        <v>166168.74421480283</v>
      </c>
      <c r="G43">
        <v>3</v>
      </c>
      <c r="H43" s="9">
        <f>SUM(C32:C43)</f>
        <v>7553.4072839426872</v>
      </c>
      <c r="I43" s="12">
        <f>SUM(D32:D43)</f>
        <v>3089.1123007020769</v>
      </c>
    </row>
    <row r="44" spans="1:9" x14ac:dyDescent="0.25">
      <c r="A44">
        <v>37</v>
      </c>
      <c r="B44" s="12">
        <f t="shared" si="0"/>
        <v>886.8766320537303</v>
      </c>
      <c r="C44" s="3">
        <f t="shared" si="1"/>
        <v>623.13279080551058</v>
      </c>
      <c r="D44" s="12">
        <f t="shared" si="2"/>
        <v>263.74384124821972</v>
      </c>
      <c r="E44" s="9">
        <f t="shared" si="3"/>
        <v>0</v>
      </c>
      <c r="F44" s="9">
        <f t="shared" si="4"/>
        <v>165905.00037355462</v>
      </c>
    </row>
    <row r="45" spans="1:9" x14ac:dyDescent="0.25">
      <c r="A45">
        <v>38</v>
      </c>
      <c r="B45" s="12">
        <f t="shared" si="0"/>
        <v>886.8766320537303</v>
      </c>
      <c r="C45" s="3">
        <f t="shared" si="1"/>
        <v>622.14375140082984</v>
      </c>
      <c r="D45" s="12">
        <f t="shared" si="2"/>
        <v>264.73288065290046</v>
      </c>
      <c r="E45" s="9">
        <f t="shared" si="3"/>
        <v>0</v>
      </c>
      <c r="F45" s="9">
        <f t="shared" si="4"/>
        <v>165640.26749290171</v>
      </c>
    </row>
    <row r="46" spans="1:9" x14ac:dyDescent="0.25">
      <c r="A46">
        <v>39</v>
      </c>
      <c r="B46" s="12">
        <f t="shared" si="0"/>
        <v>886.8766320537303</v>
      </c>
      <c r="C46" s="3">
        <f t="shared" si="1"/>
        <v>621.15100309838135</v>
      </c>
      <c r="D46" s="12">
        <f t="shared" si="2"/>
        <v>265.72562895534895</v>
      </c>
      <c r="E46" s="9">
        <f t="shared" si="3"/>
        <v>0</v>
      </c>
      <c r="F46" s="9">
        <f t="shared" si="4"/>
        <v>165374.54186394636</v>
      </c>
    </row>
    <row r="47" spans="1:9" x14ac:dyDescent="0.25">
      <c r="A47">
        <v>40</v>
      </c>
      <c r="B47" s="12">
        <f t="shared" si="0"/>
        <v>886.8766320537303</v>
      </c>
      <c r="C47" s="3">
        <f t="shared" si="1"/>
        <v>620.15453198979878</v>
      </c>
      <c r="D47" s="12">
        <f t="shared" si="2"/>
        <v>266.72210006393152</v>
      </c>
      <c r="E47" s="9">
        <f t="shared" si="3"/>
        <v>0</v>
      </c>
      <c r="F47" s="9">
        <f t="shared" si="4"/>
        <v>165107.81976388243</v>
      </c>
    </row>
    <row r="48" spans="1:9" x14ac:dyDescent="0.25">
      <c r="A48">
        <v>41</v>
      </c>
      <c r="B48" s="12">
        <f t="shared" si="0"/>
        <v>886.8766320537303</v>
      </c>
      <c r="C48" s="3">
        <f t="shared" si="1"/>
        <v>619.15432411455913</v>
      </c>
      <c r="D48" s="12">
        <f t="shared" si="2"/>
        <v>267.72230793917117</v>
      </c>
      <c r="E48" s="9">
        <f t="shared" si="3"/>
        <v>0</v>
      </c>
      <c r="F48" s="9">
        <f t="shared" si="4"/>
        <v>164840.09745594327</v>
      </c>
    </row>
    <row r="49" spans="1:9" x14ac:dyDescent="0.25">
      <c r="A49">
        <v>42</v>
      </c>
      <c r="B49" s="12">
        <f t="shared" si="0"/>
        <v>886.8766320537303</v>
      </c>
      <c r="C49" s="3">
        <f t="shared" si="1"/>
        <v>618.15036545978717</v>
      </c>
      <c r="D49" s="12">
        <f t="shared" si="2"/>
        <v>268.72626659394314</v>
      </c>
      <c r="E49" s="9">
        <f t="shared" si="3"/>
        <v>0</v>
      </c>
      <c r="F49" s="9">
        <f t="shared" si="4"/>
        <v>164571.37118934933</v>
      </c>
    </row>
    <row r="50" spans="1:9" x14ac:dyDescent="0.25">
      <c r="A50">
        <v>43</v>
      </c>
      <c r="B50" s="12">
        <f t="shared" si="0"/>
        <v>886.8766320537303</v>
      </c>
      <c r="C50" s="3">
        <f t="shared" si="1"/>
        <v>617.14264196006002</v>
      </c>
      <c r="D50" s="12">
        <f t="shared" si="2"/>
        <v>269.73399009367029</v>
      </c>
      <c r="E50" s="9">
        <f t="shared" si="3"/>
        <v>0</v>
      </c>
      <c r="F50" s="9">
        <f t="shared" si="4"/>
        <v>164301.63719925567</v>
      </c>
    </row>
    <row r="51" spans="1:9" x14ac:dyDescent="0.25">
      <c r="A51">
        <v>44</v>
      </c>
      <c r="B51" s="12">
        <f t="shared" si="0"/>
        <v>886.8766320537303</v>
      </c>
      <c r="C51" s="3">
        <f t="shared" si="1"/>
        <v>616.13113949720878</v>
      </c>
      <c r="D51" s="12">
        <f t="shared" si="2"/>
        <v>270.74549255652153</v>
      </c>
      <c r="E51" s="9">
        <f t="shared" si="3"/>
        <v>0</v>
      </c>
      <c r="F51" s="9">
        <f t="shared" si="4"/>
        <v>164030.89170669916</v>
      </c>
    </row>
    <row r="52" spans="1:9" x14ac:dyDescent="0.25">
      <c r="A52">
        <v>45</v>
      </c>
      <c r="B52" s="12">
        <f t="shared" si="0"/>
        <v>886.8766320537303</v>
      </c>
      <c r="C52" s="3">
        <f t="shared" si="1"/>
        <v>615.11584390012183</v>
      </c>
      <c r="D52" s="12">
        <f t="shared" si="2"/>
        <v>271.76078815360847</v>
      </c>
      <c r="E52" s="9">
        <f t="shared" si="3"/>
        <v>0</v>
      </c>
      <c r="F52" s="9">
        <f t="shared" si="4"/>
        <v>163759.13091854556</v>
      </c>
    </row>
    <row r="53" spans="1:9" x14ac:dyDescent="0.25">
      <c r="A53">
        <v>46</v>
      </c>
      <c r="B53" s="12">
        <f t="shared" si="0"/>
        <v>886.8766320537303</v>
      </c>
      <c r="C53" s="3">
        <f t="shared" si="1"/>
        <v>614.09674094454579</v>
      </c>
      <c r="D53" s="12">
        <f t="shared" si="2"/>
        <v>272.77989110918452</v>
      </c>
      <c r="E53" s="9">
        <f t="shared" si="3"/>
        <v>0</v>
      </c>
      <c r="F53" s="9">
        <f t="shared" si="4"/>
        <v>163486.35102743638</v>
      </c>
    </row>
    <row r="54" spans="1:9" x14ac:dyDescent="0.25">
      <c r="A54">
        <v>47</v>
      </c>
      <c r="B54" s="12">
        <f t="shared" si="0"/>
        <v>886.8766320537303</v>
      </c>
      <c r="C54" s="3">
        <f t="shared" si="1"/>
        <v>613.07381635288641</v>
      </c>
      <c r="D54" s="12">
        <f t="shared" si="2"/>
        <v>273.80281570084389</v>
      </c>
      <c r="E54" s="9">
        <f t="shared" si="3"/>
        <v>0</v>
      </c>
      <c r="F54" s="9">
        <f t="shared" si="4"/>
        <v>163212.54821173553</v>
      </c>
      <c r="H54" s="1" t="s">
        <v>83</v>
      </c>
      <c r="I54" s="1" t="s">
        <v>84</v>
      </c>
    </row>
    <row r="55" spans="1:9" x14ac:dyDescent="0.25">
      <c r="A55" s="13">
        <v>48</v>
      </c>
      <c r="B55" s="14">
        <f t="shared" si="0"/>
        <v>886.8766320537303</v>
      </c>
      <c r="C55" s="15">
        <f t="shared" si="1"/>
        <v>612.0470557940082</v>
      </c>
      <c r="D55" s="14">
        <f t="shared" si="2"/>
        <v>274.8295762597221</v>
      </c>
      <c r="E55" s="16">
        <f t="shared" si="3"/>
        <v>0</v>
      </c>
      <c r="F55" s="16">
        <f t="shared" si="4"/>
        <v>162937.71863547582</v>
      </c>
      <c r="G55">
        <v>4</v>
      </c>
      <c r="H55" s="9">
        <f>SUM(C44:C55)</f>
        <v>7411.4940053176979</v>
      </c>
      <c r="I55" s="12">
        <f>SUM(D44:D55)</f>
        <v>3231.0255793270662</v>
      </c>
    </row>
    <row r="56" spans="1:9" x14ac:dyDescent="0.25">
      <c r="A56">
        <v>49</v>
      </c>
      <c r="B56" s="12">
        <f t="shared" si="0"/>
        <v>886.8766320537303</v>
      </c>
      <c r="C56" s="3">
        <f t="shared" si="1"/>
        <v>611.0164448830343</v>
      </c>
      <c r="D56" s="12">
        <f t="shared" si="2"/>
        <v>275.86018717069601</v>
      </c>
      <c r="E56" s="9">
        <f t="shared" si="3"/>
        <v>0</v>
      </c>
      <c r="F56" s="9">
        <f t="shared" si="4"/>
        <v>162661.85844830511</v>
      </c>
    </row>
    <row r="57" spans="1:9" x14ac:dyDescent="0.25">
      <c r="A57">
        <v>50</v>
      </c>
      <c r="B57" s="12">
        <f t="shared" si="0"/>
        <v>886.8766320537303</v>
      </c>
      <c r="C57" s="3">
        <f t="shared" si="1"/>
        <v>609.98196918114411</v>
      </c>
      <c r="D57" s="12">
        <f t="shared" si="2"/>
        <v>276.8946628725862</v>
      </c>
      <c r="E57" s="9">
        <f t="shared" si="3"/>
        <v>0</v>
      </c>
      <c r="F57" s="9">
        <f t="shared" si="4"/>
        <v>162384.96378543251</v>
      </c>
    </row>
    <row r="58" spans="1:9" x14ac:dyDescent="0.25">
      <c r="A58">
        <v>51</v>
      </c>
      <c r="B58" s="12">
        <f t="shared" si="0"/>
        <v>886.8766320537303</v>
      </c>
      <c r="C58" s="3">
        <f t="shared" si="1"/>
        <v>608.94361419537188</v>
      </c>
      <c r="D58" s="12">
        <f t="shared" si="2"/>
        <v>277.93301785835843</v>
      </c>
      <c r="E58" s="9">
        <f t="shared" si="3"/>
        <v>0</v>
      </c>
      <c r="F58" s="9">
        <f t="shared" si="4"/>
        <v>162107.03076757415</v>
      </c>
    </row>
    <row r="59" spans="1:9" x14ac:dyDescent="0.25">
      <c r="A59">
        <v>52</v>
      </c>
      <c r="B59" s="12">
        <f t="shared" si="0"/>
        <v>886.8766320537303</v>
      </c>
      <c r="C59" s="3">
        <f t="shared" si="1"/>
        <v>607.90136537840306</v>
      </c>
      <c r="D59" s="12">
        <f t="shared" si="2"/>
        <v>278.97526667532725</v>
      </c>
      <c r="E59" s="9">
        <f t="shared" si="3"/>
        <v>0</v>
      </c>
      <c r="F59" s="9">
        <f t="shared" si="4"/>
        <v>161828.05550089883</v>
      </c>
    </row>
    <row r="60" spans="1:9" x14ac:dyDescent="0.25">
      <c r="A60">
        <v>53</v>
      </c>
      <c r="B60" s="12">
        <f t="shared" si="0"/>
        <v>886.8766320537303</v>
      </c>
      <c r="C60" s="3">
        <f t="shared" si="1"/>
        <v>606.85520812837058</v>
      </c>
      <c r="D60" s="12">
        <f t="shared" si="2"/>
        <v>280.02142392535973</v>
      </c>
      <c r="E60" s="9">
        <f t="shared" si="3"/>
        <v>0</v>
      </c>
      <c r="F60" s="9">
        <f t="shared" si="4"/>
        <v>161548.03407697348</v>
      </c>
    </row>
    <row r="61" spans="1:9" x14ac:dyDescent="0.25">
      <c r="A61">
        <v>54</v>
      </c>
      <c r="B61" s="12">
        <f t="shared" si="0"/>
        <v>886.8766320537303</v>
      </c>
      <c r="C61" s="3">
        <f t="shared" si="1"/>
        <v>605.80512778865057</v>
      </c>
      <c r="D61" s="12">
        <f t="shared" si="2"/>
        <v>281.07150426507974</v>
      </c>
      <c r="E61" s="9">
        <f t="shared" si="3"/>
        <v>0</v>
      </c>
      <c r="F61" s="9">
        <f t="shared" si="4"/>
        <v>161266.96257270841</v>
      </c>
    </row>
    <row r="62" spans="1:9" x14ac:dyDescent="0.25">
      <c r="A62">
        <v>55</v>
      </c>
      <c r="B62" s="12">
        <f t="shared" si="0"/>
        <v>886.8766320537303</v>
      </c>
      <c r="C62" s="3">
        <f t="shared" si="1"/>
        <v>604.75110964765645</v>
      </c>
      <c r="D62" s="12">
        <f t="shared" si="2"/>
        <v>282.12552240607386</v>
      </c>
      <c r="E62" s="9">
        <f t="shared" si="3"/>
        <v>0</v>
      </c>
      <c r="F62" s="9">
        <f t="shared" si="4"/>
        <v>160984.83705030233</v>
      </c>
    </row>
    <row r="63" spans="1:9" x14ac:dyDescent="0.25">
      <c r="A63">
        <v>56</v>
      </c>
      <c r="B63" s="12">
        <f t="shared" si="0"/>
        <v>886.8766320537303</v>
      </c>
      <c r="C63" s="3">
        <f t="shared" si="1"/>
        <v>603.69313893863375</v>
      </c>
      <c r="D63" s="12">
        <f t="shared" si="2"/>
        <v>283.18349311509655</v>
      </c>
      <c r="E63" s="9">
        <f t="shared" si="3"/>
        <v>0</v>
      </c>
      <c r="F63" s="9">
        <f t="shared" si="4"/>
        <v>160701.65355718724</v>
      </c>
    </row>
    <row r="64" spans="1:9" x14ac:dyDescent="0.25">
      <c r="A64">
        <v>57</v>
      </c>
      <c r="B64" s="12">
        <f t="shared" si="0"/>
        <v>886.8766320537303</v>
      </c>
      <c r="C64" s="3">
        <f t="shared" si="1"/>
        <v>602.63120083945216</v>
      </c>
      <c r="D64" s="12">
        <f t="shared" si="2"/>
        <v>284.24543121427814</v>
      </c>
      <c r="E64" s="9">
        <f t="shared" si="3"/>
        <v>0</v>
      </c>
      <c r="F64" s="9">
        <f t="shared" si="4"/>
        <v>160417.40812597296</v>
      </c>
    </row>
    <row r="65" spans="1:9" x14ac:dyDescent="0.25">
      <c r="A65">
        <v>58</v>
      </c>
      <c r="B65" s="12">
        <f t="shared" si="0"/>
        <v>886.8766320537303</v>
      </c>
      <c r="C65" s="3">
        <f t="shared" si="1"/>
        <v>601.56528047239851</v>
      </c>
      <c r="D65" s="12">
        <f t="shared" si="2"/>
        <v>285.31135158133179</v>
      </c>
      <c r="E65" s="9">
        <f t="shared" si="3"/>
        <v>0</v>
      </c>
      <c r="F65" s="9">
        <f t="shared" si="4"/>
        <v>160132.09677439163</v>
      </c>
    </row>
    <row r="66" spans="1:9" x14ac:dyDescent="0.25">
      <c r="A66">
        <v>59</v>
      </c>
      <c r="B66" s="12">
        <f t="shared" si="0"/>
        <v>886.8766320537303</v>
      </c>
      <c r="C66" s="3">
        <f t="shared" si="1"/>
        <v>600.49536290396861</v>
      </c>
      <c r="D66" s="12">
        <f t="shared" si="2"/>
        <v>286.38126914976169</v>
      </c>
      <c r="E66" s="9">
        <f t="shared" si="3"/>
        <v>0</v>
      </c>
      <c r="F66" s="9">
        <f t="shared" si="4"/>
        <v>159845.71550524185</v>
      </c>
      <c r="H66" s="1" t="s">
        <v>83</v>
      </c>
      <c r="I66" s="1" t="s">
        <v>84</v>
      </c>
    </row>
    <row r="67" spans="1:9" x14ac:dyDescent="0.25">
      <c r="A67" s="13">
        <v>60</v>
      </c>
      <c r="B67" s="14">
        <f t="shared" si="0"/>
        <v>886.8766320537303</v>
      </c>
      <c r="C67" s="15">
        <f t="shared" si="1"/>
        <v>599.42143314465693</v>
      </c>
      <c r="D67" s="14">
        <f t="shared" si="2"/>
        <v>287.45519890907337</v>
      </c>
      <c r="E67" s="16">
        <f t="shared" si="3"/>
        <v>0</v>
      </c>
      <c r="F67" s="16">
        <f t="shared" si="4"/>
        <v>159558.26030633278</v>
      </c>
      <c r="G67">
        <v>5</v>
      </c>
      <c r="H67" s="9">
        <f>SUM(C56:C67)</f>
        <v>7263.0612555017415</v>
      </c>
      <c r="I67" s="12">
        <f>SUM(D56:D67)</f>
        <v>3379.4583291430226</v>
      </c>
    </row>
    <row r="68" spans="1:9" x14ac:dyDescent="0.25">
      <c r="A68">
        <v>61</v>
      </c>
      <c r="B68" s="12">
        <f t="shared" si="0"/>
        <v>886.8766320537303</v>
      </c>
      <c r="C68" s="3">
        <f t="shared" si="1"/>
        <v>598.34347614874787</v>
      </c>
      <c r="D68" s="12">
        <f t="shared" si="2"/>
        <v>288.53315590498244</v>
      </c>
      <c r="E68" s="9">
        <f t="shared" si="3"/>
        <v>0</v>
      </c>
      <c r="F68" s="9">
        <f t="shared" si="4"/>
        <v>159269.72715042779</v>
      </c>
    </row>
    <row r="69" spans="1:9" x14ac:dyDescent="0.25">
      <c r="A69">
        <v>62</v>
      </c>
      <c r="B69" s="12">
        <f t="shared" si="0"/>
        <v>886.8766320537303</v>
      </c>
      <c r="C69" s="3">
        <f t="shared" si="1"/>
        <v>597.26147681410418</v>
      </c>
      <c r="D69" s="12">
        <f t="shared" si="2"/>
        <v>289.61515523962612</v>
      </c>
      <c r="E69" s="9">
        <f t="shared" si="3"/>
        <v>0</v>
      </c>
      <c r="F69" s="9">
        <f t="shared" si="4"/>
        <v>158980.11199518817</v>
      </c>
    </row>
    <row r="70" spans="1:9" x14ac:dyDescent="0.25">
      <c r="A70">
        <v>63</v>
      </c>
      <c r="B70" s="12">
        <f t="shared" si="0"/>
        <v>886.8766320537303</v>
      </c>
      <c r="C70" s="3">
        <f t="shared" si="1"/>
        <v>596.17541998195566</v>
      </c>
      <c r="D70" s="12">
        <f t="shared" si="2"/>
        <v>290.70121207177465</v>
      </c>
      <c r="E70" s="9">
        <f t="shared" si="3"/>
        <v>0</v>
      </c>
      <c r="F70" s="9">
        <f t="shared" si="4"/>
        <v>158689.41078311639</v>
      </c>
    </row>
    <row r="71" spans="1:9" x14ac:dyDescent="0.25">
      <c r="A71">
        <v>64</v>
      </c>
      <c r="B71" s="12">
        <f t="shared" si="0"/>
        <v>886.8766320537303</v>
      </c>
      <c r="C71" s="3">
        <f t="shared" si="1"/>
        <v>595.08529043668648</v>
      </c>
      <c r="D71" s="12">
        <f t="shared" si="2"/>
        <v>291.79134161704383</v>
      </c>
      <c r="E71" s="9">
        <f t="shared" si="3"/>
        <v>0</v>
      </c>
      <c r="F71" s="9">
        <f t="shared" si="4"/>
        <v>158397.61944149935</v>
      </c>
    </row>
    <row r="72" spans="1:9" x14ac:dyDescent="0.25">
      <c r="A72">
        <v>65</v>
      </c>
      <c r="B72" s="12">
        <f t="shared" si="0"/>
        <v>886.8766320537303</v>
      </c>
      <c r="C72" s="3">
        <f t="shared" si="1"/>
        <v>593.99107290562256</v>
      </c>
      <c r="D72" s="12">
        <f t="shared" si="2"/>
        <v>292.88555914810775</v>
      </c>
      <c r="E72" s="9">
        <f t="shared" si="3"/>
        <v>0</v>
      </c>
      <c r="F72" s="9">
        <f t="shared" si="4"/>
        <v>158104.73388235125</v>
      </c>
    </row>
    <row r="73" spans="1:9" x14ac:dyDescent="0.25">
      <c r="A73">
        <v>66</v>
      </c>
      <c r="B73" s="12">
        <f t="shared" ref="B73:B136" si="5">PMT($C$3/12,$C$4,-$C$2)</f>
        <v>886.8766320537303</v>
      </c>
      <c r="C73" s="3">
        <f t="shared" ref="C73:C136" si="6">F72*($C$3/12)</f>
        <v>592.89275205881722</v>
      </c>
      <c r="D73" s="12">
        <f t="shared" ref="D73:D136" si="7">B73-C73</f>
        <v>293.98387999491308</v>
      </c>
      <c r="E73" s="9">
        <f t="shared" ref="E73:E136" si="8">$F$2</f>
        <v>0</v>
      </c>
      <c r="F73" s="9">
        <f t="shared" ref="F73:F136" si="9">F72-D73-E73</f>
        <v>157810.75000235633</v>
      </c>
    </row>
    <row r="74" spans="1:9" x14ac:dyDescent="0.25">
      <c r="A74">
        <v>67</v>
      </c>
      <c r="B74" s="12">
        <f t="shared" si="5"/>
        <v>886.8766320537303</v>
      </c>
      <c r="C74" s="3">
        <f t="shared" si="6"/>
        <v>591.79031250883622</v>
      </c>
      <c r="D74" s="12">
        <f t="shared" si="7"/>
        <v>295.08631954489408</v>
      </c>
      <c r="E74" s="9">
        <f t="shared" si="8"/>
        <v>0</v>
      </c>
      <c r="F74" s="9">
        <f t="shared" si="9"/>
        <v>157515.66368281143</v>
      </c>
    </row>
    <row r="75" spans="1:9" x14ac:dyDescent="0.25">
      <c r="A75">
        <v>68</v>
      </c>
      <c r="B75" s="12">
        <f t="shared" si="5"/>
        <v>886.8766320537303</v>
      </c>
      <c r="C75" s="3">
        <f t="shared" si="6"/>
        <v>590.68373881054288</v>
      </c>
      <c r="D75" s="12">
        <f t="shared" si="7"/>
        <v>296.19289324318743</v>
      </c>
      <c r="E75" s="9">
        <f t="shared" si="8"/>
        <v>0</v>
      </c>
      <c r="F75" s="9">
        <f t="shared" si="9"/>
        <v>157219.47078956824</v>
      </c>
    </row>
    <row r="76" spans="1:9" x14ac:dyDescent="0.25">
      <c r="A76">
        <v>69</v>
      </c>
      <c r="B76" s="12">
        <f t="shared" si="5"/>
        <v>886.8766320537303</v>
      </c>
      <c r="C76" s="3">
        <f t="shared" si="6"/>
        <v>589.57301546088081</v>
      </c>
      <c r="D76" s="12">
        <f t="shared" si="7"/>
        <v>297.30361659284949</v>
      </c>
      <c r="E76" s="9">
        <f t="shared" si="8"/>
        <v>0</v>
      </c>
      <c r="F76" s="9">
        <f t="shared" si="9"/>
        <v>156922.1671729754</v>
      </c>
    </row>
    <row r="77" spans="1:9" x14ac:dyDescent="0.25">
      <c r="A77">
        <v>70</v>
      </c>
      <c r="B77" s="12">
        <f t="shared" si="5"/>
        <v>886.8766320537303</v>
      </c>
      <c r="C77" s="3">
        <f t="shared" si="6"/>
        <v>588.45812689865772</v>
      </c>
      <c r="D77" s="12">
        <f t="shared" si="7"/>
        <v>298.41850515507258</v>
      </c>
      <c r="E77" s="9">
        <f t="shared" si="8"/>
        <v>0</v>
      </c>
      <c r="F77" s="9">
        <f t="shared" si="9"/>
        <v>156623.74866782033</v>
      </c>
    </row>
    <row r="78" spans="1:9" x14ac:dyDescent="0.25">
      <c r="A78">
        <v>71</v>
      </c>
      <c r="B78" s="12">
        <f t="shared" si="5"/>
        <v>886.8766320537303</v>
      </c>
      <c r="C78" s="3">
        <f t="shared" si="6"/>
        <v>587.33905750432621</v>
      </c>
      <c r="D78" s="12">
        <f t="shared" si="7"/>
        <v>299.5375745494041</v>
      </c>
      <c r="E78" s="9">
        <f t="shared" si="8"/>
        <v>0</v>
      </c>
      <c r="F78" s="9">
        <f t="shared" si="9"/>
        <v>156324.21109327092</v>
      </c>
      <c r="H78" s="1" t="s">
        <v>83</v>
      </c>
      <c r="I78" s="1" t="s">
        <v>84</v>
      </c>
    </row>
    <row r="79" spans="1:9" x14ac:dyDescent="0.25">
      <c r="A79" s="13">
        <v>72</v>
      </c>
      <c r="B79" s="14">
        <f t="shared" si="5"/>
        <v>886.8766320537303</v>
      </c>
      <c r="C79" s="15">
        <f t="shared" si="6"/>
        <v>586.21579159976591</v>
      </c>
      <c r="D79" s="14">
        <f t="shared" si="7"/>
        <v>300.6608404539644</v>
      </c>
      <c r="E79" s="16">
        <f t="shared" si="8"/>
        <v>0</v>
      </c>
      <c r="F79" s="16">
        <f t="shared" si="9"/>
        <v>156023.55025281696</v>
      </c>
      <c r="G79">
        <v>6</v>
      </c>
      <c r="H79" s="9">
        <f>SUM(C68:C79)</f>
        <v>7107.8095311289444</v>
      </c>
      <c r="I79" s="12">
        <f>SUM(D68:D79)</f>
        <v>3534.7100535158202</v>
      </c>
    </row>
    <row r="80" spans="1:9" x14ac:dyDescent="0.25">
      <c r="A80">
        <v>73</v>
      </c>
      <c r="B80" s="12">
        <f t="shared" si="5"/>
        <v>886.8766320537303</v>
      </c>
      <c r="C80" s="3">
        <f t="shared" si="6"/>
        <v>585.08831344806356</v>
      </c>
      <c r="D80" s="12">
        <f t="shared" si="7"/>
        <v>301.78831860566675</v>
      </c>
      <c r="E80" s="9">
        <f t="shared" si="8"/>
        <v>0</v>
      </c>
      <c r="F80" s="9">
        <f t="shared" si="9"/>
        <v>155721.7619342113</v>
      </c>
    </row>
    <row r="81" spans="1:9" x14ac:dyDescent="0.25">
      <c r="A81">
        <v>74</v>
      </c>
      <c r="B81" s="12">
        <f t="shared" si="5"/>
        <v>886.8766320537303</v>
      </c>
      <c r="C81" s="3">
        <f t="shared" si="6"/>
        <v>583.95660725329242</v>
      </c>
      <c r="D81" s="12">
        <f t="shared" si="7"/>
        <v>302.92002480043789</v>
      </c>
      <c r="E81" s="9">
        <f t="shared" si="8"/>
        <v>0</v>
      </c>
      <c r="F81" s="9">
        <f t="shared" si="9"/>
        <v>155418.84190941087</v>
      </c>
    </row>
    <row r="82" spans="1:9" x14ac:dyDescent="0.25">
      <c r="A82">
        <v>75</v>
      </c>
      <c r="B82" s="12">
        <f t="shared" si="5"/>
        <v>886.8766320537303</v>
      </c>
      <c r="C82" s="3">
        <f t="shared" si="6"/>
        <v>582.82065716029069</v>
      </c>
      <c r="D82" s="12">
        <f t="shared" si="7"/>
        <v>304.05597489343961</v>
      </c>
      <c r="E82" s="9">
        <f t="shared" si="8"/>
        <v>0</v>
      </c>
      <c r="F82" s="9">
        <f t="shared" si="9"/>
        <v>155114.78593451742</v>
      </c>
    </row>
    <row r="83" spans="1:9" x14ac:dyDescent="0.25">
      <c r="A83">
        <v>76</v>
      </c>
      <c r="B83" s="12">
        <f t="shared" si="5"/>
        <v>886.8766320537303</v>
      </c>
      <c r="C83" s="3">
        <f t="shared" si="6"/>
        <v>581.68044725444031</v>
      </c>
      <c r="D83" s="12">
        <f t="shared" si="7"/>
        <v>305.19618479928999</v>
      </c>
      <c r="E83" s="9">
        <f t="shared" si="8"/>
        <v>0</v>
      </c>
      <c r="F83" s="9">
        <f t="shared" si="9"/>
        <v>154809.58974971814</v>
      </c>
    </row>
    <row r="84" spans="1:9" x14ac:dyDescent="0.25">
      <c r="A84">
        <v>77</v>
      </c>
      <c r="B84" s="12">
        <f t="shared" si="5"/>
        <v>886.8766320537303</v>
      </c>
      <c r="C84" s="3">
        <f t="shared" si="6"/>
        <v>580.53596156144306</v>
      </c>
      <c r="D84" s="12">
        <f t="shared" si="7"/>
        <v>306.34067049228724</v>
      </c>
      <c r="E84" s="9">
        <f t="shared" si="8"/>
        <v>0</v>
      </c>
      <c r="F84" s="9">
        <f t="shared" si="9"/>
        <v>154503.24907922585</v>
      </c>
    </row>
    <row r="85" spans="1:9" x14ac:dyDescent="0.25">
      <c r="A85">
        <v>78</v>
      </c>
      <c r="B85" s="12">
        <f t="shared" si="5"/>
        <v>886.8766320537303</v>
      </c>
      <c r="C85" s="3">
        <f t="shared" si="6"/>
        <v>579.38718404709687</v>
      </c>
      <c r="D85" s="12">
        <f t="shared" si="7"/>
        <v>307.48944800663344</v>
      </c>
      <c r="E85" s="9">
        <f t="shared" si="8"/>
        <v>0</v>
      </c>
      <c r="F85" s="9">
        <f t="shared" si="9"/>
        <v>154195.7596312192</v>
      </c>
    </row>
    <row r="86" spans="1:9" x14ac:dyDescent="0.25">
      <c r="A86">
        <v>79</v>
      </c>
      <c r="B86" s="12">
        <f t="shared" si="5"/>
        <v>886.8766320537303</v>
      </c>
      <c r="C86" s="3">
        <f t="shared" si="6"/>
        <v>578.23409861707194</v>
      </c>
      <c r="D86" s="12">
        <f t="shared" si="7"/>
        <v>308.64253343665837</v>
      </c>
      <c r="E86" s="9">
        <f t="shared" si="8"/>
        <v>0</v>
      </c>
      <c r="F86" s="9">
        <f t="shared" si="9"/>
        <v>153887.11709778255</v>
      </c>
    </row>
    <row r="87" spans="1:9" x14ac:dyDescent="0.25">
      <c r="A87">
        <v>80</v>
      </c>
      <c r="B87" s="12">
        <f t="shared" si="5"/>
        <v>886.8766320537303</v>
      </c>
      <c r="C87" s="3">
        <f t="shared" si="6"/>
        <v>577.07668911668452</v>
      </c>
      <c r="D87" s="12">
        <f t="shared" si="7"/>
        <v>309.79994293704578</v>
      </c>
      <c r="E87" s="9">
        <f t="shared" si="8"/>
        <v>0</v>
      </c>
      <c r="F87" s="9">
        <f t="shared" si="9"/>
        <v>153577.31715484551</v>
      </c>
    </row>
    <row r="88" spans="1:9" x14ac:dyDescent="0.25">
      <c r="A88">
        <v>81</v>
      </c>
      <c r="B88" s="12">
        <f t="shared" si="5"/>
        <v>886.8766320537303</v>
      </c>
      <c r="C88" s="3">
        <f t="shared" si="6"/>
        <v>575.91493933067068</v>
      </c>
      <c r="D88" s="12">
        <f t="shared" si="7"/>
        <v>310.96169272305963</v>
      </c>
      <c r="E88" s="9">
        <f t="shared" si="8"/>
        <v>0</v>
      </c>
      <c r="F88" s="9">
        <f t="shared" si="9"/>
        <v>153266.35546212245</v>
      </c>
    </row>
    <row r="89" spans="1:9" x14ac:dyDescent="0.25">
      <c r="A89">
        <v>82</v>
      </c>
      <c r="B89" s="12">
        <f t="shared" si="5"/>
        <v>886.8766320537303</v>
      </c>
      <c r="C89" s="3">
        <f t="shared" si="6"/>
        <v>574.74883298295913</v>
      </c>
      <c r="D89" s="12">
        <f t="shared" si="7"/>
        <v>312.12779907077118</v>
      </c>
      <c r="E89" s="9">
        <f t="shared" si="8"/>
        <v>0</v>
      </c>
      <c r="F89" s="9">
        <f t="shared" si="9"/>
        <v>152954.22766305169</v>
      </c>
    </row>
    <row r="90" spans="1:9" x14ac:dyDescent="0.25">
      <c r="A90">
        <v>83</v>
      </c>
      <c r="B90" s="12">
        <f t="shared" si="5"/>
        <v>886.8766320537303</v>
      </c>
      <c r="C90" s="3">
        <f t="shared" si="6"/>
        <v>573.57835373644377</v>
      </c>
      <c r="D90" s="12">
        <f t="shared" si="7"/>
        <v>313.29827831728653</v>
      </c>
      <c r="E90" s="9">
        <f t="shared" si="8"/>
        <v>0</v>
      </c>
      <c r="F90" s="9">
        <f t="shared" si="9"/>
        <v>152640.92938473439</v>
      </c>
      <c r="H90" s="1" t="s">
        <v>83</v>
      </c>
      <c r="I90" s="1" t="s">
        <v>84</v>
      </c>
    </row>
    <row r="91" spans="1:9" x14ac:dyDescent="0.25">
      <c r="A91" s="13">
        <v>84</v>
      </c>
      <c r="B91" s="14">
        <f t="shared" si="5"/>
        <v>886.8766320537303</v>
      </c>
      <c r="C91" s="15">
        <f t="shared" si="6"/>
        <v>572.40348519275392</v>
      </c>
      <c r="D91" s="14">
        <f t="shared" si="7"/>
        <v>314.47314686097639</v>
      </c>
      <c r="E91" s="16">
        <f t="shared" si="8"/>
        <v>0</v>
      </c>
      <c r="F91" s="16">
        <f t="shared" si="9"/>
        <v>152326.45623787341</v>
      </c>
      <c r="G91">
        <v>7</v>
      </c>
      <c r="H91" s="9">
        <f>SUM(C80:C91)</f>
        <v>6945.4255697012113</v>
      </c>
      <c r="I91" s="12">
        <f>SUM(D80:D91)</f>
        <v>3697.0940149435528</v>
      </c>
    </row>
    <row r="92" spans="1:9" x14ac:dyDescent="0.25">
      <c r="A92">
        <v>85</v>
      </c>
      <c r="B92" s="12">
        <f t="shared" si="5"/>
        <v>886.8766320537303</v>
      </c>
      <c r="C92" s="3">
        <f t="shared" si="6"/>
        <v>571.22421089202533</v>
      </c>
      <c r="D92" s="12">
        <f t="shared" si="7"/>
        <v>315.65242116170498</v>
      </c>
      <c r="E92" s="9">
        <f t="shared" si="8"/>
        <v>0</v>
      </c>
      <c r="F92" s="9">
        <f t="shared" si="9"/>
        <v>152010.8038167117</v>
      </c>
    </row>
    <row r="93" spans="1:9" x14ac:dyDescent="0.25">
      <c r="A93">
        <v>86</v>
      </c>
      <c r="B93" s="12">
        <f t="shared" si="5"/>
        <v>886.8766320537303</v>
      </c>
      <c r="C93" s="3">
        <f t="shared" si="6"/>
        <v>570.04051431266885</v>
      </c>
      <c r="D93" s="12">
        <f t="shared" si="7"/>
        <v>316.83611774106146</v>
      </c>
      <c r="E93" s="9">
        <f t="shared" si="8"/>
        <v>0</v>
      </c>
      <c r="F93" s="9">
        <f t="shared" si="9"/>
        <v>151693.96769897063</v>
      </c>
    </row>
    <row r="94" spans="1:9" x14ac:dyDescent="0.25">
      <c r="A94">
        <v>87</v>
      </c>
      <c r="B94" s="12">
        <f t="shared" si="5"/>
        <v>886.8766320537303</v>
      </c>
      <c r="C94" s="3">
        <f t="shared" si="6"/>
        <v>568.85237887113988</v>
      </c>
      <c r="D94" s="12">
        <f t="shared" si="7"/>
        <v>318.02425318259043</v>
      </c>
      <c r="E94" s="9">
        <f t="shared" si="8"/>
        <v>0</v>
      </c>
      <c r="F94" s="9">
        <f t="shared" si="9"/>
        <v>151375.94344578806</v>
      </c>
    </row>
    <row r="95" spans="1:9" x14ac:dyDescent="0.25">
      <c r="A95">
        <v>88</v>
      </c>
      <c r="B95" s="12">
        <f t="shared" si="5"/>
        <v>886.8766320537303</v>
      </c>
      <c r="C95" s="3">
        <f t="shared" si="6"/>
        <v>567.65978792170517</v>
      </c>
      <c r="D95" s="12">
        <f t="shared" si="7"/>
        <v>319.21684413202513</v>
      </c>
      <c r="E95" s="9">
        <f t="shared" si="8"/>
        <v>0</v>
      </c>
      <c r="F95" s="9">
        <f t="shared" si="9"/>
        <v>151056.72660165603</v>
      </c>
    </row>
    <row r="96" spans="1:9" x14ac:dyDescent="0.25">
      <c r="A96">
        <v>89</v>
      </c>
      <c r="B96" s="12">
        <f t="shared" si="5"/>
        <v>886.8766320537303</v>
      </c>
      <c r="C96" s="3">
        <f t="shared" si="6"/>
        <v>566.46272475621015</v>
      </c>
      <c r="D96" s="12">
        <f t="shared" si="7"/>
        <v>320.41390729752015</v>
      </c>
      <c r="E96" s="9">
        <f t="shared" si="8"/>
        <v>0</v>
      </c>
      <c r="F96" s="9">
        <f t="shared" si="9"/>
        <v>150736.31269435852</v>
      </c>
    </row>
    <row r="97" spans="1:9" x14ac:dyDescent="0.25">
      <c r="A97">
        <v>90</v>
      </c>
      <c r="B97" s="12">
        <f t="shared" si="5"/>
        <v>886.8766320537303</v>
      </c>
      <c r="C97" s="3">
        <f t="shared" si="6"/>
        <v>565.26117260384444</v>
      </c>
      <c r="D97" s="12">
        <f t="shared" si="7"/>
        <v>321.61545944988586</v>
      </c>
      <c r="E97" s="9">
        <f t="shared" si="8"/>
        <v>0</v>
      </c>
      <c r="F97" s="9">
        <f t="shared" si="9"/>
        <v>150414.69723490864</v>
      </c>
    </row>
    <row r="98" spans="1:9" x14ac:dyDescent="0.25">
      <c r="A98">
        <v>91</v>
      </c>
      <c r="B98" s="12">
        <f t="shared" si="5"/>
        <v>886.8766320537303</v>
      </c>
      <c r="C98" s="3">
        <f t="shared" si="6"/>
        <v>564.05511463090738</v>
      </c>
      <c r="D98" s="12">
        <f t="shared" si="7"/>
        <v>322.82151742282292</v>
      </c>
      <c r="E98" s="9">
        <f t="shared" si="8"/>
        <v>0</v>
      </c>
      <c r="F98" s="9">
        <f t="shared" si="9"/>
        <v>150091.87571748582</v>
      </c>
    </row>
    <row r="99" spans="1:9" x14ac:dyDescent="0.25">
      <c r="A99">
        <v>92</v>
      </c>
      <c r="B99" s="12">
        <f t="shared" si="5"/>
        <v>886.8766320537303</v>
      </c>
      <c r="C99" s="3">
        <f t="shared" si="6"/>
        <v>562.84453394057175</v>
      </c>
      <c r="D99" s="12">
        <f t="shared" si="7"/>
        <v>324.03209811315855</v>
      </c>
      <c r="E99" s="9">
        <f t="shared" si="8"/>
        <v>0</v>
      </c>
      <c r="F99" s="9">
        <f t="shared" si="9"/>
        <v>149767.84361937267</v>
      </c>
    </row>
    <row r="100" spans="1:9" x14ac:dyDescent="0.25">
      <c r="A100">
        <v>93</v>
      </c>
      <c r="B100" s="12">
        <f t="shared" si="5"/>
        <v>886.8766320537303</v>
      </c>
      <c r="C100" s="3">
        <f t="shared" si="6"/>
        <v>561.62941357264742</v>
      </c>
      <c r="D100" s="12">
        <f t="shared" si="7"/>
        <v>325.24721848108288</v>
      </c>
      <c r="E100" s="9">
        <f t="shared" si="8"/>
        <v>0</v>
      </c>
      <c r="F100" s="9">
        <f t="shared" si="9"/>
        <v>149442.59640089158</v>
      </c>
    </row>
    <row r="101" spans="1:9" x14ac:dyDescent="0.25">
      <c r="A101">
        <v>94</v>
      </c>
      <c r="B101" s="12">
        <f t="shared" si="5"/>
        <v>886.8766320537303</v>
      </c>
      <c r="C101" s="3">
        <f t="shared" si="6"/>
        <v>560.40973650334342</v>
      </c>
      <c r="D101" s="12">
        <f t="shared" si="7"/>
        <v>326.46689555038688</v>
      </c>
      <c r="E101" s="9">
        <f t="shared" si="8"/>
        <v>0</v>
      </c>
      <c r="F101" s="9">
        <f t="shared" si="9"/>
        <v>149116.1295053412</v>
      </c>
    </row>
    <row r="102" spans="1:9" x14ac:dyDescent="0.25">
      <c r="A102">
        <v>95</v>
      </c>
      <c r="B102" s="12">
        <f t="shared" si="5"/>
        <v>886.8766320537303</v>
      </c>
      <c r="C102" s="3">
        <f t="shared" si="6"/>
        <v>559.18548564502953</v>
      </c>
      <c r="D102" s="12">
        <f t="shared" si="7"/>
        <v>327.69114640870077</v>
      </c>
      <c r="E102" s="9">
        <f t="shared" si="8"/>
        <v>0</v>
      </c>
      <c r="F102" s="9">
        <f t="shared" si="9"/>
        <v>148788.4383589325</v>
      </c>
      <c r="H102" s="1" t="s">
        <v>83</v>
      </c>
      <c r="I102" s="1" t="s">
        <v>84</v>
      </c>
    </row>
    <row r="103" spans="1:9" x14ac:dyDescent="0.25">
      <c r="A103" s="13">
        <v>96</v>
      </c>
      <c r="B103" s="14">
        <f t="shared" si="5"/>
        <v>886.8766320537303</v>
      </c>
      <c r="C103" s="15">
        <f t="shared" si="6"/>
        <v>557.95664384599684</v>
      </c>
      <c r="D103" s="14">
        <f t="shared" si="7"/>
        <v>328.91998820773347</v>
      </c>
      <c r="E103" s="16">
        <f t="shared" si="8"/>
        <v>0</v>
      </c>
      <c r="F103" s="16">
        <f t="shared" si="9"/>
        <v>148459.51837072478</v>
      </c>
      <c r="G103">
        <v>8</v>
      </c>
      <c r="H103" s="9">
        <f>SUM(C92:C103)</f>
        <v>6775.5817174960903</v>
      </c>
      <c r="I103" s="12">
        <f>SUM(D92:D103)</f>
        <v>3866.9378671486738</v>
      </c>
    </row>
    <row r="104" spans="1:9" x14ac:dyDescent="0.25">
      <c r="A104">
        <v>97</v>
      </c>
      <c r="B104" s="12">
        <f t="shared" si="5"/>
        <v>886.8766320537303</v>
      </c>
      <c r="C104" s="3">
        <f t="shared" si="6"/>
        <v>556.72319389021789</v>
      </c>
      <c r="D104" s="12">
        <f t="shared" si="7"/>
        <v>330.15343816351242</v>
      </c>
      <c r="E104" s="9">
        <f t="shared" si="8"/>
        <v>0</v>
      </c>
      <c r="F104" s="9">
        <f t="shared" si="9"/>
        <v>148129.36493256126</v>
      </c>
    </row>
    <row r="105" spans="1:9" x14ac:dyDescent="0.25">
      <c r="A105">
        <v>98</v>
      </c>
      <c r="B105" s="12">
        <f t="shared" si="5"/>
        <v>886.8766320537303</v>
      </c>
      <c r="C105" s="3">
        <f t="shared" si="6"/>
        <v>555.48511849710474</v>
      </c>
      <c r="D105" s="12">
        <f t="shared" si="7"/>
        <v>331.39151355662557</v>
      </c>
      <c r="E105" s="9">
        <f t="shared" si="8"/>
        <v>0</v>
      </c>
      <c r="F105" s="9">
        <f t="shared" si="9"/>
        <v>147797.97341900464</v>
      </c>
    </row>
    <row r="106" spans="1:9" x14ac:dyDescent="0.25">
      <c r="A106">
        <v>99</v>
      </c>
      <c r="B106" s="12">
        <f t="shared" si="5"/>
        <v>886.8766320537303</v>
      </c>
      <c r="C106" s="3">
        <f t="shared" si="6"/>
        <v>554.24240032126738</v>
      </c>
      <c r="D106" s="12">
        <f t="shared" si="7"/>
        <v>332.63423173246292</v>
      </c>
      <c r="E106" s="9">
        <f t="shared" si="8"/>
        <v>0</v>
      </c>
      <c r="F106" s="9">
        <f t="shared" si="9"/>
        <v>147465.33918727218</v>
      </c>
    </row>
    <row r="107" spans="1:9" x14ac:dyDescent="0.25">
      <c r="A107">
        <v>100</v>
      </c>
      <c r="B107" s="12">
        <f t="shared" si="5"/>
        <v>886.8766320537303</v>
      </c>
      <c r="C107" s="3">
        <f t="shared" si="6"/>
        <v>552.99502195227069</v>
      </c>
      <c r="D107" s="12">
        <f t="shared" si="7"/>
        <v>333.88161010145961</v>
      </c>
      <c r="E107" s="9">
        <f t="shared" si="8"/>
        <v>0</v>
      </c>
      <c r="F107" s="9">
        <f t="shared" si="9"/>
        <v>147131.45757717072</v>
      </c>
    </row>
    <row r="108" spans="1:9" x14ac:dyDescent="0.25">
      <c r="A108">
        <v>101</v>
      </c>
      <c r="B108" s="12">
        <f t="shared" si="5"/>
        <v>886.8766320537303</v>
      </c>
      <c r="C108" s="3">
        <f t="shared" si="6"/>
        <v>551.7429659143902</v>
      </c>
      <c r="D108" s="12">
        <f t="shared" si="7"/>
        <v>335.13366613934011</v>
      </c>
      <c r="E108" s="9">
        <f t="shared" si="8"/>
        <v>0</v>
      </c>
      <c r="F108" s="9">
        <f t="shared" si="9"/>
        <v>146796.32391103139</v>
      </c>
    </row>
    <row r="109" spans="1:9" x14ac:dyDescent="0.25">
      <c r="A109">
        <v>102</v>
      </c>
      <c r="B109" s="12">
        <f t="shared" si="5"/>
        <v>886.8766320537303</v>
      </c>
      <c r="C109" s="3">
        <f t="shared" si="6"/>
        <v>550.48621466636769</v>
      </c>
      <c r="D109" s="12">
        <f t="shared" si="7"/>
        <v>336.39041738736262</v>
      </c>
      <c r="E109" s="9">
        <f t="shared" si="8"/>
        <v>0</v>
      </c>
      <c r="F109" s="9">
        <f t="shared" si="9"/>
        <v>146459.93349364403</v>
      </c>
    </row>
    <row r="110" spans="1:9" x14ac:dyDescent="0.25">
      <c r="A110">
        <v>103</v>
      </c>
      <c r="B110" s="12">
        <f t="shared" si="5"/>
        <v>886.8766320537303</v>
      </c>
      <c r="C110" s="3">
        <f t="shared" si="6"/>
        <v>549.22475060116506</v>
      </c>
      <c r="D110" s="12">
        <f t="shared" si="7"/>
        <v>337.65188145256525</v>
      </c>
      <c r="E110" s="9">
        <f t="shared" si="8"/>
        <v>0</v>
      </c>
      <c r="F110" s="9">
        <f t="shared" si="9"/>
        <v>146122.28161219147</v>
      </c>
    </row>
    <row r="111" spans="1:9" x14ac:dyDescent="0.25">
      <c r="A111">
        <v>104</v>
      </c>
      <c r="B111" s="12">
        <f t="shared" si="5"/>
        <v>886.8766320537303</v>
      </c>
      <c r="C111" s="3">
        <f t="shared" si="6"/>
        <v>547.95855604571796</v>
      </c>
      <c r="D111" s="12">
        <f t="shared" si="7"/>
        <v>338.91807600801235</v>
      </c>
      <c r="E111" s="9">
        <f t="shared" si="8"/>
        <v>0</v>
      </c>
      <c r="F111" s="9">
        <f t="shared" si="9"/>
        <v>145783.36353618346</v>
      </c>
    </row>
    <row r="112" spans="1:9" x14ac:dyDescent="0.25">
      <c r="A112">
        <v>105</v>
      </c>
      <c r="B112" s="12">
        <f t="shared" si="5"/>
        <v>886.8766320537303</v>
      </c>
      <c r="C112" s="3">
        <f t="shared" si="6"/>
        <v>546.68761326068795</v>
      </c>
      <c r="D112" s="12">
        <f t="shared" si="7"/>
        <v>340.18901879304235</v>
      </c>
      <c r="E112" s="9">
        <f t="shared" si="8"/>
        <v>0</v>
      </c>
      <c r="F112" s="9">
        <f t="shared" si="9"/>
        <v>145443.17451739041</v>
      </c>
    </row>
    <row r="113" spans="1:9" x14ac:dyDescent="0.25">
      <c r="A113">
        <v>106</v>
      </c>
      <c r="B113" s="12">
        <f t="shared" si="5"/>
        <v>886.8766320537303</v>
      </c>
      <c r="C113" s="3">
        <f t="shared" si="6"/>
        <v>545.41190444021402</v>
      </c>
      <c r="D113" s="12">
        <f t="shared" si="7"/>
        <v>341.46472761351629</v>
      </c>
      <c r="E113" s="9">
        <f t="shared" si="8"/>
        <v>0</v>
      </c>
      <c r="F113" s="9">
        <f t="shared" si="9"/>
        <v>145101.70978977688</v>
      </c>
    </row>
    <row r="114" spans="1:9" x14ac:dyDescent="0.25">
      <c r="A114">
        <v>107</v>
      </c>
      <c r="B114" s="12">
        <f t="shared" si="5"/>
        <v>886.8766320537303</v>
      </c>
      <c r="C114" s="3">
        <f t="shared" si="6"/>
        <v>544.1314117116633</v>
      </c>
      <c r="D114" s="12">
        <f t="shared" si="7"/>
        <v>342.745220342067</v>
      </c>
      <c r="E114" s="9">
        <f t="shared" si="8"/>
        <v>0</v>
      </c>
      <c r="F114" s="9">
        <f t="shared" si="9"/>
        <v>144758.96456943481</v>
      </c>
      <c r="H114" s="1" t="s">
        <v>83</v>
      </c>
      <c r="I114" s="1" t="s">
        <v>84</v>
      </c>
    </row>
    <row r="115" spans="1:9" x14ac:dyDescent="0.25">
      <c r="A115" s="13">
        <v>108</v>
      </c>
      <c r="B115" s="14">
        <f t="shared" si="5"/>
        <v>886.8766320537303</v>
      </c>
      <c r="C115" s="15">
        <f t="shared" si="6"/>
        <v>542.8461171353805</v>
      </c>
      <c r="D115" s="14">
        <f t="shared" si="7"/>
        <v>344.03051491834981</v>
      </c>
      <c r="E115" s="16">
        <f t="shared" si="8"/>
        <v>0</v>
      </c>
      <c r="F115" s="16">
        <f t="shared" si="9"/>
        <v>144414.93405451646</v>
      </c>
      <c r="G115">
        <v>9</v>
      </c>
      <c r="H115" s="9">
        <f>SUM(C104:C115)</f>
        <v>6597.9352684364467</v>
      </c>
      <c r="I115" s="12">
        <f>SUM(D104:D115)</f>
        <v>4044.5843162083165</v>
      </c>
    </row>
    <row r="116" spans="1:9" x14ac:dyDescent="0.25">
      <c r="A116">
        <v>109</v>
      </c>
      <c r="B116" s="12">
        <f t="shared" si="5"/>
        <v>886.8766320537303</v>
      </c>
      <c r="C116" s="3">
        <f t="shared" si="6"/>
        <v>541.55600270443665</v>
      </c>
      <c r="D116" s="12">
        <f t="shared" si="7"/>
        <v>345.32062934929365</v>
      </c>
      <c r="E116" s="9">
        <f t="shared" si="8"/>
        <v>0</v>
      </c>
      <c r="F116" s="9">
        <f t="shared" si="9"/>
        <v>144069.61342516716</v>
      </c>
    </row>
    <row r="117" spans="1:9" x14ac:dyDescent="0.25">
      <c r="A117">
        <v>110</v>
      </c>
      <c r="B117" s="12">
        <f t="shared" si="5"/>
        <v>886.8766320537303</v>
      </c>
      <c r="C117" s="3">
        <f t="shared" si="6"/>
        <v>540.26105034437683</v>
      </c>
      <c r="D117" s="12">
        <f t="shared" si="7"/>
        <v>346.61558170935348</v>
      </c>
      <c r="E117" s="9">
        <f t="shared" si="8"/>
        <v>0</v>
      </c>
      <c r="F117" s="9">
        <f t="shared" si="9"/>
        <v>143722.99784345779</v>
      </c>
    </row>
    <row r="118" spans="1:9" x14ac:dyDescent="0.25">
      <c r="A118">
        <v>111</v>
      </c>
      <c r="B118" s="12">
        <f t="shared" si="5"/>
        <v>886.8766320537303</v>
      </c>
      <c r="C118" s="3">
        <f t="shared" si="6"/>
        <v>538.96124191296667</v>
      </c>
      <c r="D118" s="12">
        <f t="shared" si="7"/>
        <v>347.91539014076363</v>
      </c>
      <c r="E118" s="9">
        <f t="shared" si="8"/>
        <v>0</v>
      </c>
      <c r="F118" s="9">
        <f t="shared" si="9"/>
        <v>143375.08245331704</v>
      </c>
    </row>
    <row r="119" spans="1:9" x14ac:dyDescent="0.25">
      <c r="A119">
        <v>112</v>
      </c>
      <c r="B119" s="12">
        <f t="shared" si="5"/>
        <v>886.8766320537303</v>
      </c>
      <c r="C119" s="3">
        <f t="shared" si="6"/>
        <v>537.6565591999389</v>
      </c>
      <c r="D119" s="12">
        <f t="shared" si="7"/>
        <v>349.22007285379141</v>
      </c>
      <c r="E119" s="9">
        <f t="shared" si="8"/>
        <v>0</v>
      </c>
      <c r="F119" s="9">
        <f t="shared" si="9"/>
        <v>143025.86238046325</v>
      </c>
    </row>
    <row r="120" spans="1:9" x14ac:dyDescent="0.25">
      <c r="A120">
        <v>113</v>
      </c>
      <c r="B120" s="12">
        <f t="shared" si="5"/>
        <v>886.8766320537303</v>
      </c>
      <c r="C120" s="3">
        <f t="shared" si="6"/>
        <v>536.34698392673715</v>
      </c>
      <c r="D120" s="12">
        <f t="shared" si="7"/>
        <v>350.52964812699315</v>
      </c>
      <c r="E120" s="9">
        <f t="shared" si="8"/>
        <v>0</v>
      </c>
      <c r="F120" s="9">
        <f t="shared" si="9"/>
        <v>142675.33273233625</v>
      </c>
    </row>
    <row r="121" spans="1:9" x14ac:dyDescent="0.25">
      <c r="A121">
        <v>114</v>
      </c>
      <c r="B121" s="12">
        <f t="shared" si="5"/>
        <v>886.8766320537303</v>
      </c>
      <c r="C121" s="3">
        <f t="shared" si="6"/>
        <v>535.0324977462609</v>
      </c>
      <c r="D121" s="12">
        <f t="shared" si="7"/>
        <v>351.8441343074694</v>
      </c>
      <c r="E121" s="9">
        <f t="shared" si="8"/>
        <v>0</v>
      </c>
      <c r="F121" s="9">
        <f t="shared" si="9"/>
        <v>142323.48859802878</v>
      </c>
    </row>
    <row r="122" spans="1:9" x14ac:dyDescent="0.25">
      <c r="A122">
        <v>115</v>
      </c>
      <c r="B122" s="12">
        <f t="shared" si="5"/>
        <v>886.8766320537303</v>
      </c>
      <c r="C122" s="3">
        <f t="shared" si="6"/>
        <v>533.71308224260792</v>
      </c>
      <c r="D122" s="12">
        <f t="shared" si="7"/>
        <v>353.16354981112238</v>
      </c>
      <c r="E122" s="9">
        <f t="shared" si="8"/>
        <v>0</v>
      </c>
      <c r="F122" s="9">
        <f t="shared" si="9"/>
        <v>141970.32504821767</v>
      </c>
    </row>
    <row r="123" spans="1:9" x14ac:dyDescent="0.25">
      <c r="A123">
        <v>116</v>
      </c>
      <c r="B123" s="12">
        <f t="shared" si="5"/>
        <v>886.8766320537303</v>
      </c>
      <c r="C123" s="3">
        <f t="shared" si="6"/>
        <v>532.38871893081625</v>
      </c>
      <c r="D123" s="12">
        <f t="shared" si="7"/>
        <v>354.48791312291405</v>
      </c>
      <c r="E123" s="9">
        <f t="shared" si="8"/>
        <v>0</v>
      </c>
      <c r="F123" s="9">
        <f t="shared" si="9"/>
        <v>141615.83713509474</v>
      </c>
    </row>
    <row r="124" spans="1:9" x14ac:dyDescent="0.25">
      <c r="A124">
        <v>117</v>
      </c>
      <c r="B124" s="12">
        <f t="shared" si="5"/>
        <v>886.8766320537303</v>
      </c>
      <c r="C124" s="3">
        <f t="shared" si="6"/>
        <v>531.0593892566053</v>
      </c>
      <c r="D124" s="12">
        <f t="shared" si="7"/>
        <v>355.817242797125</v>
      </c>
      <c r="E124" s="9">
        <f t="shared" si="8"/>
        <v>0</v>
      </c>
      <c r="F124" s="9">
        <f t="shared" si="9"/>
        <v>141260.01989229763</v>
      </c>
    </row>
    <row r="125" spans="1:9" x14ac:dyDescent="0.25">
      <c r="A125">
        <v>118</v>
      </c>
      <c r="B125" s="12">
        <f t="shared" si="5"/>
        <v>886.8766320537303</v>
      </c>
      <c r="C125" s="3">
        <f t="shared" si="6"/>
        <v>529.72507459611609</v>
      </c>
      <c r="D125" s="12">
        <f t="shared" si="7"/>
        <v>357.15155745761422</v>
      </c>
      <c r="E125" s="9">
        <f t="shared" si="8"/>
        <v>0</v>
      </c>
      <c r="F125" s="9">
        <f t="shared" si="9"/>
        <v>140902.86833484002</v>
      </c>
    </row>
    <row r="126" spans="1:9" x14ac:dyDescent="0.25">
      <c r="A126">
        <v>119</v>
      </c>
      <c r="B126" s="12">
        <f t="shared" si="5"/>
        <v>886.8766320537303</v>
      </c>
      <c r="C126" s="3">
        <f t="shared" si="6"/>
        <v>528.38575625565011</v>
      </c>
      <c r="D126" s="12">
        <f t="shared" si="7"/>
        <v>358.4908757980802</v>
      </c>
      <c r="E126" s="9">
        <f t="shared" si="8"/>
        <v>0</v>
      </c>
      <c r="F126" s="9">
        <f t="shared" si="9"/>
        <v>140544.37745904195</v>
      </c>
      <c r="H126" s="1" t="s">
        <v>83</v>
      </c>
      <c r="I126" s="1" t="s">
        <v>84</v>
      </c>
    </row>
    <row r="127" spans="1:9" x14ac:dyDescent="0.25">
      <c r="A127" s="13">
        <v>120</v>
      </c>
      <c r="B127" s="14">
        <f t="shared" si="5"/>
        <v>886.8766320537303</v>
      </c>
      <c r="C127" s="15">
        <f t="shared" si="6"/>
        <v>527.04141547140728</v>
      </c>
      <c r="D127" s="14">
        <f t="shared" si="7"/>
        <v>359.83521658232303</v>
      </c>
      <c r="E127" s="16">
        <f t="shared" si="8"/>
        <v>0</v>
      </c>
      <c r="F127" s="16">
        <f t="shared" si="9"/>
        <v>140184.54224245963</v>
      </c>
      <c r="G127">
        <v>10</v>
      </c>
      <c r="H127" s="9">
        <f>SUM(C116:C127)</f>
        <v>6412.1277725879208</v>
      </c>
      <c r="I127" s="12">
        <f>SUM(D116:D127)</f>
        <v>4230.3918120568433</v>
      </c>
    </row>
    <row r="128" spans="1:9" x14ac:dyDescent="0.25">
      <c r="A128">
        <v>121</v>
      </c>
      <c r="B128" s="12">
        <f t="shared" si="5"/>
        <v>886.8766320537303</v>
      </c>
      <c r="C128" s="3">
        <f t="shared" si="6"/>
        <v>525.69203340922365</v>
      </c>
      <c r="D128" s="12">
        <f t="shared" si="7"/>
        <v>361.18459864450665</v>
      </c>
      <c r="E128" s="9">
        <f t="shared" si="8"/>
        <v>0</v>
      </c>
      <c r="F128" s="9">
        <f t="shared" si="9"/>
        <v>139823.35764381514</v>
      </c>
    </row>
    <row r="129" spans="1:9" x14ac:dyDescent="0.25">
      <c r="A129">
        <v>122</v>
      </c>
      <c r="B129" s="12">
        <f t="shared" si="5"/>
        <v>886.8766320537303</v>
      </c>
      <c r="C129" s="3">
        <f t="shared" si="6"/>
        <v>524.33759116430679</v>
      </c>
      <c r="D129" s="12">
        <f t="shared" si="7"/>
        <v>362.53904088942352</v>
      </c>
      <c r="E129" s="9">
        <f t="shared" si="8"/>
        <v>0</v>
      </c>
      <c r="F129" s="9">
        <f t="shared" si="9"/>
        <v>139460.81860292572</v>
      </c>
    </row>
    <row r="130" spans="1:9" x14ac:dyDescent="0.25">
      <c r="A130">
        <v>123</v>
      </c>
      <c r="B130" s="12">
        <f t="shared" si="5"/>
        <v>886.8766320537303</v>
      </c>
      <c r="C130" s="3">
        <f t="shared" si="6"/>
        <v>522.97806976097138</v>
      </c>
      <c r="D130" s="12">
        <f t="shared" si="7"/>
        <v>363.89856229275892</v>
      </c>
      <c r="E130" s="9">
        <f t="shared" si="8"/>
        <v>0</v>
      </c>
      <c r="F130" s="9">
        <f t="shared" si="9"/>
        <v>139096.92004063295</v>
      </c>
    </row>
    <row r="131" spans="1:9" x14ac:dyDescent="0.25">
      <c r="A131">
        <v>124</v>
      </c>
      <c r="B131" s="12">
        <f t="shared" si="5"/>
        <v>886.8766320537303</v>
      </c>
      <c r="C131" s="3">
        <f t="shared" si="6"/>
        <v>521.6134501523735</v>
      </c>
      <c r="D131" s="12">
        <f t="shared" si="7"/>
        <v>365.2631819013568</v>
      </c>
      <c r="E131" s="9">
        <f t="shared" si="8"/>
        <v>0</v>
      </c>
      <c r="F131" s="9">
        <f t="shared" si="9"/>
        <v>138731.65685873159</v>
      </c>
    </row>
    <row r="132" spans="1:9" x14ac:dyDescent="0.25">
      <c r="A132">
        <v>125</v>
      </c>
      <c r="B132" s="12">
        <f t="shared" si="5"/>
        <v>886.8766320537303</v>
      </c>
      <c r="C132" s="3">
        <f t="shared" si="6"/>
        <v>520.24371322024342</v>
      </c>
      <c r="D132" s="12">
        <f t="shared" si="7"/>
        <v>366.63291883348688</v>
      </c>
      <c r="E132" s="9">
        <f t="shared" si="8"/>
        <v>0</v>
      </c>
      <c r="F132" s="9">
        <f t="shared" si="9"/>
        <v>138365.02393989809</v>
      </c>
    </row>
    <row r="133" spans="1:9" x14ac:dyDescent="0.25">
      <c r="A133">
        <v>126</v>
      </c>
      <c r="B133" s="12">
        <f t="shared" si="5"/>
        <v>886.8766320537303</v>
      </c>
      <c r="C133" s="3">
        <f t="shared" si="6"/>
        <v>518.86883977461787</v>
      </c>
      <c r="D133" s="12">
        <f t="shared" si="7"/>
        <v>368.00779227911244</v>
      </c>
      <c r="E133" s="9">
        <f t="shared" si="8"/>
        <v>0</v>
      </c>
      <c r="F133" s="9">
        <f t="shared" si="9"/>
        <v>137997.01614761897</v>
      </c>
    </row>
    <row r="134" spans="1:9" x14ac:dyDescent="0.25">
      <c r="A134">
        <v>127</v>
      </c>
      <c r="B134" s="12">
        <f t="shared" si="5"/>
        <v>886.8766320537303</v>
      </c>
      <c r="C134" s="3">
        <f t="shared" si="6"/>
        <v>517.48881055357106</v>
      </c>
      <c r="D134" s="12">
        <f t="shared" si="7"/>
        <v>369.38782150015925</v>
      </c>
      <c r="E134" s="9">
        <f t="shared" si="8"/>
        <v>0</v>
      </c>
      <c r="F134" s="9">
        <f t="shared" si="9"/>
        <v>137627.62832611881</v>
      </c>
    </row>
    <row r="135" spans="1:9" x14ac:dyDescent="0.25">
      <c r="A135">
        <v>128</v>
      </c>
      <c r="B135" s="12">
        <f t="shared" si="5"/>
        <v>886.8766320537303</v>
      </c>
      <c r="C135" s="3">
        <f t="shared" si="6"/>
        <v>516.10360622294547</v>
      </c>
      <c r="D135" s="12">
        <f t="shared" si="7"/>
        <v>370.77302583078483</v>
      </c>
      <c r="E135" s="9">
        <f t="shared" si="8"/>
        <v>0</v>
      </c>
      <c r="F135" s="9">
        <f t="shared" si="9"/>
        <v>137256.85530028804</v>
      </c>
    </row>
    <row r="136" spans="1:9" x14ac:dyDescent="0.25">
      <c r="A136">
        <v>129</v>
      </c>
      <c r="B136" s="12">
        <f t="shared" si="5"/>
        <v>886.8766320537303</v>
      </c>
      <c r="C136" s="3">
        <f t="shared" si="6"/>
        <v>514.71320737608016</v>
      </c>
      <c r="D136" s="12">
        <f t="shared" si="7"/>
        <v>372.16342467765014</v>
      </c>
      <c r="E136" s="9">
        <f t="shared" si="8"/>
        <v>0</v>
      </c>
      <c r="F136" s="9">
        <f t="shared" si="9"/>
        <v>136884.69187561038</v>
      </c>
    </row>
    <row r="137" spans="1:9" x14ac:dyDescent="0.25">
      <c r="A137">
        <v>130</v>
      </c>
      <c r="B137" s="12">
        <f t="shared" ref="B137:B200" si="10">PMT($C$3/12,$C$4,-$C$2)</f>
        <v>886.8766320537303</v>
      </c>
      <c r="C137" s="3">
        <f t="shared" ref="C137:C200" si="11">F136*($C$3/12)</f>
        <v>513.31759453353891</v>
      </c>
      <c r="D137" s="12">
        <f t="shared" ref="D137:D200" si="12">B137-C137</f>
        <v>373.5590375201914</v>
      </c>
      <c r="E137" s="9">
        <f t="shared" ref="E137:E200" si="13">$F$2</f>
        <v>0</v>
      </c>
      <c r="F137" s="9">
        <f t="shared" ref="F137:F200" si="14">F136-D137-E137</f>
        <v>136511.13283809018</v>
      </c>
    </row>
    <row r="138" spans="1:9" x14ac:dyDescent="0.25">
      <c r="A138">
        <v>131</v>
      </c>
      <c r="B138" s="12">
        <f t="shared" si="10"/>
        <v>886.8766320537303</v>
      </c>
      <c r="C138" s="3">
        <f t="shared" si="11"/>
        <v>511.91674814283817</v>
      </c>
      <c r="D138" s="12">
        <f t="shared" si="12"/>
        <v>374.95988391089213</v>
      </c>
      <c r="E138" s="9">
        <f t="shared" si="13"/>
        <v>0</v>
      </c>
      <c r="F138" s="9">
        <f t="shared" si="14"/>
        <v>136136.17295417929</v>
      </c>
      <c r="H138" s="1" t="s">
        <v>83</v>
      </c>
      <c r="I138" s="1" t="s">
        <v>84</v>
      </c>
    </row>
    <row r="139" spans="1:9" x14ac:dyDescent="0.25">
      <c r="A139" s="13">
        <v>132</v>
      </c>
      <c r="B139" s="14">
        <f t="shared" si="10"/>
        <v>886.8766320537303</v>
      </c>
      <c r="C139" s="15">
        <f t="shared" si="11"/>
        <v>510.51064857817232</v>
      </c>
      <c r="D139" s="14">
        <f t="shared" si="12"/>
        <v>376.36598347555798</v>
      </c>
      <c r="E139" s="16">
        <f t="shared" si="13"/>
        <v>0</v>
      </c>
      <c r="F139" s="16">
        <f t="shared" si="14"/>
        <v>135759.80697070374</v>
      </c>
      <c r="G139">
        <v>11</v>
      </c>
      <c r="H139" s="9">
        <f>SUM(C128:C139)</f>
        <v>6217.7843128888826</v>
      </c>
      <c r="I139" s="12">
        <f>SUM(D128:D139)</f>
        <v>4424.7352717558806</v>
      </c>
    </row>
    <row r="140" spans="1:9" x14ac:dyDescent="0.25">
      <c r="A140">
        <v>133</v>
      </c>
      <c r="B140" s="12">
        <f t="shared" si="10"/>
        <v>886.8766320537303</v>
      </c>
      <c r="C140" s="3">
        <f t="shared" si="11"/>
        <v>509.09927614013901</v>
      </c>
      <c r="D140" s="12">
        <f t="shared" si="12"/>
        <v>377.77735591359129</v>
      </c>
      <c r="E140" s="9">
        <f t="shared" si="13"/>
        <v>0</v>
      </c>
      <c r="F140" s="9">
        <f t="shared" si="14"/>
        <v>135382.02961479014</v>
      </c>
    </row>
    <row r="141" spans="1:9" x14ac:dyDescent="0.25">
      <c r="A141">
        <v>134</v>
      </c>
      <c r="B141" s="12">
        <f t="shared" si="10"/>
        <v>886.8766320537303</v>
      </c>
      <c r="C141" s="3">
        <f t="shared" si="11"/>
        <v>507.68261105546298</v>
      </c>
      <c r="D141" s="12">
        <f t="shared" si="12"/>
        <v>379.19402099826732</v>
      </c>
      <c r="E141" s="9">
        <f t="shared" si="13"/>
        <v>0</v>
      </c>
      <c r="F141" s="9">
        <f t="shared" si="14"/>
        <v>135002.83559379188</v>
      </c>
    </row>
    <row r="142" spans="1:9" x14ac:dyDescent="0.25">
      <c r="A142">
        <v>135</v>
      </c>
      <c r="B142" s="12">
        <f t="shared" si="10"/>
        <v>886.8766320537303</v>
      </c>
      <c r="C142" s="3">
        <f t="shared" si="11"/>
        <v>506.26063347671953</v>
      </c>
      <c r="D142" s="12">
        <f t="shared" si="12"/>
        <v>380.61599857701077</v>
      </c>
      <c r="E142" s="9">
        <f t="shared" si="13"/>
        <v>0</v>
      </c>
      <c r="F142" s="9">
        <f t="shared" si="14"/>
        <v>134622.21959521488</v>
      </c>
    </row>
    <row r="143" spans="1:9" x14ac:dyDescent="0.25">
      <c r="A143">
        <v>136</v>
      </c>
      <c r="B143" s="12">
        <f t="shared" si="10"/>
        <v>886.8766320537303</v>
      </c>
      <c r="C143" s="3">
        <f t="shared" si="11"/>
        <v>504.83332348205579</v>
      </c>
      <c r="D143" s="12">
        <f t="shared" si="12"/>
        <v>382.04330857167452</v>
      </c>
      <c r="E143" s="9">
        <f t="shared" si="13"/>
        <v>0</v>
      </c>
      <c r="F143" s="9">
        <f t="shared" si="14"/>
        <v>134240.1762866432</v>
      </c>
    </row>
    <row r="144" spans="1:9" x14ac:dyDescent="0.25">
      <c r="A144">
        <v>137</v>
      </c>
      <c r="B144" s="12">
        <f t="shared" si="10"/>
        <v>886.8766320537303</v>
      </c>
      <c r="C144" s="3">
        <f t="shared" si="11"/>
        <v>503.40066107491197</v>
      </c>
      <c r="D144" s="12">
        <f t="shared" si="12"/>
        <v>383.47597097881834</v>
      </c>
      <c r="E144" s="9">
        <f t="shared" si="13"/>
        <v>0</v>
      </c>
      <c r="F144" s="9">
        <f t="shared" si="14"/>
        <v>133856.70031566438</v>
      </c>
    </row>
    <row r="145" spans="1:6" x14ac:dyDescent="0.25">
      <c r="A145">
        <v>138</v>
      </c>
      <c r="B145" s="12">
        <f t="shared" si="10"/>
        <v>886.8766320537303</v>
      </c>
      <c r="C145" s="3">
        <f t="shared" si="11"/>
        <v>501.96262618374141</v>
      </c>
      <c r="D145" s="12">
        <f t="shared" si="12"/>
        <v>384.9140058699889</v>
      </c>
      <c r="E145" s="9">
        <f t="shared" si="13"/>
        <v>0</v>
      </c>
      <c r="F145" s="9">
        <f t="shared" si="14"/>
        <v>133471.78630979438</v>
      </c>
    </row>
    <row r="146" spans="1:6" x14ac:dyDescent="0.25">
      <c r="A146">
        <v>139</v>
      </c>
      <c r="B146" s="12">
        <f t="shared" si="10"/>
        <v>886.8766320537303</v>
      </c>
      <c r="C146" s="3">
        <f t="shared" si="11"/>
        <v>500.51919866172892</v>
      </c>
      <c r="D146" s="12">
        <f t="shared" si="12"/>
        <v>386.35743339200138</v>
      </c>
      <c r="E146" s="9">
        <f t="shared" si="13"/>
        <v>0</v>
      </c>
      <c r="F146" s="9">
        <f t="shared" si="14"/>
        <v>133085.42887640238</v>
      </c>
    </row>
    <row r="147" spans="1:6" x14ac:dyDescent="0.25">
      <c r="A147">
        <v>140</v>
      </c>
      <c r="B147" s="12">
        <f t="shared" si="10"/>
        <v>886.8766320537303</v>
      </c>
      <c r="C147" s="3">
        <f t="shared" si="11"/>
        <v>499.07035828650891</v>
      </c>
      <c r="D147" s="12">
        <f t="shared" si="12"/>
        <v>387.8062737672214</v>
      </c>
      <c r="E147" s="9">
        <f t="shared" si="13"/>
        <v>0</v>
      </c>
      <c r="F147" s="9">
        <f t="shared" si="14"/>
        <v>132697.62260263515</v>
      </c>
    </row>
    <row r="148" spans="1:6" x14ac:dyDescent="0.25">
      <c r="A148">
        <v>141</v>
      </c>
      <c r="B148" s="12">
        <f t="shared" si="10"/>
        <v>886.8766320537303</v>
      </c>
      <c r="C148" s="3">
        <f t="shared" si="11"/>
        <v>497.6160847598818</v>
      </c>
      <c r="D148" s="12">
        <f t="shared" si="12"/>
        <v>389.2605472938485</v>
      </c>
      <c r="E148" s="9">
        <f t="shared" si="13"/>
        <v>0</v>
      </c>
      <c r="F148" s="9">
        <f t="shared" si="14"/>
        <v>132308.36205534131</v>
      </c>
    </row>
    <row r="149" spans="1:6" x14ac:dyDescent="0.25">
      <c r="A149">
        <v>142</v>
      </c>
      <c r="B149" s="12">
        <f t="shared" si="10"/>
        <v>886.8766320537303</v>
      </c>
      <c r="C149" s="3">
        <f t="shared" si="11"/>
        <v>496.15635770752988</v>
      </c>
      <c r="D149" s="12">
        <f t="shared" si="12"/>
        <v>390.72027434620043</v>
      </c>
      <c r="E149" s="9">
        <f t="shared" si="13"/>
        <v>0</v>
      </c>
      <c r="F149" s="9">
        <f t="shared" si="14"/>
        <v>131917.64178099509</v>
      </c>
    </row>
    <row r="150" spans="1:6" x14ac:dyDescent="0.25">
      <c r="A150">
        <v>143</v>
      </c>
      <c r="B150" s="12">
        <f t="shared" si="10"/>
        <v>886.8766320537303</v>
      </c>
      <c r="C150" s="3">
        <f t="shared" si="11"/>
        <v>494.6911566787316</v>
      </c>
      <c r="D150" s="12">
        <f t="shared" si="12"/>
        <v>392.1854753749987</v>
      </c>
      <c r="E150" s="9">
        <f t="shared" si="13"/>
        <v>0</v>
      </c>
      <c r="F150" s="9">
        <f t="shared" si="14"/>
        <v>131525.45630562009</v>
      </c>
    </row>
    <row r="151" spans="1:6" x14ac:dyDescent="0.25">
      <c r="A151">
        <v>144</v>
      </c>
      <c r="B151" s="12">
        <f t="shared" si="10"/>
        <v>886.8766320537303</v>
      </c>
      <c r="C151" s="3">
        <f t="shared" si="11"/>
        <v>493.22046114607531</v>
      </c>
      <c r="D151" s="12">
        <f t="shared" si="12"/>
        <v>393.656170907655</v>
      </c>
      <c r="E151" s="9">
        <f t="shared" si="13"/>
        <v>0</v>
      </c>
      <c r="F151" s="9">
        <f t="shared" si="14"/>
        <v>131131.80013471242</v>
      </c>
    </row>
    <row r="152" spans="1:6" x14ac:dyDescent="0.25">
      <c r="A152">
        <v>145</v>
      </c>
      <c r="B152" s="12">
        <f t="shared" si="10"/>
        <v>886.8766320537303</v>
      </c>
      <c r="C152" s="3">
        <f t="shared" si="11"/>
        <v>491.74425050517158</v>
      </c>
      <c r="D152" s="12">
        <f t="shared" si="12"/>
        <v>395.13238154855873</v>
      </c>
      <c r="E152" s="9">
        <f t="shared" si="13"/>
        <v>0</v>
      </c>
      <c r="F152" s="9">
        <f t="shared" si="14"/>
        <v>130736.66775316387</v>
      </c>
    </row>
    <row r="153" spans="1:6" x14ac:dyDescent="0.25">
      <c r="A153">
        <v>146</v>
      </c>
      <c r="B153" s="12">
        <f t="shared" si="10"/>
        <v>886.8766320537303</v>
      </c>
      <c r="C153" s="3">
        <f t="shared" si="11"/>
        <v>490.26250407436447</v>
      </c>
      <c r="D153" s="12">
        <f t="shared" si="12"/>
        <v>396.61412797936583</v>
      </c>
      <c r="E153" s="9">
        <f t="shared" si="13"/>
        <v>0</v>
      </c>
      <c r="F153" s="9">
        <f t="shared" si="14"/>
        <v>130340.0536251845</v>
      </c>
    </row>
    <row r="154" spans="1:6" x14ac:dyDescent="0.25">
      <c r="A154">
        <v>147</v>
      </c>
      <c r="B154" s="12">
        <f t="shared" si="10"/>
        <v>886.8766320537303</v>
      </c>
      <c r="C154" s="3">
        <f t="shared" si="11"/>
        <v>488.77520109444185</v>
      </c>
      <c r="D154" s="12">
        <f t="shared" si="12"/>
        <v>398.10143095928845</v>
      </c>
      <c r="E154" s="9">
        <f t="shared" si="13"/>
        <v>0</v>
      </c>
      <c r="F154" s="9">
        <f t="shared" si="14"/>
        <v>129941.95219422522</v>
      </c>
    </row>
    <row r="155" spans="1:6" x14ac:dyDescent="0.25">
      <c r="A155">
        <v>148</v>
      </c>
      <c r="B155" s="12">
        <f t="shared" si="10"/>
        <v>886.8766320537303</v>
      </c>
      <c r="C155" s="3">
        <f t="shared" si="11"/>
        <v>487.28232072834453</v>
      </c>
      <c r="D155" s="12">
        <f t="shared" si="12"/>
        <v>399.59431132538577</v>
      </c>
      <c r="E155" s="9">
        <f t="shared" si="13"/>
        <v>0</v>
      </c>
      <c r="F155" s="9">
        <f t="shared" si="14"/>
        <v>129542.35788289983</v>
      </c>
    </row>
    <row r="156" spans="1:6" x14ac:dyDescent="0.25">
      <c r="A156">
        <v>149</v>
      </c>
      <c r="B156" s="12">
        <f t="shared" si="10"/>
        <v>886.8766320537303</v>
      </c>
      <c r="C156" s="3">
        <f t="shared" si="11"/>
        <v>485.78384206087435</v>
      </c>
      <c r="D156" s="12">
        <f t="shared" si="12"/>
        <v>401.09278999285596</v>
      </c>
      <c r="E156" s="9">
        <f t="shared" si="13"/>
        <v>0</v>
      </c>
      <c r="F156" s="9">
        <f t="shared" si="14"/>
        <v>129141.26509290698</v>
      </c>
    </row>
    <row r="157" spans="1:6" x14ac:dyDescent="0.25">
      <c r="A157">
        <v>150</v>
      </c>
      <c r="B157" s="12">
        <f t="shared" si="10"/>
        <v>886.8766320537303</v>
      </c>
      <c r="C157" s="3">
        <f t="shared" si="11"/>
        <v>484.27974409840112</v>
      </c>
      <c r="D157" s="12">
        <f t="shared" si="12"/>
        <v>402.59688795532918</v>
      </c>
      <c r="E157" s="9">
        <f t="shared" si="13"/>
        <v>0</v>
      </c>
      <c r="F157" s="9">
        <f t="shared" si="14"/>
        <v>128738.66820495165</v>
      </c>
    </row>
    <row r="158" spans="1:6" x14ac:dyDescent="0.25">
      <c r="A158">
        <v>151</v>
      </c>
      <c r="B158" s="12">
        <f t="shared" si="10"/>
        <v>886.8766320537303</v>
      </c>
      <c r="C158" s="3">
        <f t="shared" si="11"/>
        <v>482.77000576856869</v>
      </c>
      <c r="D158" s="12">
        <f t="shared" si="12"/>
        <v>404.10662628516161</v>
      </c>
      <c r="E158" s="9">
        <f t="shared" si="13"/>
        <v>0</v>
      </c>
      <c r="F158" s="9">
        <f t="shared" si="14"/>
        <v>128334.56157866649</v>
      </c>
    </row>
    <row r="159" spans="1:6" x14ac:dyDescent="0.25">
      <c r="A159">
        <v>152</v>
      </c>
      <c r="B159" s="12">
        <f t="shared" si="10"/>
        <v>886.8766320537303</v>
      </c>
      <c r="C159" s="3">
        <f t="shared" si="11"/>
        <v>481.25460591999928</v>
      </c>
      <c r="D159" s="12">
        <f t="shared" si="12"/>
        <v>405.62202613373103</v>
      </c>
      <c r="E159" s="9">
        <f t="shared" si="13"/>
        <v>0</v>
      </c>
      <c r="F159" s="9">
        <f t="shared" si="14"/>
        <v>127928.93955253276</v>
      </c>
    </row>
    <row r="160" spans="1:6" x14ac:dyDescent="0.25">
      <c r="A160">
        <v>153</v>
      </c>
      <c r="B160" s="12">
        <f t="shared" si="10"/>
        <v>886.8766320537303</v>
      </c>
      <c r="C160" s="3">
        <f t="shared" si="11"/>
        <v>479.73352332199784</v>
      </c>
      <c r="D160" s="12">
        <f t="shared" si="12"/>
        <v>407.14310873173247</v>
      </c>
      <c r="E160" s="9">
        <f t="shared" si="13"/>
        <v>0</v>
      </c>
      <c r="F160" s="9">
        <f t="shared" si="14"/>
        <v>127521.79644380102</v>
      </c>
    </row>
    <row r="161" spans="1:6" x14ac:dyDescent="0.25">
      <c r="A161">
        <v>154</v>
      </c>
      <c r="B161" s="12">
        <f t="shared" si="10"/>
        <v>886.8766320537303</v>
      </c>
      <c r="C161" s="3">
        <f t="shared" si="11"/>
        <v>478.20673666425381</v>
      </c>
      <c r="D161" s="12">
        <f t="shared" si="12"/>
        <v>408.66989538947649</v>
      </c>
      <c r="E161" s="9">
        <f t="shared" si="13"/>
        <v>0</v>
      </c>
      <c r="F161" s="9">
        <f t="shared" si="14"/>
        <v>127113.12654841154</v>
      </c>
    </row>
    <row r="162" spans="1:6" x14ac:dyDescent="0.25">
      <c r="A162">
        <v>155</v>
      </c>
      <c r="B162" s="12">
        <f t="shared" si="10"/>
        <v>886.8766320537303</v>
      </c>
      <c r="C162" s="3">
        <f t="shared" si="11"/>
        <v>476.67422455654327</v>
      </c>
      <c r="D162" s="12">
        <f t="shared" si="12"/>
        <v>410.20240749718704</v>
      </c>
      <c r="E162" s="9">
        <f t="shared" si="13"/>
        <v>0</v>
      </c>
      <c r="F162" s="9">
        <f t="shared" si="14"/>
        <v>126702.92414091436</v>
      </c>
    </row>
    <row r="163" spans="1:6" x14ac:dyDescent="0.25">
      <c r="A163">
        <v>156</v>
      </c>
      <c r="B163" s="12">
        <f t="shared" si="10"/>
        <v>886.8766320537303</v>
      </c>
      <c r="C163" s="3">
        <f t="shared" si="11"/>
        <v>475.13596552842881</v>
      </c>
      <c r="D163" s="12">
        <f t="shared" si="12"/>
        <v>411.74066652530149</v>
      </c>
      <c r="E163" s="9">
        <f t="shared" si="13"/>
        <v>0</v>
      </c>
      <c r="F163" s="9">
        <f t="shared" si="14"/>
        <v>126291.18347438905</v>
      </c>
    </row>
    <row r="164" spans="1:6" x14ac:dyDescent="0.25">
      <c r="A164">
        <v>157</v>
      </c>
      <c r="B164" s="12">
        <f t="shared" si="10"/>
        <v>886.8766320537303</v>
      </c>
      <c r="C164" s="3">
        <f t="shared" si="11"/>
        <v>473.59193802895891</v>
      </c>
      <c r="D164" s="12">
        <f t="shared" si="12"/>
        <v>413.2846940247714</v>
      </c>
      <c r="E164" s="9">
        <f t="shared" si="13"/>
        <v>0</v>
      </c>
      <c r="F164" s="9">
        <f t="shared" si="14"/>
        <v>125877.89878036428</v>
      </c>
    </row>
    <row r="165" spans="1:6" x14ac:dyDescent="0.25">
      <c r="A165">
        <v>158</v>
      </c>
      <c r="B165" s="12">
        <f t="shared" si="10"/>
        <v>886.8766320537303</v>
      </c>
      <c r="C165" s="3">
        <f t="shared" si="11"/>
        <v>472.04212042636601</v>
      </c>
      <c r="D165" s="12">
        <f t="shared" si="12"/>
        <v>414.83451162736429</v>
      </c>
      <c r="E165" s="9">
        <f t="shared" si="13"/>
        <v>0</v>
      </c>
      <c r="F165" s="9">
        <f t="shared" si="14"/>
        <v>125463.06426873691</v>
      </c>
    </row>
    <row r="166" spans="1:6" x14ac:dyDescent="0.25">
      <c r="A166">
        <v>159</v>
      </c>
      <c r="B166" s="12">
        <f t="shared" si="10"/>
        <v>886.8766320537303</v>
      </c>
      <c r="C166" s="3">
        <f t="shared" si="11"/>
        <v>470.48649100776339</v>
      </c>
      <c r="D166" s="12">
        <f t="shared" si="12"/>
        <v>416.39014104596691</v>
      </c>
      <c r="E166" s="9">
        <f t="shared" si="13"/>
        <v>0</v>
      </c>
      <c r="F166" s="9">
        <f t="shared" si="14"/>
        <v>125046.67412769095</v>
      </c>
    </row>
    <row r="167" spans="1:6" x14ac:dyDescent="0.25">
      <c r="A167">
        <v>160</v>
      </c>
      <c r="B167" s="12">
        <f t="shared" si="10"/>
        <v>886.8766320537303</v>
      </c>
      <c r="C167" s="3">
        <f t="shared" si="11"/>
        <v>468.925027978841</v>
      </c>
      <c r="D167" s="12">
        <f t="shared" si="12"/>
        <v>417.9516040748893</v>
      </c>
      <c r="E167" s="9">
        <f t="shared" si="13"/>
        <v>0</v>
      </c>
      <c r="F167" s="9">
        <f t="shared" si="14"/>
        <v>124628.72252361606</v>
      </c>
    </row>
    <row r="168" spans="1:6" x14ac:dyDescent="0.25">
      <c r="A168">
        <v>161</v>
      </c>
      <c r="B168" s="12">
        <f t="shared" si="10"/>
        <v>886.8766320537303</v>
      </c>
      <c r="C168" s="3">
        <f t="shared" si="11"/>
        <v>467.35770946356018</v>
      </c>
      <c r="D168" s="12">
        <f t="shared" si="12"/>
        <v>419.51892259017012</v>
      </c>
      <c r="E168" s="9">
        <f t="shared" si="13"/>
        <v>0</v>
      </c>
      <c r="F168" s="9">
        <f t="shared" si="14"/>
        <v>124209.20360102589</v>
      </c>
    </row>
    <row r="169" spans="1:6" x14ac:dyDescent="0.25">
      <c r="A169">
        <v>162</v>
      </c>
      <c r="B169" s="12">
        <f t="shared" si="10"/>
        <v>886.8766320537303</v>
      </c>
      <c r="C169" s="3">
        <f t="shared" si="11"/>
        <v>465.78451350384705</v>
      </c>
      <c r="D169" s="12">
        <f t="shared" si="12"/>
        <v>421.09211854988325</v>
      </c>
      <c r="E169" s="9">
        <f t="shared" si="13"/>
        <v>0</v>
      </c>
      <c r="F169" s="9">
        <f t="shared" si="14"/>
        <v>123788.111482476</v>
      </c>
    </row>
    <row r="170" spans="1:6" x14ac:dyDescent="0.25">
      <c r="A170">
        <v>163</v>
      </c>
      <c r="B170" s="12">
        <f t="shared" si="10"/>
        <v>886.8766320537303</v>
      </c>
      <c r="C170" s="3">
        <f t="shared" si="11"/>
        <v>464.20541805928497</v>
      </c>
      <c r="D170" s="12">
        <f t="shared" si="12"/>
        <v>422.67121399444534</v>
      </c>
      <c r="E170" s="9">
        <f t="shared" si="13"/>
        <v>0</v>
      </c>
      <c r="F170" s="9">
        <f t="shared" si="14"/>
        <v>123365.44026848156</v>
      </c>
    </row>
    <row r="171" spans="1:6" x14ac:dyDescent="0.25">
      <c r="A171">
        <v>164</v>
      </c>
      <c r="B171" s="12">
        <f t="shared" si="10"/>
        <v>886.8766320537303</v>
      </c>
      <c r="C171" s="3">
        <f t="shared" si="11"/>
        <v>462.62040100680582</v>
      </c>
      <c r="D171" s="12">
        <f t="shared" si="12"/>
        <v>424.25623104692448</v>
      </c>
      <c r="E171" s="9">
        <f t="shared" si="13"/>
        <v>0</v>
      </c>
      <c r="F171" s="9">
        <f t="shared" si="14"/>
        <v>122941.18403743464</v>
      </c>
    </row>
    <row r="172" spans="1:6" x14ac:dyDescent="0.25">
      <c r="A172">
        <v>165</v>
      </c>
      <c r="B172" s="12">
        <f t="shared" si="10"/>
        <v>886.8766320537303</v>
      </c>
      <c r="C172" s="3">
        <f t="shared" si="11"/>
        <v>461.02944014037985</v>
      </c>
      <c r="D172" s="12">
        <f t="shared" si="12"/>
        <v>425.84719191335046</v>
      </c>
      <c r="E172" s="9">
        <f t="shared" si="13"/>
        <v>0</v>
      </c>
      <c r="F172" s="9">
        <f t="shared" si="14"/>
        <v>122515.33684552129</v>
      </c>
    </row>
    <row r="173" spans="1:6" x14ac:dyDescent="0.25">
      <c r="A173">
        <v>166</v>
      </c>
      <c r="B173" s="12">
        <f t="shared" si="10"/>
        <v>886.8766320537303</v>
      </c>
      <c r="C173" s="3">
        <f t="shared" si="11"/>
        <v>459.43251317070485</v>
      </c>
      <c r="D173" s="12">
        <f t="shared" si="12"/>
        <v>427.44411888302545</v>
      </c>
      <c r="E173" s="9">
        <f t="shared" si="13"/>
        <v>0</v>
      </c>
      <c r="F173" s="9">
        <f t="shared" si="14"/>
        <v>122087.89272663827</v>
      </c>
    </row>
    <row r="174" spans="1:6" x14ac:dyDescent="0.25">
      <c r="A174">
        <v>167</v>
      </c>
      <c r="B174" s="12">
        <f t="shared" si="10"/>
        <v>886.8766320537303</v>
      </c>
      <c r="C174" s="3">
        <f t="shared" si="11"/>
        <v>457.82959772489346</v>
      </c>
      <c r="D174" s="12">
        <f t="shared" si="12"/>
        <v>429.04703432883684</v>
      </c>
      <c r="E174" s="9">
        <f t="shared" si="13"/>
        <v>0</v>
      </c>
      <c r="F174" s="9">
        <f t="shared" si="14"/>
        <v>121658.84569230943</v>
      </c>
    </row>
    <row r="175" spans="1:6" x14ac:dyDescent="0.25">
      <c r="A175">
        <v>168</v>
      </c>
      <c r="B175" s="12">
        <f t="shared" si="10"/>
        <v>886.8766320537303</v>
      </c>
      <c r="C175" s="3">
        <f t="shared" si="11"/>
        <v>456.22067134616037</v>
      </c>
      <c r="D175" s="12">
        <f t="shared" si="12"/>
        <v>430.65596070756993</v>
      </c>
      <c r="E175" s="9">
        <f t="shared" si="13"/>
        <v>0</v>
      </c>
      <c r="F175" s="9">
        <f t="shared" si="14"/>
        <v>121228.18973160186</v>
      </c>
    </row>
    <row r="176" spans="1:6" x14ac:dyDescent="0.25">
      <c r="A176">
        <v>169</v>
      </c>
      <c r="B176" s="12">
        <f t="shared" si="10"/>
        <v>886.8766320537303</v>
      </c>
      <c r="C176" s="3">
        <f t="shared" si="11"/>
        <v>454.60571149350693</v>
      </c>
      <c r="D176" s="12">
        <f t="shared" si="12"/>
        <v>432.27092056022337</v>
      </c>
      <c r="E176" s="9">
        <f t="shared" si="13"/>
        <v>0</v>
      </c>
      <c r="F176" s="9">
        <f t="shared" si="14"/>
        <v>120795.91881104163</v>
      </c>
    </row>
    <row r="177" spans="1:6" x14ac:dyDescent="0.25">
      <c r="A177">
        <v>170</v>
      </c>
      <c r="B177" s="12">
        <f t="shared" si="10"/>
        <v>886.8766320537303</v>
      </c>
      <c r="C177" s="3">
        <f t="shared" si="11"/>
        <v>452.9846955414061</v>
      </c>
      <c r="D177" s="12">
        <f t="shared" si="12"/>
        <v>433.89193651232421</v>
      </c>
      <c r="E177" s="9">
        <f t="shared" si="13"/>
        <v>0</v>
      </c>
      <c r="F177" s="9">
        <f t="shared" si="14"/>
        <v>120362.0268745293</v>
      </c>
    </row>
    <row r="178" spans="1:6" x14ac:dyDescent="0.25">
      <c r="A178">
        <v>171</v>
      </c>
      <c r="B178" s="12">
        <f t="shared" si="10"/>
        <v>886.8766320537303</v>
      </c>
      <c r="C178" s="3">
        <f t="shared" si="11"/>
        <v>451.35760077948487</v>
      </c>
      <c r="D178" s="12">
        <f t="shared" si="12"/>
        <v>435.51903127424544</v>
      </c>
      <c r="E178" s="9">
        <f t="shared" si="13"/>
        <v>0</v>
      </c>
      <c r="F178" s="9">
        <f t="shared" si="14"/>
        <v>119926.50784325505</v>
      </c>
    </row>
    <row r="179" spans="1:6" x14ac:dyDescent="0.25">
      <c r="A179">
        <v>172</v>
      </c>
      <c r="B179" s="12">
        <f t="shared" si="10"/>
        <v>886.8766320537303</v>
      </c>
      <c r="C179" s="3">
        <f t="shared" si="11"/>
        <v>449.72440441220641</v>
      </c>
      <c r="D179" s="12">
        <f t="shared" si="12"/>
        <v>437.15222764152389</v>
      </c>
      <c r="E179" s="9">
        <f t="shared" si="13"/>
        <v>0</v>
      </c>
      <c r="F179" s="9">
        <f t="shared" si="14"/>
        <v>119489.35561561353</v>
      </c>
    </row>
    <row r="180" spans="1:6" x14ac:dyDescent="0.25">
      <c r="A180">
        <v>173</v>
      </c>
      <c r="B180" s="12">
        <f t="shared" si="10"/>
        <v>886.8766320537303</v>
      </c>
      <c r="C180" s="3">
        <f t="shared" si="11"/>
        <v>448.08508355855071</v>
      </c>
      <c r="D180" s="12">
        <f t="shared" si="12"/>
        <v>438.7915484951796</v>
      </c>
      <c r="E180" s="9">
        <f t="shared" si="13"/>
        <v>0</v>
      </c>
      <c r="F180" s="9">
        <f t="shared" si="14"/>
        <v>119050.56406711835</v>
      </c>
    </row>
    <row r="181" spans="1:6" x14ac:dyDescent="0.25">
      <c r="A181">
        <v>174</v>
      </c>
      <c r="B181" s="12">
        <f t="shared" si="10"/>
        <v>886.8766320537303</v>
      </c>
      <c r="C181" s="3">
        <f t="shared" si="11"/>
        <v>446.43961525169379</v>
      </c>
      <c r="D181" s="12">
        <f t="shared" si="12"/>
        <v>440.43701680203651</v>
      </c>
      <c r="E181" s="9">
        <f t="shared" si="13"/>
        <v>0</v>
      </c>
      <c r="F181" s="9">
        <f t="shared" si="14"/>
        <v>118610.12705031631</v>
      </c>
    </row>
    <row r="182" spans="1:6" x14ac:dyDescent="0.25">
      <c r="A182">
        <v>175</v>
      </c>
      <c r="B182" s="12">
        <f t="shared" si="10"/>
        <v>886.8766320537303</v>
      </c>
      <c r="C182" s="3">
        <f t="shared" si="11"/>
        <v>444.78797643868614</v>
      </c>
      <c r="D182" s="12">
        <f t="shared" si="12"/>
        <v>442.08865561504416</v>
      </c>
      <c r="E182" s="9">
        <f t="shared" si="13"/>
        <v>0</v>
      </c>
      <c r="F182" s="9">
        <f t="shared" si="14"/>
        <v>118168.03839470126</v>
      </c>
    </row>
    <row r="183" spans="1:6" x14ac:dyDescent="0.25">
      <c r="A183">
        <v>176</v>
      </c>
      <c r="B183" s="12">
        <f t="shared" si="10"/>
        <v>886.8766320537303</v>
      </c>
      <c r="C183" s="3">
        <f t="shared" si="11"/>
        <v>443.13014398012973</v>
      </c>
      <c r="D183" s="12">
        <f t="shared" si="12"/>
        <v>443.74648807360057</v>
      </c>
      <c r="E183" s="9">
        <f t="shared" si="13"/>
        <v>0</v>
      </c>
      <c r="F183" s="9">
        <f t="shared" si="14"/>
        <v>117724.29190662767</v>
      </c>
    </row>
    <row r="184" spans="1:6" x14ac:dyDescent="0.25">
      <c r="A184">
        <v>177</v>
      </c>
      <c r="B184" s="12">
        <f t="shared" si="10"/>
        <v>886.8766320537303</v>
      </c>
      <c r="C184" s="3">
        <f t="shared" si="11"/>
        <v>441.46609464985374</v>
      </c>
      <c r="D184" s="12">
        <f t="shared" si="12"/>
        <v>445.41053740387656</v>
      </c>
      <c r="E184" s="9">
        <f t="shared" si="13"/>
        <v>0</v>
      </c>
      <c r="F184" s="9">
        <f t="shared" si="14"/>
        <v>117278.88136922379</v>
      </c>
    </row>
    <row r="185" spans="1:6" x14ac:dyDescent="0.25">
      <c r="A185">
        <v>178</v>
      </c>
      <c r="B185" s="12">
        <f t="shared" si="10"/>
        <v>886.8766320537303</v>
      </c>
      <c r="C185" s="3">
        <f t="shared" si="11"/>
        <v>439.79580513458922</v>
      </c>
      <c r="D185" s="12">
        <f t="shared" si="12"/>
        <v>447.08082691914109</v>
      </c>
      <c r="E185" s="9">
        <f t="shared" si="13"/>
        <v>0</v>
      </c>
      <c r="F185" s="9">
        <f t="shared" si="14"/>
        <v>116831.80054230464</v>
      </c>
    </row>
    <row r="186" spans="1:6" x14ac:dyDescent="0.25">
      <c r="A186">
        <v>179</v>
      </c>
      <c r="B186" s="12">
        <f t="shared" si="10"/>
        <v>886.8766320537303</v>
      </c>
      <c r="C186" s="3">
        <f t="shared" si="11"/>
        <v>438.1192520336424</v>
      </c>
      <c r="D186" s="12">
        <f t="shared" si="12"/>
        <v>448.75738002008791</v>
      </c>
      <c r="E186" s="9">
        <f t="shared" si="13"/>
        <v>0</v>
      </c>
      <c r="F186" s="9">
        <f t="shared" si="14"/>
        <v>116383.04316228455</v>
      </c>
    </row>
    <row r="187" spans="1:6" x14ac:dyDescent="0.25">
      <c r="A187">
        <v>180</v>
      </c>
      <c r="B187" s="12">
        <f t="shared" si="10"/>
        <v>886.8766320537303</v>
      </c>
      <c r="C187" s="3">
        <f t="shared" si="11"/>
        <v>436.43641185856706</v>
      </c>
      <c r="D187" s="12">
        <f t="shared" si="12"/>
        <v>450.44022019516325</v>
      </c>
      <c r="E187" s="9">
        <f t="shared" si="13"/>
        <v>0</v>
      </c>
      <c r="F187" s="9">
        <f t="shared" si="14"/>
        <v>115932.60294208939</v>
      </c>
    </row>
    <row r="188" spans="1:6" x14ac:dyDescent="0.25">
      <c r="A188">
        <v>181</v>
      </c>
      <c r="B188" s="12">
        <f t="shared" si="10"/>
        <v>886.8766320537303</v>
      </c>
      <c r="C188" s="3">
        <f t="shared" si="11"/>
        <v>434.74726103283518</v>
      </c>
      <c r="D188" s="12">
        <f t="shared" si="12"/>
        <v>452.12937102089512</v>
      </c>
      <c r="E188" s="9">
        <f t="shared" si="13"/>
        <v>0</v>
      </c>
      <c r="F188" s="9">
        <f t="shared" si="14"/>
        <v>115480.47357106849</v>
      </c>
    </row>
    <row r="189" spans="1:6" x14ac:dyDescent="0.25">
      <c r="A189">
        <v>182</v>
      </c>
      <c r="B189" s="12">
        <f t="shared" si="10"/>
        <v>886.8766320537303</v>
      </c>
      <c r="C189" s="3">
        <f t="shared" si="11"/>
        <v>433.05177589150685</v>
      </c>
      <c r="D189" s="12">
        <f t="shared" si="12"/>
        <v>453.82485616222345</v>
      </c>
      <c r="E189" s="9">
        <f t="shared" si="13"/>
        <v>0</v>
      </c>
      <c r="F189" s="9">
        <f t="shared" si="14"/>
        <v>115026.64871490627</v>
      </c>
    </row>
    <row r="190" spans="1:6" x14ac:dyDescent="0.25">
      <c r="A190">
        <v>183</v>
      </c>
      <c r="B190" s="12">
        <f t="shared" si="10"/>
        <v>886.8766320537303</v>
      </c>
      <c r="C190" s="3">
        <f t="shared" si="11"/>
        <v>431.34993268089852</v>
      </c>
      <c r="D190" s="12">
        <f t="shared" si="12"/>
        <v>455.52669937283179</v>
      </c>
      <c r="E190" s="9">
        <f t="shared" si="13"/>
        <v>0</v>
      </c>
      <c r="F190" s="9">
        <f t="shared" si="14"/>
        <v>114571.12201553344</v>
      </c>
    </row>
    <row r="191" spans="1:6" x14ac:dyDescent="0.25">
      <c r="A191">
        <v>184</v>
      </c>
      <c r="B191" s="12">
        <f t="shared" si="10"/>
        <v>886.8766320537303</v>
      </c>
      <c r="C191" s="3">
        <f t="shared" si="11"/>
        <v>429.6417075582504</v>
      </c>
      <c r="D191" s="12">
        <f t="shared" si="12"/>
        <v>457.2349244954799</v>
      </c>
      <c r="E191" s="9">
        <f t="shared" si="13"/>
        <v>0</v>
      </c>
      <c r="F191" s="9">
        <f t="shared" si="14"/>
        <v>114113.88709103796</v>
      </c>
    </row>
    <row r="192" spans="1:6" x14ac:dyDescent="0.25">
      <c r="A192">
        <v>185</v>
      </c>
      <c r="B192" s="12">
        <f t="shared" si="10"/>
        <v>886.8766320537303</v>
      </c>
      <c r="C192" s="3">
        <f t="shared" si="11"/>
        <v>427.92707659139234</v>
      </c>
      <c r="D192" s="12">
        <f t="shared" si="12"/>
        <v>458.94955546233797</v>
      </c>
      <c r="E192" s="9">
        <f t="shared" si="13"/>
        <v>0</v>
      </c>
      <c r="F192" s="9">
        <f t="shared" si="14"/>
        <v>113654.93753557562</v>
      </c>
    </row>
    <row r="193" spans="1:6" x14ac:dyDescent="0.25">
      <c r="A193">
        <v>186</v>
      </c>
      <c r="B193" s="12">
        <f t="shared" si="10"/>
        <v>886.8766320537303</v>
      </c>
      <c r="C193" s="3">
        <f t="shared" si="11"/>
        <v>426.20601575840857</v>
      </c>
      <c r="D193" s="12">
        <f t="shared" si="12"/>
        <v>460.67061629532174</v>
      </c>
      <c r="E193" s="9">
        <f t="shared" si="13"/>
        <v>0</v>
      </c>
      <c r="F193" s="9">
        <f t="shared" si="14"/>
        <v>113194.2669192803</v>
      </c>
    </row>
    <row r="194" spans="1:6" x14ac:dyDescent="0.25">
      <c r="A194">
        <v>187</v>
      </c>
      <c r="B194" s="12">
        <f t="shared" si="10"/>
        <v>886.8766320537303</v>
      </c>
      <c r="C194" s="3">
        <f t="shared" si="11"/>
        <v>424.47850094730109</v>
      </c>
      <c r="D194" s="12">
        <f t="shared" si="12"/>
        <v>462.39813110642922</v>
      </c>
      <c r="E194" s="9">
        <f t="shared" si="13"/>
        <v>0</v>
      </c>
      <c r="F194" s="9">
        <f t="shared" si="14"/>
        <v>112731.86878817387</v>
      </c>
    </row>
    <row r="195" spans="1:6" x14ac:dyDescent="0.25">
      <c r="A195">
        <v>188</v>
      </c>
      <c r="B195" s="12">
        <f t="shared" si="10"/>
        <v>886.8766320537303</v>
      </c>
      <c r="C195" s="3">
        <f t="shared" si="11"/>
        <v>422.74450795565201</v>
      </c>
      <c r="D195" s="12">
        <f t="shared" si="12"/>
        <v>464.13212409807829</v>
      </c>
      <c r="E195" s="9">
        <f t="shared" si="13"/>
        <v>0</v>
      </c>
      <c r="F195" s="9">
        <f t="shared" si="14"/>
        <v>112267.7366640758</v>
      </c>
    </row>
    <row r="196" spans="1:6" x14ac:dyDescent="0.25">
      <c r="A196">
        <v>189</v>
      </c>
      <c r="B196" s="12">
        <f t="shared" si="10"/>
        <v>886.8766320537303</v>
      </c>
      <c r="C196" s="3">
        <f t="shared" si="11"/>
        <v>421.0040124902842</v>
      </c>
      <c r="D196" s="12">
        <f t="shared" si="12"/>
        <v>465.87261956344611</v>
      </c>
      <c r="E196" s="9">
        <f t="shared" si="13"/>
        <v>0</v>
      </c>
      <c r="F196" s="9">
        <f t="shared" si="14"/>
        <v>111801.86404451235</v>
      </c>
    </row>
    <row r="197" spans="1:6" x14ac:dyDescent="0.25">
      <c r="A197">
        <v>190</v>
      </c>
      <c r="B197" s="12">
        <f t="shared" si="10"/>
        <v>886.8766320537303</v>
      </c>
      <c r="C197" s="3">
        <f t="shared" si="11"/>
        <v>419.2569901669213</v>
      </c>
      <c r="D197" s="12">
        <f t="shared" si="12"/>
        <v>467.61964188680901</v>
      </c>
      <c r="E197" s="9">
        <f t="shared" si="13"/>
        <v>0</v>
      </c>
      <c r="F197" s="9">
        <f t="shared" si="14"/>
        <v>111334.24440262554</v>
      </c>
    </row>
    <row r="198" spans="1:6" x14ac:dyDescent="0.25">
      <c r="A198">
        <v>191</v>
      </c>
      <c r="B198" s="12">
        <f t="shared" si="10"/>
        <v>886.8766320537303</v>
      </c>
      <c r="C198" s="3">
        <f t="shared" si="11"/>
        <v>417.50341650984575</v>
      </c>
      <c r="D198" s="12">
        <f t="shared" si="12"/>
        <v>469.37321554388456</v>
      </c>
      <c r="E198" s="9">
        <f t="shared" si="13"/>
        <v>0</v>
      </c>
      <c r="F198" s="9">
        <f t="shared" si="14"/>
        <v>110864.87118708166</v>
      </c>
    </row>
    <row r="199" spans="1:6" x14ac:dyDescent="0.25">
      <c r="A199">
        <v>192</v>
      </c>
      <c r="B199" s="12">
        <f t="shared" si="10"/>
        <v>886.8766320537303</v>
      </c>
      <c r="C199" s="3">
        <f t="shared" si="11"/>
        <v>415.74326695155622</v>
      </c>
      <c r="D199" s="12">
        <f t="shared" si="12"/>
        <v>471.13336510217408</v>
      </c>
      <c r="E199" s="9">
        <f t="shared" si="13"/>
        <v>0</v>
      </c>
      <c r="F199" s="9">
        <f t="shared" si="14"/>
        <v>110393.73782197949</v>
      </c>
    </row>
    <row r="200" spans="1:6" x14ac:dyDescent="0.25">
      <c r="A200">
        <v>193</v>
      </c>
      <c r="B200" s="12">
        <f t="shared" si="10"/>
        <v>886.8766320537303</v>
      </c>
      <c r="C200" s="3">
        <f t="shared" si="11"/>
        <v>413.9765168324231</v>
      </c>
      <c r="D200" s="12">
        <f t="shared" si="12"/>
        <v>472.9001152213072</v>
      </c>
      <c r="E200" s="9">
        <f t="shared" si="13"/>
        <v>0</v>
      </c>
      <c r="F200" s="9">
        <f t="shared" si="14"/>
        <v>109920.83770675819</v>
      </c>
    </row>
    <row r="201" spans="1:6" x14ac:dyDescent="0.25">
      <c r="A201">
        <v>194</v>
      </c>
      <c r="B201" s="12">
        <f t="shared" ref="B201:B264" si="15">PMT($C$3/12,$C$4,-$C$2)</f>
        <v>886.8766320537303</v>
      </c>
      <c r="C201" s="3">
        <f t="shared" ref="C201:C264" si="16">F200*($C$3/12)</f>
        <v>412.20314140034321</v>
      </c>
      <c r="D201" s="12">
        <f t="shared" ref="D201:D264" si="17">B201-C201</f>
        <v>474.67349065338709</v>
      </c>
      <c r="E201" s="9">
        <f t="shared" ref="E201:E264" si="18">$F$2</f>
        <v>0</v>
      </c>
      <c r="F201" s="9">
        <f t="shared" ref="F201:F264" si="19">F200-D201-E201</f>
        <v>109446.16421610481</v>
      </c>
    </row>
    <row r="202" spans="1:6" x14ac:dyDescent="0.25">
      <c r="A202">
        <v>195</v>
      </c>
      <c r="B202" s="12">
        <f t="shared" si="15"/>
        <v>886.8766320537303</v>
      </c>
      <c r="C202" s="3">
        <f t="shared" si="16"/>
        <v>410.42311581039303</v>
      </c>
      <c r="D202" s="12">
        <f t="shared" si="17"/>
        <v>476.45351624333728</v>
      </c>
      <c r="E202" s="9">
        <f t="shared" si="18"/>
        <v>0</v>
      </c>
      <c r="F202" s="9">
        <f t="shared" si="19"/>
        <v>108969.71069986148</v>
      </c>
    </row>
    <row r="203" spans="1:6" x14ac:dyDescent="0.25">
      <c r="A203">
        <v>196</v>
      </c>
      <c r="B203" s="12">
        <f t="shared" si="15"/>
        <v>886.8766320537303</v>
      </c>
      <c r="C203" s="3">
        <f t="shared" si="16"/>
        <v>408.63641512448049</v>
      </c>
      <c r="D203" s="12">
        <f t="shared" si="17"/>
        <v>478.24021692924981</v>
      </c>
      <c r="E203" s="9">
        <f t="shared" si="18"/>
        <v>0</v>
      </c>
      <c r="F203" s="9">
        <f t="shared" si="19"/>
        <v>108491.47048293223</v>
      </c>
    </row>
    <row r="204" spans="1:6" x14ac:dyDescent="0.25">
      <c r="A204">
        <v>197</v>
      </c>
      <c r="B204" s="12">
        <f t="shared" si="15"/>
        <v>886.8766320537303</v>
      </c>
      <c r="C204" s="3">
        <f t="shared" si="16"/>
        <v>406.84301431099584</v>
      </c>
      <c r="D204" s="12">
        <f t="shared" si="17"/>
        <v>480.03361774273446</v>
      </c>
      <c r="E204" s="9">
        <f t="shared" si="18"/>
        <v>0</v>
      </c>
      <c r="F204" s="9">
        <f t="shared" si="19"/>
        <v>108011.43686518949</v>
      </c>
    </row>
    <row r="205" spans="1:6" x14ac:dyDescent="0.25">
      <c r="A205">
        <v>198</v>
      </c>
      <c r="B205" s="12">
        <f t="shared" si="15"/>
        <v>886.8766320537303</v>
      </c>
      <c r="C205" s="3">
        <f t="shared" si="16"/>
        <v>405.04288824446058</v>
      </c>
      <c r="D205" s="12">
        <f t="shared" si="17"/>
        <v>481.83374380926972</v>
      </c>
      <c r="E205" s="9">
        <f t="shared" si="18"/>
        <v>0</v>
      </c>
      <c r="F205" s="9">
        <f t="shared" si="19"/>
        <v>107529.60312138022</v>
      </c>
    </row>
    <row r="206" spans="1:6" x14ac:dyDescent="0.25">
      <c r="A206">
        <v>199</v>
      </c>
      <c r="B206" s="12">
        <f t="shared" si="15"/>
        <v>886.8766320537303</v>
      </c>
      <c r="C206" s="3">
        <f t="shared" si="16"/>
        <v>403.23601170517583</v>
      </c>
      <c r="D206" s="12">
        <f t="shared" si="17"/>
        <v>483.64062034855448</v>
      </c>
      <c r="E206" s="9">
        <f t="shared" si="18"/>
        <v>0</v>
      </c>
      <c r="F206" s="9">
        <f t="shared" si="19"/>
        <v>107045.96250103167</v>
      </c>
    </row>
    <row r="207" spans="1:6" x14ac:dyDescent="0.25">
      <c r="A207">
        <v>200</v>
      </c>
      <c r="B207" s="12">
        <f t="shared" si="15"/>
        <v>886.8766320537303</v>
      </c>
      <c r="C207" s="3">
        <f t="shared" si="16"/>
        <v>401.42235937886875</v>
      </c>
      <c r="D207" s="12">
        <f t="shared" si="17"/>
        <v>485.45427267486156</v>
      </c>
      <c r="E207" s="9">
        <f t="shared" si="18"/>
        <v>0</v>
      </c>
      <c r="F207" s="9">
        <f t="shared" si="19"/>
        <v>106560.5082283568</v>
      </c>
    </row>
    <row r="208" spans="1:6" x14ac:dyDescent="0.25">
      <c r="A208">
        <v>201</v>
      </c>
      <c r="B208" s="12">
        <f t="shared" si="15"/>
        <v>886.8766320537303</v>
      </c>
      <c r="C208" s="3">
        <f t="shared" si="16"/>
        <v>399.60190585633802</v>
      </c>
      <c r="D208" s="12">
        <f t="shared" si="17"/>
        <v>487.27472619739228</v>
      </c>
      <c r="E208" s="9">
        <f t="shared" si="18"/>
        <v>0</v>
      </c>
      <c r="F208" s="9">
        <f t="shared" si="19"/>
        <v>106073.23350215942</v>
      </c>
    </row>
    <row r="209" spans="1:6" x14ac:dyDescent="0.25">
      <c r="A209">
        <v>202</v>
      </c>
      <c r="B209" s="12">
        <f t="shared" si="15"/>
        <v>886.8766320537303</v>
      </c>
      <c r="C209" s="3">
        <f t="shared" si="16"/>
        <v>397.7746256330978</v>
      </c>
      <c r="D209" s="12">
        <f t="shared" si="17"/>
        <v>489.10200642063251</v>
      </c>
      <c r="E209" s="9">
        <f t="shared" si="18"/>
        <v>0</v>
      </c>
      <c r="F209" s="9">
        <f t="shared" si="19"/>
        <v>105584.13149573878</v>
      </c>
    </row>
    <row r="210" spans="1:6" x14ac:dyDescent="0.25">
      <c r="A210">
        <v>203</v>
      </c>
      <c r="B210" s="12">
        <f t="shared" si="15"/>
        <v>886.8766320537303</v>
      </c>
      <c r="C210" s="3">
        <f t="shared" si="16"/>
        <v>395.94049310902039</v>
      </c>
      <c r="D210" s="12">
        <f t="shared" si="17"/>
        <v>490.93613894470991</v>
      </c>
      <c r="E210" s="9">
        <f t="shared" si="18"/>
        <v>0</v>
      </c>
      <c r="F210" s="9">
        <f t="shared" si="19"/>
        <v>105093.19535679407</v>
      </c>
    </row>
    <row r="211" spans="1:6" x14ac:dyDescent="0.25">
      <c r="A211">
        <v>204</v>
      </c>
      <c r="B211" s="12">
        <f t="shared" si="15"/>
        <v>886.8766320537303</v>
      </c>
      <c r="C211" s="3">
        <f t="shared" si="16"/>
        <v>394.09948258797772</v>
      </c>
      <c r="D211" s="12">
        <f t="shared" si="17"/>
        <v>492.77714946575259</v>
      </c>
      <c r="E211" s="9">
        <f t="shared" si="18"/>
        <v>0</v>
      </c>
      <c r="F211" s="9">
        <f t="shared" si="19"/>
        <v>104600.41820732832</v>
      </c>
    </row>
    <row r="212" spans="1:6" x14ac:dyDescent="0.25">
      <c r="A212">
        <v>205</v>
      </c>
      <c r="B212" s="12">
        <f t="shared" si="15"/>
        <v>886.8766320537303</v>
      </c>
      <c r="C212" s="3">
        <f t="shared" si="16"/>
        <v>392.25156827748117</v>
      </c>
      <c r="D212" s="12">
        <f t="shared" si="17"/>
        <v>494.62506377624914</v>
      </c>
      <c r="E212" s="9">
        <f t="shared" si="18"/>
        <v>0</v>
      </c>
      <c r="F212" s="9">
        <f t="shared" si="19"/>
        <v>104105.79314355207</v>
      </c>
    </row>
    <row r="213" spans="1:6" x14ac:dyDescent="0.25">
      <c r="A213">
        <v>206</v>
      </c>
      <c r="B213" s="12">
        <f t="shared" si="15"/>
        <v>886.8766320537303</v>
      </c>
      <c r="C213" s="3">
        <f t="shared" si="16"/>
        <v>390.39672428832029</v>
      </c>
      <c r="D213" s="12">
        <f t="shared" si="17"/>
        <v>496.47990776541002</v>
      </c>
      <c r="E213" s="9">
        <f t="shared" si="18"/>
        <v>0</v>
      </c>
      <c r="F213" s="9">
        <f t="shared" si="19"/>
        <v>103609.31323578666</v>
      </c>
    </row>
    <row r="214" spans="1:6" x14ac:dyDescent="0.25">
      <c r="A214">
        <v>207</v>
      </c>
      <c r="B214" s="12">
        <f t="shared" si="15"/>
        <v>886.8766320537303</v>
      </c>
      <c r="C214" s="3">
        <f t="shared" si="16"/>
        <v>388.53492463419997</v>
      </c>
      <c r="D214" s="12">
        <f t="shared" si="17"/>
        <v>498.34170741953034</v>
      </c>
      <c r="E214" s="9">
        <f t="shared" si="18"/>
        <v>0</v>
      </c>
      <c r="F214" s="9">
        <f t="shared" si="19"/>
        <v>103110.97152836712</v>
      </c>
    </row>
    <row r="215" spans="1:6" x14ac:dyDescent="0.25">
      <c r="A215">
        <v>208</v>
      </c>
      <c r="B215" s="12">
        <f t="shared" si="15"/>
        <v>886.8766320537303</v>
      </c>
      <c r="C215" s="3">
        <f t="shared" si="16"/>
        <v>386.66614323137668</v>
      </c>
      <c r="D215" s="12">
        <f t="shared" si="17"/>
        <v>500.21048882235362</v>
      </c>
      <c r="E215" s="9">
        <f t="shared" si="18"/>
        <v>0</v>
      </c>
      <c r="F215" s="9">
        <f t="shared" si="19"/>
        <v>102610.76103954477</v>
      </c>
    </row>
    <row r="216" spans="1:6" x14ac:dyDescent="0.25">
      <c r="A216">
        <v>209</v>
      </c>
      <c r="B216" s="12">
        <f t="shared" si="15"/>
        <v>886.8766320537303</v>
      </c>
      <c r="C216" s="3">
        <f t="shared" si="16"/>
        <v>384.79035389829289</v>
      </c>
      <c r="D216" s="12">
        <f t="shared" si="17"/>
        <v>502.08627815543741</v>
      </c>
      <c r="E216" s="9">
        <f t="shared" si="18"/>
        <v>0</v>
      </c>
      <c r="F216" s="9">
        <f t="shared" si="19"/>
        <v>102108.67476138934</v>
      </c>
    </row>
    <row r="217" spans="1:6" x14ac:dyDescent="0.25">
      <c r="A217">
        <v>210</v>
      </c>
      <c r="B217" s="12">
        <f t="shared" si="15"/>
        <v>886.8766320537303</v>
      </c>
      <c r="C217" s="3">
        <f t="shared" si="16"/>
        <v>382.90753035520999</v>
      </c>
      <c r="D217" s="12">
        <f t="shared" si="17"/>
        <v>503.96910169852032</v>
      </c>
      <c r="E217" s="9">
        <f t="shared" si="18"/>
        <v>0</v>
      </c>
      <c r="F217" s="9">
        <f t="shared" si="19"/>
        <v>101604.70565969082</v>
      </c>
    </row>
    <row r="218" spans="1:6" x14ac:dyDescent="0.25">
      <c r="A218">
        <v>211</v>
      </c>
      <c r="B218" s="12">
        <f t="shared" si="15"/>
        <v>886.8766320537303</v>
      </c>
      <c r="C218" s="3">
        <f t="shared" si="16"/>
        <v>381.01764622384059</v>
      </c>
      <c r="D218" s="12">
        <f t="shared" si="17"/>
        <v>505.85898582988972</v>
      </c>
      <c r="E218" s="9">
        <f t="shared" si="18"/>
        <v>0</v>
      </c>
      <c r="F218" s="9">
        <f t="shared" si="19"/>
        <v>101098.84667386093</v>
      </c>
    </row>
    <row r="219" spans="1:6" x14ac:dyDescent="0.25">
      <c r="A219">
        <v>212</v>
      </c>
      <c r="B219" s="12">
        <f t="shared" si="15"/>
        <v>886.8766320537303</v>
      </c>
      <c r="C219" s="3">
        <f t="shared" si="16"/>
        <v>379.12067502697846</v>
      </c>
      <c r="D219" s="12">
        <f t="shared" si="17"/>
        <v>507.75595702675184</v>
      </c>
      <c r="E219" s="9">
        <f t="shared" si="18"/>
        <v>0</v>
      </c>
      <c r="F219" s="9">
        <f t="shared" si="19"/>
        <v>100591.09071683418</v>
      </c>
    </row>
    <row r="220" spans="1:6" x14ac:dyDescent="0.25">
      <c r="A220">
        <v>213</v>
      </c>
      <c r="B220" s="12">
        <f t="shared" si="15"/>
        <v>886.8766320537303</v>
      </c>
      <c r="C220" s="3">
        <f t="shared" si="16"/>
        <v>377.21659018812818</v>
      </c>
      <c r="D220" s="12">
        <f t="shared" si="17"/>
        <v>509.66004186560212</v>
      </c>
      <c r="E220" s="9">
        <f t="shared" si="18"/>
        <v>0</v>
      </c>
      <c r="F220" s="9">
        <f t="shared" si="19"/>
        <v>100081.43067496858</v>
      </c>
    </row>
    <row r="221" spans="1:6" x14ac:dyDescent="0.25">
      <c r="A221">
        <v>214</v>
      </c>
      <c r="B221" s="12">
        <f t="shared" si="15"/>
        <v>886.8766320537303</v>
      </c>
      <c r="C221" s="3">
        <f t="shared" si="16"/>
        <v>375.30536503113217</v>
      </c>
      <c r="D221" s="12">
        <f t="shared" si="17"/>
        <v>511.57126702259814</v>
      </c>
      <c r="E221" s="9">
        <f t="shared" si="18"/>
        <v>0</v>
      </c>
      <c r="F221" s="9">
        <f t="shared" si="19"/>
        <v>99569.859407945987</v>
      </c>
    </row>
    <row r="222" spans="1:6" x14ac:dyDescent="0.25">
      <c r="A222">
        <v>215</v>
      </c>
      <c r="B222" s="12">
        <f t="shared" si="15"/>
        <v>886.8766320537303</v>
      </c>
      <c r="C222" s="3">
        <f t="shared" si="16"/>
        <v>373.38697277979742</v>
      </c>
      <c r="D222" s="12">
        <f t="shared" si="17"/>
        <v>513.48965927393283</v>
      </c>
      <c r="E222" s="9">
        <f t="shared" si="18"/>
        <v>0</v>
      </c>
      <c r="F222" s="9">
        <f t="shared" si="19"/>
        <v>99056.369748672048</v>
      </c>
    </row>
    <row r="223" spans="1:6" x14ac:dyDescent="0.25">
      <c r="A223">
        <v>216</v>
      </c>
      <c r="B223" s="12">
        <f t="shared" si="15"/>
        <v>886.8766320537303</v>
      </c>
      <c r="C223" s="3">
        <f t="shared" si="16"/>
        <v>371.46138655752014</v>
      </c>
      <c r="D223" s="12">
        <f t="shared" si="17"/>
        <v>515.41524549621022</v>
      </c>
      <c r="E223" s="9">
        <f t="shared" si="18"/>
        <v>0</v>
      </c>
      <c r="F223" s="9">
        <f t="shared" si="19"/>
        <v>98540.954503175832</v>
      </c>
    </row>
    <row r="224" spans="1:6" x14ac:dyDescent="0.25">
      <c r="A224">
        <v>217</v>
      </c>
      <c r="B224" s="12">
        <f t="shared" si="15"/>
        <v>886.8766320537303</v>
      </c>
      <c r="C224" s="3">
        <f t="shared" si="16"/>
        <v>369.52857938690937</v>
      </c>
      <c r="D224" s="12">
        <f t="shared" si="17"/>
        <v>517.34805266682088</v>
      </c>
      <c r="E224" s="9">
        <f t="shared" si="18"/>
        <v>0</v>
      </c>
      <c r="F224" s="9">
        <f t="shared" si="19"/>
        <v>98023.606450509018</v>
      </c>
    </row>
    <row r="225" spans="1:6" x14ac:dyDescent="0.25">
      <c r="A225">
        <v>218</v>
      </c>
      <c r="B225" s="12">
        <f t="shared" si="15"/>
        <v>886.8766320537303</v>
      </c>
      <c r="C225" s="3">
        <f t="shared" si="16"/>
        <v>367.58852418940882</v>
      </c>
      <c r="D225" s="12">
        <f t="shared" si="17"/>
        <v>519.28810786432155</v>
      </c>
      <c r="E225" s="9">
        <f t="shared" si="18"/>
        <v>0</v>
      </c>
      <c r="F225" s="9">
        <f t="shared" si="19"/>
        <v>97504.318342644692</v>
      </c>
    </row>
    <row r="226" spans="1:6" x14ac:dyDescent="0.25">
      <c r="A226">
        <v>219</v>
      </c>
      <c r="B226" s="12">
        <f t="shared" si="15"/>
        <v>886.8766320537303</v>
      </c>
      <c r="C226" s="3">
        <f t="shared" si="16"/>
        <v>365.64119378491756</v>
      </c>
      <c r="D226" s="12">
        <f t="shared" si="17"/>
        <v>521.23543826881269</v>
      </c>
      <c r="E226" s="9">
        <f t="shared" si="18"/>
        <v>0</v>
      </c>
      <c r="F226" s="9">
        <f t="shared" si="19"/>
        <v>96983.082904375886</v>
      </c>
    </row>
    <row r="227" spans="1:6" x14ac:dyDescent="0.25">
      <c r="A227">
        <v>220</v>
      </c>
      <c r="B227" s="12">
        <f t="shared" si="15"/>
        <v>886.8766320537303</v>
      </c>
      <c r="C227" s="3">
        <f t="shared" si="16"/>
        <v>363.68656089140956</v>
      </c>
      <c r="D227" s="12">
        <f t="shared" si="17"/>
        <v>523.19007116232069</v>
      </c>
      <c r="E227" s="9">
        <f t="shared" si="18"/>
        <v>0</v>
      </c>
      <c r="F227" s="9">
        <f t="shared" si="19"/>
        <v>96459.892833213569</v>
      </c>
    </row>
    <row r="228" spans="1:6" x14ac:dyDescent="0.25">
      <c r="A228">
        <v>221</v>
      </c>
      <c r="B228" s="12">
        <f t="shared" si="15"/>
        <v>886.8766320537303</v>
      </c>
      <c r="C228" s="3">
        <f t="shared" si="16"/>
        <v>361.72459812455088</v>
      </c>
      <c r="D228" s="12">
        <f t="shared" si="17"/>
        <v>525.15203392917942</v>
      </c>
      <c r="E228" s="9">
        <f t="shared" si="18"/>
        <v>0</v>
      </c>
      <c r="F228" s="9">
        <f t="shared" si="19"/>
        <v>95934.740799284395</v>
      </c>
    </row>
    <row r="229" spans="1:6" x14ac:dyDescent="0.25">
      <c r="A229">
        <v>222</v>
      </c>
      <c r="B229" s="12">
        <f t="shared" si="15"/>
        <v>886.8766320537303</v>
      </c>
      <c r="C229" s="3">
        <f t="shared" si="16"/>
        <v>359.75527799731645</v>
      </c>
      <c r="D229" s="12">
        <f t="shared" si="17"/>
        <v>527.12135405641379</v>
      </c>
      <c r="E229" s="9">
        <f t="shared" si="18"/>
        <v>0</v>
      </c>
      <c r="F229" s="9">
        <f t="shared" si="19"/>
        <v>95407.619445227974</v>
      </c>
    </row>
    <row r="230" spans="1:6" x14ac:dyDescent="0.25">
      <c r="A230">
        <v>223</v>
      </c>
      <c r="B230" s="12">
        <f t="shared" si="15"/>
        <v>886.8766320537303</v>
      </c>
      <c r="C230" s="3">
        <f t="shared" si="16"/>
        <v>357.77857291960487</v>
      </c>
      <c r="D230" s="12">
        <f t="shared" si="17"/>
        <v>529.09805913412538</v>
      </c>
      <c r="E230" s="9">
        <f t="shared" si="18"/>
        <v>0</v>
      </c>
      <c r="F230" s="9">
        <f t="shared" si="19"/>
        <v>94878.521386093853</v>
      </c>
    </row>
    <row r="231" spans="1:6" x14ac:dyDescent="0.25">
      <c r="A231">
        <v>224</v>
      </c>
      <c r="B231" s="12">
        <f t="shared" si="15"/>
        <v>886.8766320537303</v>
      </c>
      <c r="C231" s="3">
        <f t="shared" si="16"/>
        <v>355.79445519785196</v>
      </c>
      <c r="D231" s="12">
        <f t="shared" si="17"/>
        <v>531.08217685587829</v>
      </c>
      <c r="E231" s="9">
        <f t="shared" si="18"/>
        <v>0</v>
      </c>
      <c r="F231" s="9">
        <f t="shared" si="19"/>
        <v>94347.439209237971</v>
      </c>
    </row>
    <row r="232" spans="1:6" x14ac:dyDescent="0.25">
      <c r="A232">
        <v>225</v>
      </c>
      <c r="B232" s="12">
        <f t="shared" si="15"/>
        <v>886.8766320537303</v>
      </c>
      <c r="C232" s="3">
        <f t="shared" si="16"/>
        <v>353.8028970346424</v>
      </c>
      <c r="D232" s="12">
        <f t="shared" si="17"/>
        <v>533.07373501908796</v>
      </c>
      <c r="E232" s="9">
        <f t="shared" si="18"/>
        <v>0</v>
      </c>
      <c r="F232" s="9">
        <f t="shared" si="19"/>
        <v>93814.365474218881</v>
      </c>
    </row>
    <row r="233" spans="1:6" x14ac:dyDescent="0.25">
      <c r="A233">
        <v>226</v>
      </c>
      <c r="B233" s="12">
        <f t="shared" si="15"/>
        <v>886.8766320537303</v>
      </c>
      <c r="C233" s="3">
        <f t="shared" si="16"/>
        <v>351.80387052832077</v>
      </c>
      <c r="D233" s="12">
        <f t="shared" si="17"/>
        <v>535.07276152540953</v>
      </c>
      <c r="E233" s="9">
        <f t="shared" si="18"/>
        <v>0</v>
      </c>
      <c r="F233" s="9">
        <f t="shared" si="19"/>
        <v>93279.292712693466</v>
      </c>
    </row>
    <row r="234" spans="1:6" x14ac:dyDescent="0.25">
      <c r="A234">
        <v>227</v>
      </c>
      <c r="B234" s="12">
        <f t="shared" si="15"/>
        <v>886.8766320537303</v>
      </c>
      <c r="C234" s="3">
        <f t="shared" si="16"/>
        <v>349.79734767260049</v>
      </c>
      <c r="D234" s="12">
        <f t="shared" si="17"/>
        <v>537.07928438112981</v>
      </c>
      <c r="E234" s="9">
        <f t="shared" si="18"/>
        <v>0</v>
      </c>
      <c r="F234" s="9">
        <f t="shared" si="19"/>
        <v>92742.213428312331</v>
      </c>
    </row>
    <row r="235" spans="1:6" x14ac:dyDescent="0.25">
      <c r="A235">
        <v>228</v>
      </c>
      <c r="B235" s="12">
        <f t="shared" si="15"/>
        <v>886.8766320537303</v>
      </c>
      <c r="C235" s="3">
        <f t="shared" si="16"/>
        <v>347.78330035617125</v>
      </c>
      <c r="D235" s="12">
        <f t="shared" si="17"/>
        <v>539.09333169755905</v>
      </c>
      <c r="E235" s="9">
        <f t="shared" si="18"/>
        <v>0</v>
      </c>
      <c r="F235" s="9">
        <f t="shared" si="19"/>
        <v>92203.120096614774</v>
      </c>
    </row>
    <row r="236" spans="1:6" x14ac:dyDescent="0.25">
      <c r="A236">
        <v>229</v>
      </c>
      <c r="B236" s="12">
        <f t="shared" si="15"/>
        <v>886.8766320537303</v>
      </c>
      <c r="C236" s="3">
        <f t="shared" si="16"/>
        <v>345.76170036230536</v>
      </c>
      <c r="D236" s="12">
        <f t="shared" si="17"/>
        <v>541.114931691425</v>
      </c>
      <c r="E236" s="9">
        <f t="shared" si="18"/>
        <v>0</v>
      </c>
      <c r="F236" s="9">
        <f t="shared" si="19"/>
        <v>91662.00516492335</v>
      </c>
    </row>
    <row r="237" spans="1:6" x14ac:dyDescent="0.25">
      <c r="A237">
        <v>230</v>
      </c>
      <c r="B237" s="12">
        <f t="shared" si="15"/>
        <v>886.8766320537303</v>
      </c>
      <c r="C237" s="3">
        <f t="shared" si="16"/>
        <v>343.73251936846253</v>
      </c>
      <c r="D237" s="12">
        <f t="shared" si="17"/>
        <v>543.14411268526783</v>
      </c>
      <c r="E237" s="9">
        <f t="shared" si="18"/>
        <v>0</v>
      </c>
      <c r="F237" s="9">
        <f t="shared" si="19"/>
        <v>91118.861052238077</v>
      </c>
    </row>
    <row r="238" spans="1:6" x14ac:dyDescent="0.25">
      <c r="A238">
        <v>231</v>
      </c>
      <c r="B238" s="12">
        <f t="shared" si="15"/>
        <v>886.8766320537303</v>
      </c>
      <c r="C238" s="3">
        <f t="shared" si="16"/>
        <v>341.69572894589277</v>
      </c>
      <c r="D238" s="12">
        <f t="shared" si="17"/>
        <v>545.18090310783759</v>
      </c>
      <c r="E238" s="9">
        <f t="shared" si="18"/>
        <v>0</v>
      </c>
      <c r="F238" s="9">
        <f t="shared" si="19"/>
        <v>90573.680149130232</v>
      </c>
    </row>
    <row r="239" spans="1:6" x14ac:dyDescent="0.25">
      <c r="A239">
        <v>232</v>
      </c>
      <c r="B239" s="12">
        <f t="shared" si="15"/>
        <v>886.8766320537303</v>
      </c>
      <c r="C239" s="3">
        <f t="shared" si="16"/>
        <v>339.65130055923834</v>
      </c>
      <c r="D239" s="12">
        <f t="shared" si="17"/>
        <v>547.22533149449191</v>
      </c>
      <c r="E239" s="9">
        <f t="shared" si="18"/>
        <v>0</v>
      </c>
      <c r="F239" s="9">
        <f t="shared" si="19"/>
        <v>90026.454817635735</v>
      </c>
    </row>
    <row r="240" spans="1:6" x14ac:dyDescent="0.25">
      <c r="A240">
        <v>233</v>
      </c>
      <c r="B240" s="12">
        <f t="shared" si="15"/>
        <v>886.8766320537303</v>
      </c>
      <c r="C240" s="3">
        <f t="shared" si="16"/>
        <v>337.599205566134</v>
      </c>
      <c r="D240" s="12">
        <f t="shared" si="17"/>
        <v>549.27742648759636</v>
      </c>
      <c r="E240" s="9">
        <f t="shared" si="18"/>
        <v>0</v>
      </c>
      <c r="F240" s="9">
        <f t="shared" si="19"/>
        <v>89477.177391148143</v>
      </c>
    </row>
    <row r="241" spans="1:6" x14ac:dyDescent="0.25">
      <c r="A241">
        <v>234</v>
      </c>
      <c r="B241" s="12">
        <f t="shared" si="15"/>
        <v>886.8766320537303</v>
      </c>
      <c r="C241" s="3">
        <f t="shared" si="16"/>
        <v>335.53941521680554</v>
      </c>
      <c r="D241" s="12">
        <f t="shared" si="17"/>
        <v>551.33721683692477</v>
      </c>
      <c r="E241" s="9">
        <f t="shared" si="18"/>
        <v>0</v>
      </c>
      <c r="F241" s="9">
        <f t="shared" si="19"/>
        <v>88925.840174311219</v>
      </c>
    </row>
    <row r="242" spans="1:6" x14ac:dyDescent="0.25">
      <c r="A242">
        <v>235</v>
      </c>
      <c r="B242" s="12">
        <f t="shared" si="15"/>
        <v>886.8766320537303</v>
      </c>
      <c r="C242" s="3">
        <f t="shared" si="16"/>
        <v>333.47190065366703</v>
      </c>
      <c r="D242" s="12">
        <f t="shared" si="17"/>
        <v>553.40473140006327</v>
      </c>
      <c r="E242" s="9">
        <f t="shared" si="18"/>
        <v>0</v>
      </c>
      <c r="F242" s="9">
        <f t="shared" si="19"/>
        <v>88372.435442911155</v>
      </c>
    </row>
    <row r="243" spans="1:6" x14ac:dyDescent="0.25">
      <c r="A243">
        <v>236</v>
      </c>
      <c r="B243" s="12">
        <f t="shared" si="15"/>
        <v>886.8766320537303</v>
      </c>
      <c r="C243" s="3">
        <f t="shared" si="16"/>
        <v>331.39663291091682</v>
      </c>
      <c r="D243" s="12">
        <f t="shared" si="17"/>
        <v>555.47999914281354</v>
      </c>
      <c r="E243" s="9">
        <f t="shared" si="18"/>
        <v>0</v>
      </c>
      <c r="F243" s="9">
        <f t="shared" si="19"/>
        <v>87816.95544376834</v>
      </c>
    </row>
    <row r="244" spans="1:6" x14ac:dyDescent="0.25">
      <c r="A244">
        <v>237</v>
      </c>
      <c r="B244" s="12">
        <f t="shared" si="15"/>
        <v>886.8766320537303</v>
      </c>
      <c r="C244" s="3">
        <f t="shared" si="16"/>
        <v>329.31358291413125</v>
      </c>
      <c r="D244" s="12">
        <f t="shared" si="17"/>
        <v>557.56304913959912</v>
      </c>
      <c r="E244" s="9">
        <f t="shared" si="18"/>
        <v>0</v>
      </c>
      <c r="F244" s="9">
        <f t="shared" si="19"/>
        <v>87259.39239462874</v>
      </c>
    </row>
    <row r="245" spans="1:6" x14ac:dyDescent="0.25">
      <c r="A245">
        <v>238</v>
      </c>
      <c r="B245" s="12">
        <f t="shared" si="15"/>
        <v>886.8766320537303</v>
      </c>
      <c r="C245" s="3">
        <f t="shared" si="16"/>
        <v>327.22272147985774</v>
      </c>
      <c r="D245" s="12">
        <f t="shared" si="17"/>
        <v>559.65391057387251</v>
      </c>
      <c r="E245" s="9">
        <f t="shared" si="18"/>
        <v>0</v>
      </c>
      <c r="F245" s="9">
        <f t="shared" si="19"/>
        <v>86699.738484054862</v>
      </c>
    </row>
    <row r="246" spans="1:6" x14ac:dyDescent="0.25">
      <c r="A246">
        <v>239</v>
      </c>
      <c r="B246" s="12">
        <f t="shared" si="15"/>
        <v>886.8766320537303</v>
      </c>
      <c r="C246" s="3">
        <f t="shared" si="16"/>
        <v>325.12401931520571</v>
      </c>
      <c r="D246" s="12">
        <f t="shared" si="17"/>
        <v>561.75261273852459</v>
      </c>
      <c r="E246" s="9">
        <f t="shared" si="18"/>
        <v>0</v>
      </c>
      <c r="F246" s="9">
        <f t="shared" si="19"/>
        <v>86137.985871316341</v>
      </c>
    </row>
    <row r="247" spans="1:6" x14ac:dyDescent="0.25">
      <c r="A247">
        <v>240</v>
      </c>
      <c r="B247" s="12">
        <f t="shared" si="15"/>
        <v>886.8766320537303</v>
      </c>
      <c r="C247" s="3">
        <f t="shared" si="16"/>
        <v>323.01744701743627</v>
      </c>
      <c r="D247" s="12">
        <f t="shared" si="17"/>
        <v>563.85918503629409</v>
      </c>
      <c r="E247" s="9">
        <f t="shared" si="18"/>
        <v>0</v>
      </c>
      <c r="F247" s="9">
        <f t="shared" si="19"/>
        <v>85574.12668628004</v>
      </c>
    </row>
    <row r="248" spans="1:6" x14ac:dyDescent="0.25">
      <c r="A248">
        <v>241</v>
      </c>
      <c r="B248" s="12">
        <f t="shared" si="15"/>
        <v>886.8766320537303</v>
      </c>
      <c r="C248" s="3">
        <f t="shared" si="16"/>
        <v>320.90297507355012</v>
      </c>
      <c r="D248" s="12">
        <f t="shared" si="17"/>
        <v>565.97365698018018</v>
      </c>
      <c r="E248" s="9">
        <f t="shared" si="18"/>
        <v>0</v>
      </c>
      <c r="F248" s="9">
        <f t="shared" si="19"/>
        <v>85008.153029299865</v>
      </c>
    </row>
    <row r="249" spans="1:6" x14ac:dyDescent="0.25">
      <c r="A249">
        <v>242</v>
      </c>
      <c r="B249" s="12">
        <f t="shared" si="15"/>
        <v>886.8766320537303</v>
      </c>
      <c r="C249" s="3">
        <f t="shared" si="16"/>
        <v>318.78057385987449</v>
      </c>
      <c r="D249" s="12">
        <f t="shared" si="17"/>
        <v>568.09605819385581</v>
      </c>
      <c r="E249" s="9">
        <f t="shared" si="18"/>
        <v>0</v>
      </c>
      <c r="F249" s="9">
        <f t="shared" si="19"/>
        <v>84440.056971106009</v>
      </c>
    </row>
    <row r="250" spans="1:6" x14ac:dyDescent="0.25">
      <c r="A250">
        <v>243</v>
      </c>
      <c r="B250" s="12">
        <f t="shared" si="15"/>
        <v>886.8766320537303</v>
      </c>
      <c r="C250" s="3">
        <f t="shared" si="16"/>
        <v>316.6502136416475</v>
      </c>
      <c r="D250" s="12">
        <f t="shared" si="17"/>
        <v>570.22641841208281</v>
      </c>
      <c r="E250" s="9">
        <f t="shared" si="18"/>
        <v>0</v>
      </c>
      <c r="F250" s="9">
        <f t="shared" si="19"/>
        <v>83869.830552693922</v>
      </c>
    </row>
    <row r="251" spans="1:6" x14ac:dyDescent="0.25">
      <c r="A251">
        <v>244</v>
      </c>
      <c r="B251" s="12">
        <f t="shared" si="15"/>
        <v>886.8766320537303</v>
      </c>
      <c r="C251" s="3">
        <f t="shared" si="16"/>
        <v>314.51186457260218</v>
      </c>
      <c r="D251" s="12">
        <f t="shared" si="17"/>
        <v>572.36476748112818</v>
      </c>
      <c r="E251" s="9">
        <f t="shared" si="18"/>
        <v>0</v>
      </c>
      <c r="F251" s="9">
        <f t="shared" si="19"/>
        <v>83297.4657852128</v>
      </c>
    </row>
    <row r="252" spans="1:6" x14ac:dyDescent="0.25">
      <c r="A252">
        <v>245</v>
      </c>
      <c r="B252" s="12">
        <f t="shared" si="15"/>
        <v>886.8766320537303</v>
      </c>
      <c r="C252" s="3">
        <f t="shared" si="16"/>
        <v>312.36549669454797</v>
      </c>
      <c r="D252" s="12">
        <f t="shared" si="17"/>
        <v>574.51113535918239</v>
      </c>
      <c r="E252" s="9">
        <f t="shared" si="18"/>
        <v>0</v>
      </c>
      <c r="F252" s="9">
        <f t="shared" si="19"/>
        <v>82722.954649853622</v>
      </c>
    </row>
    <row r="253" spans="1:6" x14ac:dyDescent="0.25">
      <c r="A253">
        <v>246</v>
      </c>
      <c r="B253" s="12">
        <f t="shared" si="15"/>
        <v>886.8766320537303</v>
      </c>
      <c r="C253" s="3">
        <f t="shared" si="16"/>
        <v>310.21107993695108</v>
      </c>
      <c r="D253" s="12">
        <f t="shared" si="17"/>
        <v>576.66555211677928</v>
      </c>
      <c r="E253" s="9">
        <f t="shared" si="18"/>
        <v>0</v>
      </c>
      <c r="F253" s="9">
        <f t="shared" si="19"/>
        <v>82146.289097736837</v>
      </c>
    </row>
    <row r="254" spans="1:6" x14ac:dyDescent="0.25">
      <c r="A254">
        <v>247</v>
      </c>
      <c r="B254" s="12">
        <f t="shared" si="15"/>
        <v>886.8766320537303</v>
      </c>
      <c r="C254" s="3">
        <f t="shared" si="16"/>
        <v>308.04858411651315</v>
      </c>
      <c r="D254" s="12">
        <f t="shared" si="17"/>
        <v>578.82804793721721</v>
      </c>
      <c r="E254" s="9">
        <f t="shared" si="18"/>
        <v>0</v>
      </c>
      <c r="F254" s="9">
        <f t="shared" si="19"/>
        <v>81567.461049799618</v>
      </c>
    </row>
    <row r="255" spans="1:6" x14ac:dyDescent="0.25">
      <c r="A255">
        <v>248</v>
      </c>
      <c r="B255" s="12">
        <f t="shared" si="15"/>
        <v>886.8766320537303</v>
      </c>
      <c r="C255" s="3">
        <f t="shared" si="16"/>
        <v>305.87797893674855</v>
      </c>
      <c r="D255" s="12">
        <f t="shared" si="17"/>
        <v>580.99865311698181</v>
      </c>
      <c r="E255" s="9">
        <f t="shared" si="18"/>
        <v>0</v>
      </c>
      <c r="F255" s="9">
        <f t="shared" si="19"/>
        <v>80986.462396682633</v>
      </c>
    </row>
    <row r="256" spans="1:6" x14ac:dyDescent="0.25">
      <c r="A256">
        <v>249</v>
      </c>
      <c r="B256" s="12">
        <f t="shared" si="15"/>
        <v>886.8766320537303</v>
      </c>
      <c r="C256" s="3">
        <f t="shared" si="16"/>
        <v>303.69923398755986</v>
      </c>
      <c r="D256" s="12">
        <f t="shared" si="17"/>
        <v>583.17739806617044</v>
      </c>
      <c r="E256" s="9">
        <f t="shared" si="18"/>
        <v>0</v>
      </c>
      <c r="F256" s="9">
        <f t="shared" si="19"/>
        <v>80403.284998616466</v>
      </c>
    </row>
    <row r="257" spans="1:6" x14ac:dyDescent="0.25">
      <c r="A257">
        <v>250</v>
      </c>
      <c r="B257" s="12">
        <f t="shared" si="15"/>
        <v>886.8766320537303</v>
      </c>
      <c r="C257" s="3">
        <f t="shared" si="16"/>
        <v>301.51231874481175</v>
      </c>
      <c r="D257" s="12">
        <f t="shared" si="17"/>
        <v>585.36431330891855</v>
      </c>
      <c r="E257" s="9">
        <f t="shared" si="18"/>
        <v>0</v>
      </c>
      <c r="F257" s="9">
        <f t="shared" si="19"/>
        <v>79817.920685307545</v>
      </c>
    </row>
    <row r="258" spans="1:6" x14ac:dyDescent="0.25">
      <c r="A258">
        <v>251</v>
      </c>
      <c r="B258" s="12">
        <f t="shared" si="15"/>
        <v>886.8766320537303</v>
      </c>
      <c r="C258" s="3">
        <f t="shared" si="16"/>
        <v>299.31720256990326</v>
      </c>
      <c r="D258" s="12">
        <f t="shared" si="17"/>
        <v>587.55942948382699</v>
      </c>
      <c r="E258" s="9">
        <f t="shared" si="18"/>
        <v>0</v>
      </c>
      <c r="F258" s="9">
        <f t="shared" si="19"/>
        <v>79230.361255823722</v>
      </c>
    </row>
    <row r="259" spans="1:6" x14ac:dyDescent="0.25">
      <c r="A259">
        <v>252</v>
      </c>
      <c r="B259" s="12">
        <f t="shared" si="15"/>
        <v>886.8766320537303</v>
      </c>
      <c r="C259" s="3">
        <f t="shared" si="16"/>
        <v>297.11385470933897</v>
      </c>
      <c r="D259" s="12">
        <f t="shared" si="17"/>
        <v>589.76277734439134</v>
      </c>
      <c r="E259" s="9">
        <f t="shared" si="18"/>
        <v>0</v>
      </c>
      <c r="F259" s="9">
        <f t="shared" si="19"/>
        <v>78640.598478479325</v>
      </c>
    </row>
    <row r="260" spans="1:6" x14ac:dyDescent="0.25">
      <c r="A260">
        <v>253</v>
      </c>
      <c r="B260" s="12">
        <f t="shared" si="15"/>
        <v>886.8766320537303</v>
      </c>
      <c r="C260" s="3">
        <f t="shared" si="16"/>
        <v>294.90224429429747</v>
      </c>
      <c r="D260" s="12">
        <f t="shared" si="17"/>
        <v>591.97438775943283</v>
      </c>
      <c r="E260" s="9">
        <f t="shared" si="18"/>
        <v>0</v>
      </c>
      <c r="F260" s="9">
        <f t="shared" si="19"/>
        <v>78048.624090719895</v>
      </c>
    </row>
    <row r="261" spans="1:6" x14ac:dyDescent="0.25">
      <c r="A261">
        <v>254</v>
      </c>
      <c r="B261" s="12">
        <f t="shared" si="15"/>
        <v>886.8766320537303</v>
      </c>
      <c r="C261" s="3">
        <f t="shared" si="16"/>
        <v>292.68234034019957</v>
      </c>
      <c r="D261" s="12">
        <f t="shared" si="17"/>
        <v>594.19429171353067</v>
      </c>
      <c r="E261" s="9">
        <f t="shared" si="18"/>
        <v>0</v>
      </c>
      <c r="F261" s="9">
        <f t="shared" si="19"/>
        <v>77454.429799006364</v>
      </c>
    </row>
    <row r="262" spans="1:6" x14ac:dyDescent="0.25">
      <c r="A262">
        <v>255</v>
      </c>
      <c r="B262" s="12">
        <f t="shared" si="15"/>
        <v>886.8766320537303</v>
      </c>
      <c r="C262" s="3">
        <f t="shared" si="16"/>
        <v>290.45411174627384</v>
      </c>
      <c r="D262" s="12">
        <f t="shared" si="17"/>
        <v>596.42252030745647</v>
      </c>
      <c r="E262" s="9">
        <f t="shared" si="18"/>
        <v>0</v>
      </c>
      <c r="F262" s="9">
        <f t="shared" si="19"/>
        <v>76858.007278698904</v>
      </c>
    </row>
    <row r="263" spans="1:6" x14ac:dyDescent="0.25">
      <c r="A263">
        <v>256</v>
      </c>
      <c r="B263" s="12">
        <f t="shared" si="15"/>
        <v>886.8766320537303</v>
      </c>
      <c r="C263" s="3">
        <f t="shared" si="16"/>
        <v>288.21752729512087</v>
      </c>
      <c r="D263" s="12">
        <f t="shared" si="17"/>
        <v>598.65910475860937</v>
      </c>
      <c r="E263" s="9">
        <f t="shared" si="18"/>
        <v>0</v>
      </c>
      <c r="F263" s="9">
        <f t="shared" si="19"/>
        <v>76259.348173940292</v>
      </c>
    </row>
    <row r="264" spans="1:6" x14ac:dyDescent="0.25">
      <c r="A264">
        <v>257</v>
      </c>
      <c r="B264" s="12">
        <f t="shared" si="15"/>
        <v>886.8766320537303</v>
      </c>
      <c r="C264" s="3">
        <f t="shared" si="16"/>
        <v>285.97255565227607</v>
      </c>
      <c r="D264" s="12">
        <f t="shared" si="17"/>
        <v>600.90407640145418</v>
      </c>
      <c r="E264" s="9">
        <f t="shared" si="18"/>
        <v>0</v>
      </c>
      <c r="F264" s="9">
        <f t="shared" si="19"/>
        <v>75658.444097538842</v>
      </c>
    </row>
    <row r="265" spans="1:6" x14ac:dyDescent="0.25">
      <c r="A265">
        <v>258</v>
      </c>
      <c r="B265" s="12">
        <f t="shared" ref="B265:B328" si="20">PMT($C$3/12,$C$4,-$C$2)</f>
        <v>886.8766320537303</v>
      </c>
      <c r="C265" s="3">
        <f t="shared" ref="C265:C328" si="21">F264*($C$3/12)</f>
        <v>283.71916536577066</v>
      </c>
      <c r="D265" s="12">
        <f t="shared" ref="D265:D328" si="22">B265-C265</f>
        <v>603.15746668795964</v>
      </c>
      <c r="E265" s="9">
        <f t="shared" ref="E265:E328" si="23">$F$2</f>
        <v>0</v>
      </c>
      <c r="F265" s="9">
        <f t="shared" ref="F265:F328" si="24">F264-D265-E265</f>
        <v>75055.286630850882</v>
      </c>
    </row>
    <row r="266" spans="1:6" x14ac:dyDescent="0.25">
      <c r="A266">
        <v>259</v>
      </c>
      <c r="B266" s="12">
        <f t="shared" si="20"/>
        <v>886.8766320537303</v>
      </c>
      <c r="C266" s="3">
        <f t="shared" si="21"/>
        <v>281.45732486569079</v>
      </c>
      <c r="D266" s="12">
        <f t="shared" si="22"/>
        <v>605.41930718803951</v>
      </c>
      <c r="E266" s="9">
        <f t="shared" si="23"/>
        <v>0</v>
      </c>
      <c r="F266" s="9">
        <f t="shared" si="24"/>
        <v>74449.867323662838</v>
      </c>
    </row>
    <row r="267" spans="1:6" x14ac:dyDescent="0.25">
      <c r="A267">
        <v>260</v>
      </c>
      <c r="B267" s="12">
        <f t="shared" si="20"/>
        <v>886.8766320537303</v>
      </c>
      <c r="C267" s="3">
        <f t="shared" si="21"/>
        <v>279.18700246373561</v>
      </c>
      <c r="D267" s="12">
        <f t="shared" si="22"/>
        <v>607.68962958999464</v>
      </c>
      <c r="E267" s="9">
        <f t="shared" si="23"/>
        <v>0</v>
      </c>
      <c r="F267" s="9">
        <f t="shared" si="24"/>
        <v>73842.177694072845</v>
      </c>
    </row>
    <row r="268" spans="1:6" x14ac:dyDescent="0.25">
      <c r="A268">
        <v>261</v>
      </c>
      <c r="B268" s="12">
        <f t="shared" si="20"/>
        <v>886.8766320537303</v>
      </c>
      <c r="C268" s="3">
        <f t="shared" si="21"/>
        <v>276.90816635277315</v>
      </c>
      <c r="D268" s="12">
        <f t="shared" si="22"/>
        <v>609.96846570095715</v>
      </c>
      <c r="E268" s="9">
        <f t="shared" si="23"/>
        <v>0</v>
      </c>
      <c r="F268" s="9">
        <f t="shared" si="24"/>
        <v>73232.209228371881</v>
      </c>
    </row>
    <row r="269" spans="1:6" x14ac:dyDescent="0.25">
      <c r="A269">
        <v>262</v>
      </c>
      <c r="B269" s="12">
        <f t="shared" si="20"/>
        <v>886.8766320537303</v>
      </c>
      <c r="C269" s="3">
        <f t="shared" si="21"/>
        <v>274.62078460639452</v>
      </c>
      <c r="D269" s="12">
        <f t="shared" si="22"/>
        <v>612.25584744733578</v>
      </c>
      <c r="E269" s="9">
        <f t="shared" si="23"/>
        <v>0</v>
      </c>
      <c r="F269" s="9">
        <f t="shared" si="24"/>
        <v>72619.953380924548</v>
      </c>
    </row>
    <row r="270" spans="1:6" x14ac:dyDescent="0.25">
      <c r="A270">
        <v>263</v>
      </c>
      <c r="B270" s="12">
        <f t="shared" si="20"/>
        <v>886.8766320537303</v>
      </c>
      <c r="C270" s="3">
        <f t="shared" si="21"/>
        <v>272.32482517846705</v>
      </c>
      <c r="D270" s="12">
        <f t="shared" si="22"/>
        <v>614.55180687526331</v>
      </c>
      <c r="E270" s="9">
        <f t="shared" si="23"/>
        <v>0</v>
      </c>
      <c r="F270" s="9">
        <f t="shared" si="24"/>
        <v>72005.401574049291</v>
      </c>
    </row>
    <row r="271" spans="1:6" x14ac:dyDescent="0.25">
      <c r="A271">
        <v>264</v>
      </c>
      <c r="B271" s="12">
        <f t="shared" si="20"/>
        <v>886.8766320537303</v>
      </c>
      <c r="C271" s="3">
        <f t="shared" si="21"/>
        <v>270.02025590268482</v>
      </c>
      <c r="D271" s="12">
        <f t="shared" si="22"/>
        <v>616.85637615104542</v>
      </c>
      <c r="E271" s="9">
        <f t="shared" si="23"/>
        <v>0</v>
      </c>
      <c r="F271" s="9">
        <f t="shared" si="24"/>
        <v>71388.545197898246</v>
      </c>
    </row>
    <row r="272" spans="1:6" x14ac:dyDescent="0.25">
      <c r="A272">
        <v>265</v>
      </c>
      <c r="B272" s="12">
        <f t="shared" si="20"/>
        <v>886.8766320537303</v>
      </c>
      <c r="C272" s="3">
        <f t="shared" si="21"/>
        <v>267.70704449211843</v>
      </c>
      <c r="D272" s="12">
        <f t="shared" si="22"/>
        <v>619.16958756161193</v>
      </c>
      <c r="E272" s="9">
        <f t="shared" si="23"/>
        <v>0</v>
      </c>
      <c r="F272" s="9">
        <f t="shared" si="24"/>
        <v>70769.375610336632</v>
      </c>
    </row>
    <row r="273" spans="1:6" x14ac:dyDescent="0.25">
      <c r="A273">
        <v>266</v>
      </c>
      <c r="B273" s="12">
        <f t="shared" si="20"/>
        <v>886.8766320537303</v>
      </c>
      <c r="C273" s="3">
        <f t="shared" si="21"/>
        <v>265.38515853876237</v>
      </c>
      <c r="D273" s="12">
        <f t="shared" si="22"/>
        <v>621.49147351496799</v>
      </c>
      <c r="E273" s="9">
        <f t="shared" si="23"/>
        <v>0</v>
      </c>
      <c r="F273" s="9">
        <f t="shared" si="24"/>
        <v>70147.884136821667</v>
      </c>
    </row>
    <row r="274" spans="1:6" x14ac:dyDescent="0.25">
      <c r="A274">
        <v>267</v>
      </c>
      <c r="B274" s="12">
        <f t="shared" si="20"/>
        <v>886.8766320537303</v>
      </c>
      <c r="C274" s="3">
        <f t="shared" si="21"/>
        <v>263.05456551308123</v>
      </c>
      <c r="D274" s="12">
        <f t="shared" si="22"/>
        <v>623.82206654064908</v>
      </c>
      <c r="E274" s="9">
        <f t="shared" si="23"/>
        <v>0</v>
      </c>
      <c r="F274" s="9">
        <f t="shared" si="24"/>
        <v>69524.062070281012</v>
      </c>
    </row>
    <row r="275" spans="1:6" x14ac:dyDescent="0.25">
      <c r="A275">
        <v>268</v>
      </c>
      <c r="B275" s="12">
        <f t="shared" si="20"/>
        <v>886.8766320537303</v>
      </c>
      <c r="C275" s="3">
        <f t="shared" si="21"/>
        <v>260.71523276355379</v>
      </c>
      <c r="D275" s="12">
        <f t="shared" si="22"/>
        <v>626.16139929017652</v>
      </c>
      <c r="E275" s="9">
        <f t="shared" si="23"/>
        <v>0</v>
      </c>
      <c r="F275" s="9">
        <f t="shared" si="24"/>
        <v>68897.900670990843</v>
      </c>
    </row>
    <row r="276" spans="1:6" x14ac:dyDescent="0.25">
      <c r="A276">
        <v>269</v>
      </c>
      <c r="B276" s="12">
        <f t="shared" si="20"/>
        <v>886.8766320537303</v>
      </c>
      <c r="C276" s="3">
        <f t="shared" si="21"/>
        <v>258.36712751621565</v>
      </c>
      <c r="D276" s="12">
        <f t="shared" si="22"/>
        <v>628.50950453751466</v>
      </c>
      <c r="E276" s="9">
        <f t="shared" si="23"/>
        <v>0</v>
      </c>
      <c r="F276" s="9">
        <f t="shared" si="24"/>
        <v>68269.391166453323</v>
      </c>
    </row>
    <row r="277" spans="1:6" x14ac:dyDescent="0.25">
      <c r="A277">
        <v>270</v>
      </c>
      <c r="B277" s="12">
        <f t="shared" si="20"/>
        <v>886.8766320537303</v>
      </c>
      <c r="C277" s="3">
        <f t="shared" si="21"/>
        <v>256.01021687419995</v>
      </c>
      <c r="D277" s="12">
        <f t="shared" si="22"/>
        <v>630.86641517953035</v>
      </c>
      <c r="E277" s="9">
        <f t="shared" si="23"/>
        <v>0</v>
      </c>
      <c r="F277" s="9">
        <f t="shared" si="24"/>
        <v>67638.524751273799</v>
      </c>
    </row>
    <row r="278" spans="1:6" x14ac:dyDescent="0.25">
      <c r="A278">
        <v>271</v>
      </c>
      <c r="B278" s="12">
        <f t="shared" si="20"/>
        <v>886.8766320537303</v>
      </c>
      <c r="C278" s="3">
        <f t="shared" si="21"/>
        <v>253.64446781727673</v>
      </c>
      <c r="D278" s="12">
        <f t="shared" si="22"/>
        <v>633.23216423645363</v>
      </c>
      <c r="E278" s="9">
        <f t="shared" si="23"/>
        <v>0</v>
      </c>
      <c r="F278" s="9">
        <f t="shared" si="24"/>
        <v>67005.292587037344</v>
      </c>
    </row>
    <row r="279" spans="1:6" x14ac:dyDescent="0.25">
      <c r="A279">
        <v>272</v>
      </c>
      <c r="B279" s="12">
        <f t="shared" si="20"/>
        <v>886.8766320537303</v>
      </c>
      <c r="C279" s="3">
        <f t="shared" si="21"/>
        <v>251.26984720139004</v>
      </c>
      <c r="D279" s="12">
        <f t="shared" si="22"/>
        <v>635.6067848523403</v>
      </c>
      <c r="E279" s="9">
        <f t="shared" si="23"/>
        <v>0</v>
      </c>
      <c r="F279" s="9">
        <f t="shared" si="24"/>
        <v>66369.685802185006</v>
      </c>
    </row>
    <row r="280" spans="1:6" x14ac:dyDescent="0.25">
      <c r="A280">
        <v>273</v>
      </c>
      <c r="B280" s="12">
        <f t="shared" si="20"/>
        <v>886.8766320537303</v>
      </c>
      <c r="C280" s="3">
        <f t="shared" si="21"/>
        <v>248.88632175819376</v>
      </c>
      <c r="D280" s="12">
        <f t="shared" si="22"/>
        <v>637.99031029553657</v>
      </c>
      <c r="E280" s="9">
        <f t="shared" si="23"/>
        <v>0</v>
      </c>
      <c r="F280" s="9">
        <f t="shared" si="24"/>
        <v>65731.695491889463</v>
      </c>
    </row>
    <row r="281" spans="1:6" x14ac:dyDescent="0.25">
      <c r="A281">
        <v>274</v>
      </c>
      <c r="B281" s="12">
        <f t="shared" si="20"/>
        <v>886.8766320537303</v>
      </c>
      <c r="C281" s="3">
        <f t="shared" si="21"/>
        <v>246.49385809458548</v>
      </c>
      <c r="D281" s="12">
        <f t="shared" si="22"/>
        <v>640.38277395914486</v>
      </c>
      <c r="E281" s="9">
        <f t="shared" si="23"/>
        <v>0</v>
      </c>
      <c r="F281" s="9">
        <f t="shared" si="24"/>
        <v>65091.312717930319</v>
      </c>
    </row>
    <row r="282" spans="1:6" x14ac:dyDescent="0.25">
      <c r="A282">
        <v>275</v>
      </c>
      <c r="B282" s="12">
        <f t="shared" si="20"/>
        <v>886.8766320537303</v>
      </c>
      <c r="C282" s="3">
        <f t="shared" si="21"/>
        <v>244.0924226922387</v>
      </c>
      <c r="D282" s="12">
        <f t="shared" si="22"/>
        <v>642.78420936149155</v>
      </c>
      <c r="E282" s="9">
        <f t="shared" si="23"/>
        <v>0</v>
      </c>
      <c r="F282" s="9">
        <f t="shared" si="24"/>
        <v>64448.52850856883</v>
      </c>
    </row>
    <row r="283" spans="1:6" x14ac:dyDescent="0.25">
      <c r="A283">
        <v>276</v>
      </c>
      <c r="B283" s="12">
        <f t="shared" si="20"/>
        <v>886.8766320537303</v>
      </c>
      <c r="C283" s="3">
        <f t="shared" si="21"/>
        <v>241.68198190713309</v>
      </c>
      <c r="D283" s="12">
        <f t="shared" si="22"/>
        <v>645.19465014659727</v>
      </c>
      <c r="E283" s="9">
        <f t="shared" si="23"/>
        <v>0</v>
      </c>
      <c r="F283" s="9">
        <f t="shared" si="24"/>
        <v>63803.333858422237</v>
      </c>
    </row>
    <row r="284" spans="1:6" x14ac:dyDescent="0.25">
      <c r="A284">
        <v>277</v>
      </c>
      <c r="B284" s="12">
        <f t="shared" si="20"/>
        <v>886.8766320537303</v>
      </c>
      <c r="C284" s="3">
        <f t="shared" si="21"/>
        <v>239.26250196908339</v>
      </c>
      <c r="D284" s="12">
        <f t="shared" si="22"/>
        <v>647.61413008464694</v>
      </c>
      <c r="E284" s="9">
        <f t="shared" si="23"/>
        <v>0</v>
      </c>
      <c r="F284" s="9">
        <f t="shared" si="24"/>
        <v>63155.719728337586</v>
      </c>
    </row>
    <row r="285" spans="1:6" x14ac:dyDescent="0.25">
      <c r="A285">
        <v>278</v>
      </c>
      <c r="B285" s="12">
        <f t="shared" si="20"/>
        <v>886.8766320537303</v>
      </c>
      <c r="C285" s="3">
        <f t="shared" si="21"/>
        <v>236.83394898126593</v>
      </c>
      <c r="D285" s="12">
        <f t="shared" si="22"/>
        <v>650.04268307246434</v>
      </c>
      <c r="E285" s="9">
        <f t="shared" si="23"/>
        <v>0</v>
      </c>
      <c r="F285" s="9">
        <f t="shared" si="24"/>
        <v>62505.677045265125</v>
      </c>
    </row>
    <row r="286" spans="1:6" x14ac:dyDescent="0.25">
      <c r="A286">
        <v>279</v>
      </c>
      <c r="B286" s="12">
        <f t="shared" si="20"/>
        <v>886.8766320537303</v>
      </c>
      <c r="C286" s="3">
        <f t="shared" si="21"/>
        <v>234.39628891974422</v>
      </c>
      <c r="D286" s="12">
        <f t="shared" si="22"/>
        <v>652.48034313398603</v>
      </c>
      <c r="E286" s="9">
        <f t="shared" si="23"/>
        <v>0</v>
      </c>
      <c r="F286" s="9">
        <f t="shared" si="24"/>
        <v>61853.196702131143</v>
      </c>
    </row>
    <row r="287" spans="1:6" x14ac:dyDescent="0.25">
      <c r="A287">
        <v>280</v>
      </c>
      <c r="B287" s="12">
        <f t="shared" si="20"/>
        <v>886.8766320537303</v>
      </c>
      <c r="C287" s="3">
        <f t="shared" si="21"/>
        <v>231.94948763299178</v>
      </c>
      <c r="D287" s="12">
        <f t="shared" si="22"/>
        <v>654.9271444207385</v>
      </c>
      <c r="E287" s="9">
        <f t="shared" si="23"/>
        <v>0</v>
      </c>
      <c r="F287" s="9">
        <f t="shared" si="24"/>
        <v>61198.269557710402</v>
      </c>
    </row>
    <row r="288" spans="1:6" x14ac:dyDescent="0.25">
      <c r="A288">
        <v>281</v>
      </c>
      <c r="B288" s="12">
        <f t="shared" si="20"/>
        <v>886.8766320537303</v>
      </c>
      <c r="C288" s="3">
        <f t="shared" si="21"/>
        <v>229.49351084141401</v>
      </c>
      <c r="D288" s="12">
        <f t="shared" si="22"/>
        <v>657.38312121231627</v>
      </c>
      <c r="E288" s="9">
        <f t="shared" si="23"/>
        <v>0</v>
      </c>
      <c r="F288" s="9">
        <f t="shared" si="24"/>
        <v>60540.886436498084</v>
      </c>
    </row>
    <row r="289" spans="1:6" x14ac:dyDescent="0.25">
      <c r="A289">
        <v>282</v>
      </c>
      <c r="B289" s="12">
        <f t="shared" si="20"/>
        <v>886.8766320537303</v>
      </c>
      <c r="C289" s="3">
        <f t="shared" si="21"/>
        <v>227.02832413686781</v>
      </c>
      <c r="D289" s="12">
        <f t="shared" si="22"/>
        <v>659.8483079168625</v>
      </c>
      <c r="E289" s="9">
        <f t="shared" si="23"/>
        <v>0</v>
      </c>
      <c r="F289" s="9">
        <f t="shared" si="24"/>
        <v>59881.038128581218</v>
      </c>
    </row>
    <row r="290" spans="1:6" x14ac:dyDescent="0.25">
      <c r="A290">
        <v>283</v>
      </c>
      <c r="B290" s="12">
        <f t="shared" si="20"/>
        <v>886.8766320537303</v>
      </c>
      <c r="C290" s="3">
        <f t="shared" si="21"/>
        <v>224.55389298217955</v>
      </c>
      <c r="D290" s="12">
        <f t="shared" si="22"/>
        <v>662.32273907155081</v>
      </c>
      <c r="E290" s="9">
        <f t="shared" si="23"/>
        <v>0</v>
      </c>
      <c r="F290" s="9">
        <f t="shared" si="24"/>
        <v>59218.715389509671</v>
      </c>
    </row>
    <row r="291" spans="1:6" x14ac:dyDescent="0.25">
      <c r="A291">
        <v>284</v>
      </c>
      <c r="B291" s="12">
        <f t="shared" si="20"/>
        <v>886.8766320537303</v>
      </c>
      <c r="C291" s="3">
        <f t="shared" si="21"/>
        <v>222.07018271066127</v>
      </c>
      <c r="D291" s="12">
        <f t="shared" si="22"/>
        <v>664.80644934306906</v>
      </c>
      <c r="E291" s="9">
        <f t="shared" si="23"/>
        <v>0</v>
      </c>
      <c r="F291" s="9">
        <f t="shared" si="24"/>
        <v>58553.908940166599</v>
      </c>
    </row>
    <row r="292" spans="1:6" x14ac:dyDescent="0.25">
      <c r="A292">
        <v>285</v>
      </c>
      <c r="B292" s="12">
        <f t="shared" si="20"/>
        <v>886.8766320537303</v>
      </c>
      <c r="C292" s="3">
        <f t="shared" si="21"/>
        <v>219.57715852562472</v>
      </c>
      <c r="D292" s="12">
        <f t="shared" si="22"/>
        <v>667.29947352810564</v>
      </c>
      <c r="E292" s="9">
        <f t="shared" si="23"/>
        <v>0</v>
      </c>
      <c r="F292" s="9">
        <f t="shared" si="24"/>
        <v>57886.609466638496</v>
      </c>
    </row>
    <row r="293" spans="1:6" x14ac:dyDescent="0.25">
      <c r="A293">
        <v>286</v>
      </c>
      <c r="B293" s="12">
        <f t="shared" si="20"/>
        <v>886.8766320537303</v>
      </c>
      <c r="C293" s="3">
        <f t="shared" si="21"/>
        <v>217.07478549989435</v>
      </c>
      <c r="D293" s="12">
        <f t="shared" si="22"/>
        <v>669.80184655383596</v>
      </c>
      <c r="E293" s="9">
        <f t="shared" si="23"/>
        <v>0</v>
      </c>
      <c r="F293" s="9">
        <f t="shared" si="24"/>
        <v>57216.807620084663</v>
      </c>
    </row>
    <row r="294" spans="1:6" x14ac:dyDescent="0.25">
      <c r="A294">
        <v>287</v>
      </c>
      <c r="B294" s="12">
        <f t="shared" si="20"/>
        <v>886.8766320537303</v>
      </c>
      <c r="C294" s="3">
        <f t="shared" si="21"/>
        <v>214.56302857531747</v>
      </c>
      <c r="D294" s="12">
        <f t="shared" si="22"/>
        <v>672.3136034784128</v>
      </c>
      <c r="E294" s="9">
        <f t="shared" si="23"/>
        <v>0</v>
      </c>
      <c r="F294" s="9">
        <f t="shared" si="24"/>
        <v>56544.494016606252</v>
      </c>
    </row>
    <row r="295" spans="1:6" x14ac:dyDescent="0.25">
      <c r="A295">
        <v>288</v>
      </c>
      <c r="B295" s="12">
        <f t="shared" si="20"/>
        <v>886.8766320537303</v>
      </c>
      <c r="C295" s="3">
        <f t="shared" si="21"/>
        <v>212.04185256227345</v>
      </c>
      <c r="D295" s="12">
        <f t="shared" si="22"/>
        <v>674.83477949145686</v>
      </c>
      <c r="E295" s="9">
        <f t="shared" si="23"/>
        <v>0</v>
      </c>
      <c r="F295" s="9">
        <f t="shared" si="24"/>
        <v>55869.659237114793</v>
      </c>
    </row>
    <row r="296" spans="1:6" x14ac:dyDescent="0.25">
      <c r="A296">
        <v>289</v>
      </c>
      <c r="B296" s="12">
        <f t="shared" si="20"/>
        <v>886.8766320537303</v>
      </c>
      <c r="C296" s="3">
        <f t="shared" si="21"/>
        <v>209.51122213918046</v>
      </c>
      <c r="D296" s="12">
        <f t="shared" si="22"/>
        <v>677.3654099145499</v>
      </c>
      <c r="E296" s="9">
        <f t="shared" si="23"/>
        <v>0</v>
      </c>
      <c r="F296" s="9">
        <f t="shared" si="24"/>
        <v>55192.293827200243</v>
      </c>
    </row>
    <row r="297" spans="1:6" x14ac:dyDescent="0.25">
      <c r="A297">
        <v>290</v>
      </c>
      <c r="B297" s="12">
        <f t="shared" si="20"/>
        <v>886.8766320537303</v>
      </c>
      <c r="C297" s="3">
        <f t="shared" si="21"/>
        <v>206.97110185200091</v>
      </c>
      <c r="D297" s="12">
        <f t="shared" si="22"/>
        <v>679.90553020172933</v>
      </c>
      <c r="E297" s="9">
        <f t="shared" si="23"/>
        <v>0</v>
      </c>
      <c r="F297" s="9">
        <f t="shared" si="24"/>
        <v>54512.388296998513</v>
      </c>
    </row>
    <row r="298" spans="1:6" x14ac:dyDescent="0.25">
      <c r="A298">
        <v>291</v>
      </c>
      <c r="B298" s="12">
        <f t="shared" si="20"/>
        <v>886.8766320537303</v>
      </c>
      <c r="C298" s="3">
        <f t="shared" si="21"/>
        <v>204.42145611374443</v>
      </c>
      <c r="D298" s="12">
        <f t="shared" si="22"/>
        <v>682.45517593998591</v>
      </c>
      <c r="E298" s="9">
        <f t="shared" si="23"/>
        <v>0</v>
      </c>
      <c r="F298" s="9">
        <f t="shared" si="24"/>
        <v>53829.93312105853</v>
      </c>
    </row>
    <row r="299" spans="1:6" x14ac:dyDescent="0.25">
      <c r="A299">
        <v>292</v>
      </c>
      <c r="B299" s="12">
        <f t="shared" si="20"/>
        <v>886.8766320537303</v>
      </c>
      <c r="C299" s="3">
        <f t="shared" si="21"/>
        <v>201.86224920396947</v>
      </c>
      <c r="D299" s="12">
        <f t="shared" si="22"/>
        <v>685.01438284976086</v>
      </c>
      <c r="E299" s="9">
        <f t="shared" si="23"/>
        <v>0</v>
      </c>
      <c r="F299" s="9">
        <f t="shared" si="24"/>
        <v>53144.918738208769</v>
      </c>
    </row>
    <row r="300" spans="1:6" x14ac:dyDescent="0.25">
      <c r="A300">
        <v>293</v>
      </c>
      <c r="B300" s="12">
        <f t="shared" si="20"/>
        <v>886.8766320537303</v>
      </c>
      <c r="C300" s="3">
        <f t="shared" si="21"/>
        <v>199.29344526828288</v>
      </c>
      <c r="D300" s="12">
        <f t="shared" si="22"/>
        <v>687.58318678544742</v>
      </c>
      <c r="E300" s="9">
        <f t="shared" si="23"/>
        <v>0</v>
      </c>
      <c r="F300" s="9">
        <f t="shared" si="24"/>
        <v>52457.335551423319</v>
      </c>
    </row>
    <row r="301" spans="1:6" x14ac:dyDescent="0.25">
      <c r="A301">
        <v>294</v>
      </c>
      <c r="B301" s="12">
        <f t="shared" si="20"/>
        <v>886.8766320537303</v>
      </c>
      <c r="C301" s="3">
        <f t="shared" si="21"/>
        <v>196.71500831783743</v>
      </c>
      <c r="D301" s="12">
        <f t="shared" si="22"/>
        <v>690.16162373589282</v>
      </c>
      <c r="E301" s="9">
        <f t="shared" si="23"/>
        <v>0</v>
      </c>
      <c r="F301" s="9">
        <f t="shared" si="24"/>
        <v>51767.173927687429</v>
      </c>
    </row>
    <row r="302" spans="1:6" x14ac:dyDescent="0.25">
      <c r="A302">
        <v>295</v>
      </c>
      <c r="B302" s="12">
        <f t="shared" si="20"/>
        <v>886.8766320537303</v>
      </c>
      <c r="C302" s="3">
        <f t="shared" si="21"/>
        <v>194.12690222882784</v>
      </c>
      <c r="D302" s="12">
        <f t="shared" si="22"/>
        <v>692.74972982490249</v>
      </c>
      <c r="E302" s="9">
        <f t="shared" si="23"/>
        <v>0</v>
      </c>
      <c r="F302" s="9">
        <f t="shared" si="24"/>
        <v>51074.424197862529</v>
      </c>
    </row>
    <row r="303" spans="1:6" x14ac:dyDescent="0.25">
      <c r="A303">
        <v>296</v>
      </c>
      <c r="B303" s="12">
        <f t="shared" si="20"/>
        <v>886.8766320537303</v>
      </c>
      <c r="C303" s="3">
        <f t="shared" si="21"/>
        <v>191.52909074198448</v>
      </c>
      <c r="D303" s="12">
        <f t="shared" si="22"/>
        <v>695.34754131174577</v>
      </c>
      <c r="E303" s="9">
        <f t="shared" si="23"/>
        <v>0</v>
      </c>
      <c r="F303" s="9">
        <f t="shared" si="24"/>
        <v>50379.07665655078</v>
      </c>
    </row>
    <row r="304" spans="1:6" x14ac:dyDescent="0.25">
      <c r="A304">
        <v>297</v>
      </c>
      <c r="B304" s="12">
        <f t="shared" si="20"/>
        <v>886.8766320537303</v>
      </c>
      <c r="C304" s="3">
        <f t="shared" si="21"/>
        <v>188.92153746206543</v>
      </c>
      <c r="D304" s="12">
        <f t="shared" si="22"/>
        <v>697.95509459166487</v>
      </c>
      <c r="E304" s="9">
        <f t="shared" si="23"/>
        <v>0</v>
      </c>
      <c r="F304" s="9">
        <f t="shared" si="24"/>
        <v>49681.121561959117</v>
      </c>
    </row>
    <row r="305" spans="1:6" x14ac:dyDescent="0.25">
      <c r="A305">
        <v>298</v>
      </c>
      <c r="B305" s="12">
        <f t="shared" si="20"/>
        <v>886.8766320537303</v>
      </c>
      <c r="C305" s="3">
        <f t="shared" si="21"/>
        <v>186.30420585734669</v>
      </c>
      <c r="D305" s="12">
        <f t="shared" si="22"/>
        <v>700.57242619638362</v>
      </c>
      <c r="E305" s="9">
        <f t="shared" si="23"/>
        <v>0</v>
      </c>
      <c r="F305" s="9">
        <f t="shared" si="24"/>
        <v>48980.549135762732</v>
      </c>
    </row>
    <row r="306" spans="1:6" x14ac:dyDescent="0.25">
      <c r="A306">
        <v>299</v>
      </c>
      <c r="B306" s="12">
        <f t="shared" si="20"/>
        <v>886.8766320537303</v>
      </c>
      <c r="C306" s="3">
        <f t="shared" si="21"/>
        <v>183.67705925911025</v>
      </c>
      <c r="D306" s="12">
        <f t="shared" si="22"/>
        <v>703.19957279462005</v>
      </c>
      <c r="E306" s="9">
        <f t="shared" si="23"/>
        <v>0</v>
      </c>
      <c r="F306" s="9">
        <f t="shared" si="24"/>
        <v>48277.349562968113</v>
      </c>
    </row>
    <row r="307" spans="1:6" x14ac:dyDescent="0.25">
      <c r="A307">
        <v>300</v>
      </c>
      <c r="B307" s="12">
        <f t="shared" si="20"/>
        <v>886.8766320537303</v>
      </c>
      <c r="C307" s="3">
        <f t="shared" si="21"/>
        <v>181.04006086113043</v>
      </c>
      <c r="D307" s="12">
        <f t="shared" si="22"/>
        <v>705.83657119259988</v>
      </c>
      <c r="E307" s="9">
        <f t="shared" si="23"/>
        <v>0</v>
      </c>
      <c r="F307" s="9">
        <f t="shared" si="24"/>
        <v>47571.512991775511</v>
      </c>
    </row>
    <row r="308" spans="1:6" x14ac:dyDescent="0.25">
      <c r="A308">
        <v>301</v>
      </c>
      <c r="B308" s="12">
        <f t="shared" si="20"/>
        <v>886.8766320537303</v>
      </c>
      <c r="C308" s="3">
        <f t="shared" si="21"/>
        <v>178.39317371915817</v>
      </c>
      <c r="D308" s="12">
        <f t="shared" si="22"/>
        <v>708.48345833457211</v>
      </c>
      <c r="E308" s="9">
        <f t="shared" si="23"/>
        <v>0</v>
      </c>
      <c r="F308" s="9">
        <f t="shared" si="24"/>
        <v>46863.029533440938</v>
      </c>
    </row>
    <row r="309" spans="1:6" x14ac:dyDescent="0.25">
      <c r="A309">
        <v>302</v>
      </c>
      <c r="B309" s="12">
        <f t="shared" si="20"/>
        <v>886.8766320537303</v>
      </c>
      <c r="C309" s="3">
        <f t="shared" si="21"/>
        <v>175.73636075040352</v>
      </c>
      <c r="D309" s="12">
        <f t="shared" si="22"/>
        <v>711.14027130332681</v>
      </c>
      <c r="E309" s="9">
        <f t="shared" si="23"/>
        <v>0</v>
      </c>
      <c r="F309" s="9">
        <f t="shared" si="24"/>
        <v>46151.889262137614</v>
      </c>
    </row>
    <row r="310" spans="1:6" x14ac:dyDescent="0.25">
      <c r="A310">
        <v>303</v>
      </c>
      <c r="B310" s="12">
        <f t="shared" si="20"/>
        <v>886.8766320537303</v>
      </c>
      <c r="C310" s="3">
        <f t="shared" si="21"/>
        <v>173.06958473301606</v>
      </c>
      <c r="D310" s="12">
        <f t="shared" si="22"/>
        <v>713.80704732071422</v>
      </c>
      <c r="E310" s="9">
        <f t="shared" si="23"/>
        <v>0</v>
      </c>
      <c r="F310" s="9">
        <f t="shared" si="24"/>
        <v>45438.082214816903</v>
      </c>
    </row>
    <row r="311" spans="1:6" x14ac:dyDescent="0.25">
      <c r="A311">
        <v>304</v>
      </c>
      <c r="B311" s="12">
        <f t="shared" si="20"/>
        <v>886.8766320537303</v>
      </c>
      <c r="C311" s="3">
        <f t="shared" si="21"/>
        <v>170.39280830556339</v>
      </c>
      <c r="D311" s="12">
        <f t="shared" si="22"/>
        <v>716.48382374816697</v>
      </c>
      <c r="E311" s="9">
        <f t="shared" si="23"/>
        <v>0</v>
      </c>
      <c r="F311" s="9">
        <f t="shared" si="24"/>
        <v>44721.598391068736</v>
      </c>
    </row>
    <row r="312" spans="1:6" x14ac:dyDescent="0.25">
      <c r="A312">
        <v>305</v>
      </c>
      <c r="B312" s="12">
        <f t="shared" si="20"/>
        <v>886.8766320537303</v>
      </c>
      <c r="C312" s="3">
        <f t="shared" si="21"/>
        <v>167.70599396650775</v>
      </c>
      <c r="D312" s="12">
        <f t="shared" si="22"/>
        <v>719.17063808722253</v>
      </c>
      <c r="E312" s="9">
        <f t="shared" si="23"/>
        <v>0</v>
      </c>
      <c r="F312" s="9">
        <f t="shared" si="24"/>
        <v>44002.427752981515</v>
      </c>
    </row>
    <row r="313" spans="1:6" x14ac:dyDescent="0.25">
      <c r="A313">
        <v>306</v>
      </c>
      <c r="B313" s="12">
        <f t="shared" si="20"/>
        <v>886.8766320537303</v>
      </c>
      <c r="C313" s="3">
        <f t="shared" si="21"/>
        <v>165.00910407368067</v>
      </c>
      <c r="D313" s="12">
        <f t="shared" si="22"/>
        <v>721.86752798004966</v>
      </c>
      <c r="E313" s="9">
        <f t="shared" si="23"/>
        <v>0</v>
      </c>
      <c r="F313" s="9">
        <f t="shared" si="24"/>
        <v>43280.560225001464</v>
      </c>
    </row>
    <row r="314" spans="1:6" x14ac:dyDescent="0.25">
      <c r="A314">
        <v>307</v>
      </c>
      <c r="B314" s="12">
        <f t="shared" si="20"/>
        <v>886.8766320537303</v>
      </c>
      <c r="C314" s="3">
        <f t="shared" si="21"/>
        <v>162.30210084375548</v>
      </c>
      <c r="D314" s="12">
        <f t="shared" si="22"/>
        <v>724.57453120997479</v>
      </c>
      <c r="E314" s="9">
        <f t="shared" si="23"/>
        <v>0</v>
      </c>
      <c r="F314" s="9">
        <f t="shared" si="24"/>
        <v>42555.985693791488</v>
      </c>
    </row>
    <row r="315" spans="1:6" x14ac:dyDescent="0.25">
      <c r="A315">
        <v>308</v>
      </c>
      <c r="B315" s="12">
        <f t="shared" si="20"/>
        <v>886.8766320537303</v>
      </c>
      <c r="C315" s="3">
        <f t="shared" si="21"/>
        <v>159.58494635171809</v>
      </c>
      <c r="D315" s="12">
        <f t="shared" si="22"/>
        <v>727.29168570201227</v>
      </c>
      <c r="E315" s="9">
        <f t="shared" si="23"/>
        <v>0</v>
      </c>
      <c r="F315" s="9">
        <f t="shared" si="24"/>
        <v>41828.694008089478</v>
      </c>
    </row>
    <row r="316" spans="1:6" x14ac:dyDescent="0.25">
      <c r="A316">
        <v>309</v>
      </c>
      <c r="B316" s="12">
        <f t="shared" si="20"/>
        <v>886.8766320537303</v>
      </c>
      <c r="C316" s="3">
        <f t="shared" si="21"/>
        <v>156.85760253033553</v>
      </c>
      <c r="D316" s="12">
        <f t="shared" si="22"/>
        <v>730.01902952339481</v>
      </c>
      <c r="E316" s="9">
        <f t="shared" si="23"/>
        <v>0</v>
      </c>
      <c r="F316" s="9">
        <f t="shared" si="24"/>
        <v>41098.674978566087</v>
      </c>
    </row>
    <row r="317" spans="1:6" x14ac:dyDescent="0.25">
      <c r="A317">
        <v>310</v>
      </c>
      <c r="B317" s="12">
        <f t="shared" si="20"/>
        <v>886.8766320537303</v>
      </c>
      <c r="C317" s="3">
        <f t="shared" si="21"/>
        <v>154.12003116962282</v>
      </c>
      <c r="D317" s="12">
        <f t="shared" si="22"/>
        <v>732.75660088410746</v>
      </c>
      <c r="E317" s="9">
        <f t="shared" si="23"/>
        <v>0</v>
      </c>
      <c r="F317" s="9">
        <f t="shared" si="24"/>
        <v>40365.918377681977</v>
      </c>
    </row>
    <row r="318" spans="1:6" x14ac:dyDescent="0.25">
      <c r="A318">
        <v>311</v>
      </c>
      <c r="B318" s="12">
        <f t="shared" si="20"/>
        <v>886.8766320537303</v>
      </c>
      <c r="C318" s="3">
        <f t="shared" si="21"/>
        <v>151.3721939163074</v>
      </c>
      <c r="D318" s="12">
        <f t="shared" si="22"/>
        <v>735.50443813742288</v>
      </c>
      <c r="E318" s="9">
        <f t="shared" si="23"/>
        <v>0</v>
      </c>
      <c r="F318" s="9">
        <f t="shared" si="24"/>
        <v>39630.413939544553</v>
      </c>
    </row>
    <row r="319" spans="1:6" x14ac:dyDescent="0.25">
      <c r="A319">
        <v>312</v>
      </c>
      <c r="B319" s="12">
        <f t="shared" si="20"/>
        <v>886.8766320537303</v>
      </c>
      <c r="C319" s="3">
        <f t="shared" si="21"/>
        <v>148.61405227329206</v>
      </c>
      <c r="D319" s="12">
        <f t="shared" si="22"/>
        <v>738.26257978043827</v>
      </c>
      <c r="E319" s="9">
        <f t="shared" si="23"/>
        <v>0</v>
      </c>
      <c r="F319" s="9">
        <f t="shared" si="24"/>
        <v>38892.151359764117</v>
      </c>
    </row>
    <row r="320" spans="1:6" x14ac:dyDescent="0.25">
      <c r="A320">
        <v>313</v>
      </c>
      <c r="B320" s="12">
        <f t="shared" si="20"/>
        <v>886.8766320537303</v>
      </c>
      <c r="C320" s="3">
        <f t="shared" si="21"/>
        <v>145.84556759911544</v>
      </c>
      <c r="D320" s="12">
        <f t="shared" si="22"/>
        <v>741.03106445461481</v>
      </c>
      <c r="E320" s="9">
        <f t="shared" si="23"/>
        <v>0</v>
      </c>
      <c r="F320" s="9">
        <f t="shared" si="24"/>
        <v>38151.120295309505</v>
      </c>
    </row>
    <row r="321" spans="1:6" x14ac:dyDescent="0.25">
      <c r="A321">
        <v>314</v>
      </c>
      <c r="B321" s="12">
        <f t="shared" si="20"/>
        <v>886.8766320537303</v>
      </c>
      <c r="C321" s="3">
        <f t="shared" si="21"/>
        <v>143.06670110741064</v>
      </c>
      <c r="D321" s="12">
        <f t="shared" si="22"/>
        <v>743.8099309463197</v>
      </c>
      <c r="E321" s="9">
        <f t="shared" si="23"/>
        <v>0</v>
      </c>
      <c r="F321" s="9">
        <f t="shared" si="24"/>
        <v>37407.310364363184</v>
      </c>
    </row>
    <row r="322" spans="1:6" x14ac:dyDescent="0.25">
      <c r="A322">
        <v>315</v>
      </c>
      <c r="B322" s="12">
        <f t="shared" si="20"/>
        <v>886.8766320537303</v>
      </c>
      <c r="C322" s="3">
        <f t="shared" si="21"/>
        <v>140.27741386636194</v>
      </c>
      <c r="D322" s="12">
        <f t="shared" si="22"/>
        <v>746.59921818736836</v>
      </c>
      <c r="E322" s="9">
        <f t="shared" si="23"/>
        <v>0</v>
      </c>
      <c r="F322" s="9">
        <f t="shared" si="24"/>
        <v>36660.711146175818</v>
      </c>
    </row>
    <row r="323" spans="1:6" x14ac:dyDescent="0.25">
      <c r="A323">
        <v>316</v>
      </c>
      <c r="B323" s="12">
        <f t="shared" si="20"/>
        <v>886.8766320537303</v>
      </c>
      <c r="C323" s="3">
        <f t="shared" si="21"/>
        <v>137.47766679815931</v>
      </c>
      <c r="D323" s="12">
        <f t="shared" si="22"/>
        <v>749.39896525557106</v>
      </c>
      <c r="E323" s="9">
        <f t="shared" si="23"/>
        <v>0</v>
      </c>
      <c r="F323" s="9">
        <f t="shared" si="24"/>
        <v>35911.312180920249</v>
      </c>
    </row>
    <row r="324" spans="1:6" x14ac:dyDescent="0.25">
      <c r="A324">
        <v>317</v>
      </c>
      <c r="B324" s="12">
        <f t="shared" si="20"/>
        <v>886.8766320537303</v>
      </c>
      <c r="C324" s="3">
        <f t="shared" si="21"/>
        <v>134.66742067845092</v>
      </c>
      <c r="D324" s="12">
        <f t="shared" si="22"/>
        <v>752.20921137527944</v>
      </c>
      <c r="E324" s="9">
        <f t="shared" si="23"/>
        <v>0</v>
      </c>
      <c r="F324" s="9">
        <f t="shared" si="24"/>
        <v>35159.102969544969</v>
      </c>
    </row>
    <row r="325" spans="1:6" x14ac:dyDescent="0.25">
      <c r="A325">
        <v>318</v>
      </c>
      <c r="B325" s="12">
        <f t="shared" si="20"/>
        <v>886.8766320537303</v>
      </c>
      <c r="C325" s="3">
        <f t="shared" si="21"/>
        <v>131.84663613579363</v>
      </c>
      <c r="D325" s="12">
        <f t="shared" si="22"/>
        <v>755.02999591793673</v>
      </c>
      <c r="E325" s="9">
        <f t="shared" si="23"/>
        <v>0</v>
      </c>
      <c r="F325" s="9">
        <f t="shared" si="24"/>
        <v>34404.07297362703</v>
      </c>
    </row>
    <row r="326" spans="1:6" x14ac:dyDescent="0.25">
      <c r="A326">
        <v>319</v>
      </c>
      <c r="B326" s="12">
        <f t="shared" si="20"/>
        <v>886.8766320537303</v>
      </c>
      <c r="C326" s="3">
        <f t="shared" si="21"/>
        <v>129.01527365110135</v>
      </c>
      <c r="D326" s="12">
        <f t="shared" si="22"/>
        <v>757.86135840262898</v>
      </c>
      <c r="E326" s="9">
        <f t="shared" si="23"/>
        <v>0</v>
      </c>
      <c r="F326" s="9">
        <f t="shared" si="24"/>
        <v>33646.211615224398</v>
      </c>
    </row>
    <row r="327" spans="1:6" x14ac:dyDescent="0.25">
      <c r="A327">
        <v>320</v>
      </c>
      <c r="B327" s="12">
        <f t="shared" si="20"/>
        <v>886.8766320537303</v>
      </c>
      <c r="C327" s="3">
        <f t="shared" si="21"/>
        <v>126.17329355709148</v>
      </c>
      <c r="D327" s="12">
        <f t="shared" si="22"/>
        <v>760.70333849663882</v>
      </c>
      <c r="E327" s="9">
        <f t="shared" si="23"/>
        <v>0</v>
      </c>
      <c r="F327" s="9">
        <f t="shared" si="24"/>
        <v>32885.508276727756</v>
      </c>
    </row>
    <row r="328" spans="1:6" x14ac:dyDescent="0.25">
      <c r="A328">
        <v>321</v>
      </c>
      <c r="B328" s="12">
        <f t="shared" si="20"/>
        <v>886.8766320537303</v>
      </c>
      <c r="C328" s="3">
        <f t="shared" si="21"/>
        <v>123.32065603772908</v>
      </c>
      <c r="D328" s="12">
        <f t="shared" si="22"/>
        <v>763.55597601600118</v>
      </c>
      <c r="E328" s="9">
        <f t="shared" si="23"/>
        <v>0</v>
      </c>
      <c r="F328" s="9">
        <f t="shared" si="24"/>
        <v>32121.952300711757</v>
      </c>
    </row>
    <row r="329" spans="1:6" x14ac:dyDescent="0.25">
      <c r="A329">
        <v>322</v>
      </c>
      <c r="B329" s="12">
        <f t="shared" ref="B329:B367" si="25">PMT($C$3/12,$C$4,-$C$2)</f>
        <v>886.8766320537303</v>
      </c>
      <c r="C329" s="3">
        <f t="shared" ref="C329:C367" si="26">F328*($C$3/12)</f>
        <v>120.45732112766909</v>
      </c>
      <c r="D329" s="12">
        <f t="shared" ref="D329:D367" si="27">B329-C329</f>
        <v>766.41931092606126</v>
      </c>
      <c r="E329" s="9">
        <f t="shared" ref="E329:E367" si="28">$F$2</f>
        <v>0</v>
      </c>
      <c r="F329" s="9">
        <f t="shared" ref="F329:F367" si="29">F328-D329-E329</f>
        <v>31355.532989785697</v>
      </c>
    </row>
    <row r="330" spans="1:6" x14ac:dyDescent="0.25">
      <c r="A330">
        <v>323</v>
      </c>
      <c r="B330" s="12">
        <f t="shared" si="25"/>
        <v>886.8766320537303</v>
      </c>
      <c r="C330" s="3">
        <f t="shared" si="26"/>
        <v>117.58324871169636</v>
      </c>
      <c r="D330" s="12">
        <f t="shared" si="27"/>
        <v>769.29338334203396</v>
      </c>
      <c r="E330" s="9">
        <f t="shared" si="28"/>
        <v>0</v>
      </c>
      <c r="F330" s="9">
        <f t="shared" si="29"/>
        <v>30586.239606443662</v>
      </c>
    </row>
    <row r="331" spans="1:6" x14ac:dyDescent="0.25">
      <c r="A331">
        <v>324</v>
      </c>
      <c r="B331" s="12">
        <f t="shared" si="25"/>
        <v>886.8766320537303</v>
      </c>
      <c r="C331" s="3">
        <f t="shared" si="26"/>
        <v>114.69839852416372</v>
      </c>
      <c r="D331" s="12">
        <f t="shared" si="27"/>
        <v>772.17823352956657</v>
      </c>
      <c r="E331" s="9">
        <f t="shared" si="28"/>
        <v>0</v>
      </c>
      <c r="F331" s="9">
        <f t="shared" si="29"/>
        <v>29814.061372914097</v>
      </c>
    </row>
    <row r="332" spans="1:6" x14ac:dyDescent="0.25">
      <c r="A332">
        <v>325</v>
      </c>
      <c r="B332" s="12">
        <f t="shared" si="25"/>
        <v>886.8766320537303</v>
      </c>
      <c r="C332" s="3">
        <f t="shared" si="26"/>
        <v>111.80273014842786</v>
      </c>
      <c r="D332" s="12">
        <f t="shared" si="27"/>
        <v>775.07390190530248</v>
      </c>
      <c r="E332" s="9">
        <f t="shared" si="28"/>
        <v>0</v>
      </c>
      <c r="F332" s="9">
        <f t="shared" si="29"/>
        <v>29038.987471008793</v>
      </c>
    </row>
    <row r="333" spans="1:6" x14ac:dyDescent="0.25">
      <c r="A333">
        <v>326</v>
      </c>
      <c r="B333" s="12">
        <f t="shared" si="25"/>
        <v>886.8766320537303</v>
      </c>
      <c r="C333" s="3">
        <f t="shared" si="26"/>
        <v>108.89620301628297</v>
      </c>
      <c r="D333" s="12">
        <f t="shared" si="27"/>
        <v>777.98042903744738</v>
      </c>
      <c r="E333" s="9">
        <f t="shared" si="28"/>
        <v>0</v>
      </c>
      <c r="F333" s="9">
        <f t="shared" si="29"/>
        <v>28261.007041971345</v>
      </c>
    </row>
    <row r="334" spans="1:6" x14ac:dyDescent="0.25">
      <c r="A334">
        <v>327</v>
      </c>
      <c r="B334" s="12">
        <f t="shared" si="25"/>
        <v>886.8766320537303</v>
      </c>
      <c r="C334" s="3">
        <f t="shared" si="26"/>
        <v>105.97877640739254</v>
      </c>
      <c r="D334" s="12">
        <f t="shared" si="27"/>
        <v>780.8978556463378</v>
      </c>
      <c r="E334" s="9">
        <f t="shared" si="28"/>
        <v>0</v>
      </c>
      <c r="F334" s="9">
        <f t="shared" si="29"/>
        <v>27480.109186325008</v>
      </c>
    </row>
    <row r="335" spans="1:6" x14ac:dyDescent="0.25">
      <c r="A335">
        <v>328</v>
      </c>
      <c r="B335" s="12">
        <f t="shared" si="25"/>
        <v>886.8766320537303</v>
      </c>
      <c r="C335" s="3">
        <f t="shared" si="26"/>
        <v>103.05040944871878</v>
      </c>
      <c r="D335" s="12">
        <f t="shared" si="27"/>
        <v>783.82622260501148</v>
      </c>
      <c r="E335" s="9">
        <f t="shared" si="28"/>
        <v>0</v>
      </c>
      <c r="F335" s="9">
        <f t="shared" si="29"/>
        <v>26696.282963719997</v>
      </c>
    </row>
    <row r="336" spans="1:6" x14ac:dyDescent="0.25">
      <c r="A336">
        <v>329</v>
      </c>
      <c r="B336" s="12">
        <f t="shared" si="25"/>
        <v>886.8766320537303</v>
      </c>
      <c r="C336" s="3">
        <f t="shared" si="26"/>
        <v>100.11106111394999</v>
      </c>
      <c r="D336" s="12">
        <f t="shared" si="27"/>
        <v>786.76557093978033</v>
      </c>
      <c r="E336" s="9">
        <f t="shared" si="28"/>
        <v>0</v>
      </c>
      <c r="F336" s="9">
        <f t="shared" si="29"/>
        <v>25909.517392780217</v>
      </c>
    </row>
    <row r="337" spans="1:6" x14ac:dyDescent="0.25">
      <c r="A337">
        <v>330</v>
      </c>
      <c r="B337" s="12">
        <f t="shared" si="25"/>
        <v>886.8766320537303</v>
      </c>
      <c r="C337" s="3">
        <f t="shared" si="26"/>
        <v>97.160690222925808</v>
      </c>
      <c r="D337" s="12">
        <f t="shared" si="27"/>
        <v>789.71594183080447</v>
      </c>
      <c r="E337" s="9">
        <f t="shared" si="28"/>
        <v>0</v>
      </c>
      <c r="F337" s="9">
        <f t="shared" si="29"/>
        <v>25119.801450949413</v>
      </c>
    </row>
    <row r="338" spans="1:6" x14ac:dyDescent="0.25">
      <c r="A338">
        <v>331</v>
      </c>
      <c r="B338" s="12">
        <f t="shared" si="25"/>
        <v>886.8766320537303</v>
      </c>
      <c r="C338" s="3">
        <f t="shared" si="26"/>
        <v>94.199255441060302</v>
      </c>
      <c r="D338" s="12">
        <f t="shared" si="27"/>
        <v>792.67737661267006</v>
      </c>
      <c r="E338" s="9">
        <f t="shared" si="28"/>
        <v>0</v>
      </c>
      <c r="F338" s="9">
        <f t="shared" si="29"/>
        <v>24327.124074336742</v>
      </c>
    </row>
    <row r="339" spans="1:6" x14ac:dyDescent="0.25">
      <c r="A339">
        <v>332</v>
      </c>
      <c r="B339" s="12">
        <f t="shared" si="25"/>
        <v>886.8766320537303</v>
      </c>
      <c r="C339" s="3">
        <f t="shared" si="26"/>
        <v>91.226715278762782</v>
      </c>
      <c r="D339" s="12">
        <f t="shared" si="27"/>
        <v>795.64991677496755</v>
      </c>
      <c r="E339" s="9">
        <f t="shared" si="28"/>
        <v>0</v>
      </c>
      <c r="F339" s="9">
        <f t="shared" si="29"/>
        <v>23531.474157561774</v>
      </c>
    </row>
    <row r="340" spans="1:6" x14ac:dyDescent="0.25">
      <c r="A340">
        <v>333</v>
      </c>
      <c r="B340" s="12">
        <f t="shared" si="25"/>
        <v>886.8766320537303</v>
      </c>
      <c r="C340" s="3">
        <f t="shared" si="26"/>
        <v>88.243028090856654</v>
      </c>
      <c r="D340" s="12">
        <f t="shared" si="27"/>
        <v>798.63360396287362</v>
      </c>
      <c r="E340" s="9">
        <f t="shared" si="28"/>
        <v>0</v>
      </c>
      <c r="F340" s="9">
        <f t="shared" si="29"/>
        <v>22732.8405535989</v>
      </c>
    </row>
    <row r="341" spans="1:6" x14ac:dyDescent="0.25">
      <c r="A341">
        <v>334</v>
      </c>
      <c r="B341" s="12">
        <f t="shared" si="25"/>
        <v>886.8766320537303</v>
      </c>
      <c r="C341" s="3">
        <f t="shared" si="26"/>
        <v>85.248152075995876</v>
      </c>
      <c r="D341" s="12">
        <f t="shared" si="27"/>
        <v>801.6284799777344</v>
      </c>
      <c r="E341" s="9">
        <f t="shared" si="28"/>
        <v>0</v>
      </c>
      <c r="F341" s="9">
        <f t="shared" si="29"/>
        <v>21931.212073621165</v>
      </c>
    </row>
    <row r="342" spans="1:6" x14ac:dyDescent="0.25">
      <c r="A342">
        <v>335</v>
      </c>
      <c r="B342" s="12">
        <f t="shared" si="25"/>
        <v>886.8766320537303</v>
      </c>
      <c r="C342" s="3">
        <f t="shared" si="26"/>
        <v>82.242045276079367</v>
      </c>
      <c r="D342" s="12">
        <f t="shared" si="27"/>
        <v>804.63458677765095</v>
      </c>
      <c r="E342" s="9">
        <f t="shared" si="28"/>
        <v>0</v>
      </c>
      <c r="F342" s="9">
        <f t="shared" si="29"/>
        <v>21126.577486843515</v>
      </c>
    </row>
    <row r="343" spans="1:6" x14ac:dyDescent="0.25">
      <c r="A343">
        <v>336</v>
      </c>
      <c r="B343" s="12">
        <f t="shared" si="25"/>
        <v>886.8766320537303</v>
      </c>
      <c r="C343" s="3">
        <f t="shared" si="26"/>
        <v>79.224665575663181</v>
      </c>
      <c r="D343" s="12">
        <f t="shared" si="27"/>
        <v>807.65196647806715</v>
      </c>
      <c r="E343" s="9">
        <f t="shared" si="28"/>
        <v>0</v>
      </c>
      <c r="F343" s="9">
        <f t="shared" si="29"/>
        <v>20318.925520365447</v>
      </c>
    </row>
    <row r="344" spans="1:6" x14ac:dyDescent="0.25">
      <c r="A344">
        <v>337</v>
      </c>
      <c r="B344" s="12">
        <f t="shared" si="25"/>
        <v>886.8766320537303</v>
      </c>
      <c r="C344" s="3">
        <f t="shared" si="26"/>
        <v>76.195970701370427</v>
      </c>
      <c r="D344" s="12">
        <f t="shared" si="27"/>
        <v>810.68066135235983</v>
      </c>
      <c r="E344" s="9">
        <f t="shared" si="28"/>
        <v>0</v>
      </c>
      <c r="F344" s="9">
        <f t="shared" si="29"/>
        <v>19508.244859013088</v>
      </c>
    </row>
    <row r="345" spans="1:6" x14ac:dyDescent="0.25">
      <c r="A345">
        <v>338</v>
      </c>
      <c r="B345" s="12">
        <f t="shared" si="25"/>
        <v>886.8766320537303</v>
      </c>
      <c r="C345" s="3">
        <f t="shared" si="26"/>
        <v>73.155918221299075</v>
      </c>
      <c r="D345" s="12">
        <f t="shared" si="27"/>
        <v>813.72071383243122</v>
      </c>
      <c r="E345" s="9">
        <f t="shared" si="28"/>
        <v>0</v>
      </c>
      <c r="F345" s="9">
        <f t="shared" si="29"/>
        <v>18694.524145180658</v>
      </c>
    </row>
    <row r="346" spans="1:6" x14ac:dyDescent="0.25">
      <c r="A346">
        <v>339</v>
      </c>
      <c r="B346" s="12">
        <f t="shared" si="25"/>
        <v>886.8766320537303</v>
      </c>
      <c r="C346" s="3">
        <f t="shared" si="26"/>
        <v>70.10446554442747</v>
      </c>
      <c r="D346" s="12">
        <f t="shared" si="27"/>
        <v>816.77216650930279</v>
      </c>
      <c r="E346" s="9">
        <f t="shared" si="28"/>
        <v>0</v>
      </c>
      <c r="F346" s="9">
        <f t="shared" si="29"/>
        <v>17877.751978671356</v>
      </c>
    </row>
    <row r="347" spans="1:6" x14ac:dyDescent="0.25">
      <c r="A347">
        <v>340</v>
      </c>
      <c r="B347" s="12">
        <f t="shared" si="25"/>
        <v>886.8766320537303</v>
      </c>
      <c r="C347" s="3">
        <f t="shared" si="26"/>
        <v>67.041569920017579</v>
      </c>
      <c r="D347" s="12">
        <f t="shared" si="27"/>
        <v>819.83506213371277</v>
      </c>
      <c r="E347" s="9">
        <f t="shared" si="28"/>
        <v>0</v>
      </c>
      <c r="F347" s="9">
        <f t="shared" si="29"/>
        <v>17057.916916537644</v>
      </c>
    </row>
    <row r="348" spans="1:6" x14ac:dyDescent="0.25">
      <c r="A348">
        <v>341</v>
      </c>
      <c r="B348" s="12">
        <f t="shared" si="25"/>
        <v>886.8766320537303</v>
      </c>
      <c r="C348" s="3">
        <f t="shared" si="26"/>
        <v>63.967188437016162</v>
      </c>
      <c r="D348" s="12">
        <f t="shared" si="27"/>
        <v>822.90944361671416</v>
      </c>
      <c r="E348" s="9">
        <f t="shared" si="28"/>
        <v>0</v>
      </c>
      <c r="F348" s="9">
        <f t="shared" si="29"/>
        <v>16235.00747292093</v>
      </c>
    </row>
    <row r="349" spans="1:6" x14ac:dyDescent="0.25">
      <c r="A349">
        <v>342</v>
      </c>
      <c r="B349" s="12">
        <f t="shared" si="25"/>
        <v>886.8766320537303</v>
      </c>
      <c r="C349" s="3">
        <f t="shared" si="26"/>
        <v>60.881278023453483</v>
      </c>
      <c r="D349" s="12">
        <f t="shared" si="27"/>
        <v>825.99535403027687</v>
      </c>
      <c r="E349" s="9">
        <f t="shared" si="28"/>
        <v>0</v>
      </c>
      <c r="F349" s="9">
        <f t="shared" si="29"/>
        <v>15409.012118890652</v>
      </c>
    </row>
    <row r="350" spans="1:6" x14ac:dyDescent="0.25">
      <c r="A350">
        <v>343</v>
      </c>
      <c r="B350" s="12">
        <f t="shared" si="25"/>
        <v>886.8766320537303</v>
      </c>
      <c r="C350" s="3">
        <f t="shared" si="26"/>
        <v>57.783795445839942</v>
      </c>
      <c r="D350" s="12">
        <f t="shared" si="27"/>
        <v>829.09283660789038</v>
      </c>
      <c r="E350" s="9">
        <f t="shared" si="28"/>
        <v>0</v>
      </c>
      <c r="F350" s="9">
        <f t="shared" si="29"/>
        <v>14579.919282282763</v>
      </c>
    </row>
    <row r="351" spans="1:6" x14ac:dyDescent="0.25">
      <c r="A351">
        <v>344</v>
      </c>
      <c r="B351" s="12">
        <f t="shared" si="25"/>
        <v>886.8766320537303</v>
      </c>
      <c r="C351" s="3">
        <f t="shared" si="26"/>
        <v>54.674697308560361</v>
      </c>
      <c r="D351" s="12">
        <f t="shared" si="27"/>
        <v>832.20193474516998</v>
      </c>
      <c r="E351" s="9">
        <f t="shared" si="28"/>
        <v>0</v>
      </c>
      <c r="F351" s="9">
        <f t="shared" si="29"/>
        <v>13747.717347537593</v>
      </c>
    </row>
    <row r="352" spans="1:6" x14ac:dyDescent="0.25">
      <c r="A352">
        <v>345</v>
      </c>
      <c r="B352" s="12">
        <f t="shared" si="25"/>
        <v>886.8766320537303</v>
      </c>
      <c r="C352" s="3">
        <f t="shared" si="26"/>
        <v>51.553940053265968</v>
      </c>
      <c r="D352" s="12">
        <f t="shared" si="27"/>
        <v>835.32269200046437</v>
      </c>
      <c r="E352" s="9">
        <f t="shared" si="28"/>
        <v>0</v>
      </c>
      <c r="F352" s="9">
        <f t="shared" si="29"/>
        <v>12912.394655537129</v>
      </c>
    </row>
    <row r="353" spans="1:6" x14ac:dyDescent="0.25">
      <c r="A353">
        <v>346</v>
      </c>
      <c r="B353" s="12">
        <f t="shared" si="25"/>
        <v>886.8766320537303</v>
      </c>
      <c r="C353" s="3">
        <f t="shared" si="26"/>
        <v>48.421479958264236</v>
      </c>
      <c r="D353" s="12">
        <f t="shared" si="27"/>
        <v>838.45515209546602</v>
      </c>
      <c r="E353" s="9">
        <f t="shared" si="28"/>
        <v>0</v>
      </c>
      <c r="F353" s="9">
        <f t="shared" si="29"/>
        <v>12073.939503441663</v>
      </c>
    </row>
    <row r="354" spans="1:6" x14ac:dyDescent="0.25">
      <c r="A354">
        <v>347</v>
      </c>
      <c r="B354" s="12">
        <f t="shared" si="25"/>
        <v>886.8766320537303</v>
      </c>
      <c r="C354" s="3">
        <f t="shared" si="26"/>
        <v>45.277273137906235</v>
      </c>
      <c r="D354" s="12">
        <f t="shared" si="27"/>
        <v>841.59935891582404</v>
      </c>
      <c r="E354" s="9">
        <f t="shared" si="28"/>
        <v>0</v>
      </c>
      <c r="F354" s="9">
        <f t="shared" si="29"/>
        <v>11232.340144525839</v>
      </c>
    </row>
    <row r="355" spans="1:6" x14ac:dyDescent="0.25">
      <c r="A355">
        <v>348</v>
      </c>
      <c r="B355" s="12">
        <f t="shared" si="25"/>
        <v>886.8766320537303</v>
      </c>
      <c r="C355" s="3">
        <f t="shared" si="26"/>
        <v>42.12127554197189</v>
      </c>
      <c r="D355" s="12">
        <f t="shared" si="27"/>
        <v>844.75535651175846</v>
      </c>
      <c r="E355" s="9">
        <f t="shared" si="28"/>
        <v>0</v>
      </c>
      <c r="F355" s="9">
        <f t="shared" si="29"/>
        <v>10387.584788014081</v>
      </c>
    </row>
    <row r="356" spans="1:6" x14ac:dyDescent="0.25">
      <c r="A356">
        <v>349</v>
      </c>
      <c r="B356" s="12">
        <f t="shared" si="25"/>
        <v>886.8766320537303</v>
      </c>
      <c r="C356" s="3">
        <f t="shared" si="26"/>
        <v>38.9534429550528</v>
      </c>
      <c r="D356" s="12">
        <f t="shared" si="27"/>
        <v>847.92318909867754</v>
      </c>
      <c r="E356" s="9">
        <f t="shared" si="28"/>
        <v>0</v>
      </c>
      <c r="F356" s="9">
        <f t="shared" si="29"/>
        <v>9539.6615989154034</v>
      </c>
    </row>
    <row r="357" spans="1:6" x14ac:dyDescent="0.25">
      <c r="A357">
        <v>350</v>
      </c>
      <c r="B357" s="12">
        <f t="shared" si="25"/>
        <v>886.8766320537303</v>
      </c>
      <c r="C357" s="3">
        <f t="shared" si="26"/>
        <v>35.773730995932759</v>
      </c>
      <c r="D357" s="12">
        <f t="shared" si="27"/>
        <v>851.10290105779757</v>
      </c>
      <c r="E357" s="9">
        <f t="shared" si="28"/>
        <v>0</v>
      </c>
      <c r="F357" s="9">
        <f t="shared" si="29"/>
        <v>8688.5586978576066</v>
      </c>
    </row>
    <row r="358" spans="1:6" x14ac:dyDescent="0.25">
      <c r="A358">
        <v>351</v>
      </c>
      <c r="B358" s="12">
        <f t="shared" si="25"/>
        <v>886.8766320537303</v>
      </c>
      <c r="C358" s="3">
        <f t="shared" si="26"/>
        <v>32.582095116966023</v>
      </c>
      <c r="D358" s="12">
        <f t="shared" si="27"/>
        <v>854.2945369367643</v>
      </c>
      <c r="E358" s="9">
        <f t="shared" si="28"/>
        <v>0</v>
      </c>
      <c r="F358" s="9">
        <f t="shared" si="29"/>
        <v>7834.2641609208422</v>
      </c>
    </row>
    <row r="359" spans="1:6" x14ac:dyDescent="0.25">
      <c r="A359">
        <v>352</v>
      </c>
      <c r="B359" s="12">
        <f t="shared" si="25"/>
        <v>886.8766320537303</v>
      </c>
      <c r="C359" s="3">
        <f t="shared" si="26"/>
        <v>29.378490603453159</v>
      </c>
      <c r="D359" s="12">
        <f t="shared" si="27"/>
        <v>857.4981414502771</v>
      </c>
      <c r="E359" s="9">
        <f t="shared" si="28"/>
        <v>0</v>
      </c>
      <c r="F359" s="9">
        <f t="shared" si="29"/>
        <v>6976.766019470565</v>
      </c>
    </row>
    <row r="360" spans="1:6" x14ac:dyDescent="0.25">
      <c r="A360">
        <v>353</v>
      </c>
      <c r="B360" s="12">
        <f t="shared" si="25"/>
        <v>886.8766320537303</v>
      </c>
      <c r="C360" s="3">
        <f t="shared" si="26"/>
        <v>26.162872573014617</v>
      </c>
      <c r="D360" s="12">
        <f t="shared" si="27"/>
        <v>860.71375948071568</v>
      </c>
      <c r="E360" s="9">
        <f t="shared" si="28"/>
        <v>0</v>
      </c>
      <c r="F360" s="9">
        <f t="shared" si="29"/>
        <v>6116.0522599898495</v>
      </c>
    </row>
    <row r="361" spans="1:6" x14ac:dyDescent="0.25">
      <c r="A361">
        <v>354</v>
      </c>
      <c r="B361" s="12">
        <f t="shared" si="25"/>
        <v>886.8766320537303</v>
      </c>
      <c r="C361" s="3">
        <f t="shared" si="26"/>
        <v>22.935195974961935</v>
      </c>
      <c r="D361" s="12">
        <f t="shared" si="27"/>
        <v>863.94143607876833</v>
      </c>
      <c r="E361" s="9">
        <f t="shared" si="28"/>
        <v>0</v>
      </c>
      <c r="F361" s="9">
        <f t="shared" si="29"/>
        <v>5252.1108239110808</v>
      </c>
    </row>
    <row r="362" spans="1:6" x14ac:dyDescent="0.25">
      <c r="A362">
        <v>355</v>
      </c>
      <c r="B362" s="12">
        <f t="shared" si="25"/>
        <v>886.8766320537303</v>
      </c>
      <c r="C362" s="3">
        <f t="shared" si="26"/>
        <v>19.695415589666553</v>
      </c>
      <c r="D362" s="12">
        <f t="shared" si="27"/>
        <v>867.18121646406371</v>
      </c>
      <c r="E362" s="9">
        <f t="shared" si="28"/>
        <v>0</v>
      </c>
      <c r="F362" s="9">
        <f t="shared" si="29"/>
        <v>4384.9296074470167</v>
      </c>
    </row>
    <row r="363" spans="1:6" x14ac:dyDescent="0.25">
      <c r="A363">
        <v>356</v>
      </c>
      <c r="B363" s="12">
        <f t="shared" si="25"/>
        <v>886.8766320537303</v>
      </c>
      <c r="C363" s="3">
        <f t="shared" si="26"/>
        <v>16.443486027926312</v>
      </c>
      <c r="D363" s="12">
        <f t="shared" si="27"/>
        <v>870.43314602580404</v>
      </c>
      <c r="E363" s="9">
        <f t="shared" si="28"/>
        <v>0</v>
      </c>
      <c r="F363" s="9">
        <f t="shared" si="29"/>
        <v>3514.4964614212126</v>
      </c>
    </row>
    <row r="364" spans="1:6" x14ac:dyDescent="0.25">
      <c r="A364">
        <v>357</v>
      </c>
      <c r="B364" s="12">
        <f t="shared" si="25"/>
        <v>886.8766320537303</v>
      </c>
      <c r="C364" s="3">
        <f t="shared" si="26"/>
        <v>13.179361730329546</v>
      </c>
      <c r="D364" s="12">
        <f t="shared" si="27"/>
        <v>873.69727032340074</v>
      </c>
      <c r="E364" s="9">
        <f t="shared" si="28"/>
        <v>0</v>
      </c>
      <c r="F364" s="9">
        <f t="shared" si="29"/>
        <v>2640.7991910978117</v>
      </c>
    </row>
    <row r="365" spans="1:6" x14ac:dyDescent="0.25">
      <c r="A365">
        <v>358</v>
      </c>
      <c r="B365" s="12">
        <f t="shared" si="25"/>
        <v>886.8766320537303</v>
      </c>
      <c r="C365" s="3">
        <f t="shared" si="26"/>
        <v>9.9029969666167936</v>
      </c>
      <c r="D365" s="12">
        <f t="shared" si="27"/>
        <v>876.97363508711351</v>
      </c>
      <c r="E365" s="9">
        <f t="shared" si="28"/>
        <v>0</v>
      </c>
      <c r="F365" s="9">
        <f t="shared" si="29"/>
        <v>1763.8255560106982</v>
      </c>
    </row>
    <row r="366" spans="1:6" x14ac:dyDescent="0.25">
      <c r="A366">
        <v>359</v>
      </c>
      <c r="B366" s="12">
        <f t="shared" si="25"/>
        <v>886.8766320537303</v>
      </c>
      <c r="C366" s="3">
        <f t="shared" si="26"/>
        <v>6.6143458350401181</v>
      </c>
      <c r="D366" s="12">
        <f t="shared" si="27"/>
        <v>880.26228621869018</v>
      </c>
      <c r="E366" s="9">
        <f t="shared" si="28"/>
        <v>0</v>
      </c>
      <c r="F366" s="9">
        <f t="shared" si="29"/>
        <v>883.56326979200799</v>
      </c>
    </row>
    <row r="367" spans="1:6" x14ac:dyDescent="0.25">
      <c r="A367">
        <v>360</v>
      </c>
      <c r="B367" s="12">
        <f t="shared" si="25"/>
        <v>886.8766320537303</v>
      </c>
      <c r="C367" s="3">
        <f t="shared" si="26"/>
        <v>3.3133622617200298</v>
      </c>
      <c r="D367" s="12">
        <f t="shared" si="27"/>
        <v>883.56326979201026</v>
      </c>
      <c r="E367" s="9">
        <f t="shared" si="28"/>
        <v>0</v>
      </c>
      <c r="F367" s="9">
        <f t="shared" si="29"/>
        <v>-2.2737367544323206E-12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 Forma Financials</vt:lpstr>
      <vt:lpstr>Amortization of 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2013-12-05T20:47:14Z</dcterms:created>
  <dcterms:modified xsi:type="dcterms:W3CDTF">2013-12-05T20:47:32Z</dcterms:modified>
</cp:coreProperties>
</file>