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autoCompressPictures="0"/>
  <bookViews>
    <workbookView xWindow="0" yWindow="0" windowWidth="20730" windowHeight="11760" tabRatio="500"/>
  </bookViews>
  <sheets>
    <sheet name="Sheet1" sheetId="1" r:id="rId1"/>
    <sheet name="Sheet2" sheetId="2" r:id="rId2"/>
  </sheets>
  <calcPr calcId="14562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16" i="1" l="1"/>
  <c r="K115" i="1"/>
  <c r="J117" i="1"/>
  <c r="B116" i="1"/>
  <c r="B135" i="1"/>
  <c r="B145" i="1"/>
  <c r="K118" i="1"/>
  <c r="K119" i="1"/>
  <c r="J119" i="1"/>
  <c r="S2" i="1"/>
  <c r="T2" i="1"/>
  <c r="U2" i="1"/>
  <c r="V2" i="1"/>
  <c r="W2" i="1"/>
  <c r="X2" i="1"/>
  <c r="Y2" i="1"/>
  <c r="S3" i="1"/>
  <c r="T3" i="1"/>
  <c r="U3" i="1"/>
  <c r="V3" i="1"/>
  <c r="W3" i="1"/>
  <c r="X3" i="1"/>
  <c r="Y3" i="1"/>
  <c r="Y4" i="1"/>
  <c r="K7" i="1"/>
  <c r="Z5" i="1"/>
  <c r="Y5" i="1"/>
  <c r="K8" i="1"/>
  <c r="Y9" i="1"/>
  <c r="K9" i="1"/>
  <c r="K10" i="1"/>
  <c r="Y10" i="1"/>
  <c r="K12" i="1"/>
  <c r="Y11" i="1"/>
  <c r="K13" i="1"/>
  <c r="K14" i="1"/>
  <c r="Y12" i="1"/>
  <c r="K15" i="1"/>
  <c r="K16" i="1"/>
  <c r="K17" i="1"/>
  <c r="J103" i="1"/>
  <c r="Y15" i="1"/>
  <c r="K19" i="1"/>
  <c r="J104" i="1"/>
  <c r="J105" i="1"/>
  <c r="J107" i="1"/>
  <c r="C108" i="1"/>
  <c r="D108" i="1"/>
  <c r="E108" i="1"/>
  <c r="F108" i="1"/>
  <c r="G108" i="1"/>
  <c r="H108" i="1"/>
  <c r="I108" i="1"/>
  <c r="J108" i="1"/>
  <c r="J109" i="1"/>
  <c r="J111" i="1"/>
  <c r="J112" i="1"/>
  <c r="J113" i="1"/>
  <c r="S16" i="1"/>
  <c r="T16" i="1"/>
  <c r="U16" i="1"/>
  <c r="V16" i="1"/>
  <c r="W16" i="1"/>
  <c r="X16" i="1"/>
  <c r="Y16" i="1"/>
  <c r="K34" i="1"/>
  <c r="X5" i="1"/>
  <c r="J8" i="1"/>
  <c r="J34" i="1"/>
  <c r="J121" i="1"/>
  <c r="S17" i="1"/>
  <c r="T17" i="1"/>
  <c r="U17" i="1"/>
  <c r="V17" i="1"/>
  <c r="W17" i="1"/>
  <c r="X17" i="1"/>
  <c r="Y17" i="1"/>
  <c r="K35" i="1"/>
  <c r="X9" i="1"/>
  <c r="J9" i="1"/>
  <c r="J35" i="1"/>
  <c r="J122" i="1"/>
  <c r="S18" i="1"/>
  <c r="T18" i="1"/>
  <c r="U18" i="1"/>
  <c r="V18" i="1"/>
  <c r="W18" i="1"/>
  <c r="X18" i="1"/>
  <c r="Y18" i="1"/>
  <c r="K45" i="1"/>
  <c r="J45" i="1"/>
  <c r="J123" i="1"/>
  <c r="C2" i="2"/>
  <c r="F7" i="2"/>
  <c r="B8" i="2"/>
  <c r="C8" i="2"/>
  <c r="D8" i="2"/>
  <c r="E8" i="2"/>
  <c r="F8" i="2"/>
  <c r="B9" i="2"/>
  <c r="C9" i="2"/>
  <c r="D9" i="2"/>
  <c r="E9" i="2"/>
  <c r="F9" i="2"/>
  <c r="B10" i="2"/>
  <c r="C10" i="2"/>
  <c r="D10" i="2"/>
  <c r="E10" i="2"/>
  <c r="F10" i="2"/>
  <c r="B11" i="2"/>
  <c r="C11" i="2"/>
  <c r="D11" i="2"/>
  <c r="E11" i="2"/>
  <c r="F11" i="2"/>
  <c r="B12" i="2"/>
  <c r="C12" i="2"/>
  <c r="D12" i="2"/>
  <c r="E12" i="2"/>
  <c r="F12" i="2"/>
  <c r="B13" i="2"/>
  <c r="C13" i="2"/>
  <c r="D13" i="2"/>
  <c r="E13" i="2"/>
  <c r="F13" i="2"/>
  <c r="B14" i="2"/>
  <c r="C14" i="2"/>
  <c r="D14" i="2"/>
  <c r="E14" i="2"/>
  <c r="F14" i="2"/>
  <c r="B15" i="2"/>
  <c r="C15" i="2"/>
  <c r="D15" i="2"/>
  <c r="E15" i="2"/>
  <c r="F15" i="2"/>
  <c r="B16" i="2"/>
  <c r="C16" i="2"/>
  <c r="D16" i="2"/>
  <c r="E16" i="2"/>
  <c r="F16" i="2"/>
  <c r="B17" i="2"/>
  <c r="C17" i="2"/>
  <c r="D17" i="2"/>
  <c r="E17" i="2"/>
  <c r="F17" i="2"/>
  <c r="B18" i="2"/>
  <c r="C18" i="2"/>
  <c r="D18" i="2"/>
  <c r="E18" i="2"/>
  <c r="F18" i="2"/>
  <c r="B19" i="2"/>
  <c r="C19" i="2"/>
  <c r="D19" i="2"/>
  <c r="E19" i="2"/>
  <c r="F19" i="2"/>
  <c r="B20" i="2"/>
  <c r="C20" i="2"/>
  <c r="D20" i="2"/>
  <c r="E20" i="2"/>
  <c r="F20" i="2"/>
  <c r="B21" i="2"/>
  <c r="C21" i="2"/>
  <c r="D21" i="2"/>
  <c r="E21" i="2"/>
  <c r="F21" i="2"/>
  <c r="B22" i="2"/>
  <c r="C22" i="2"/>
  <c r="D22" i="2"/>
  <c r="E22" i="2"/>
  <c r="F22" i="2"/>
  <c r="B23" i="2"/>
  <c r="C23" i="2"/>
  <c r="D23" i="2"/>
  <c r="E23" i="2"/>
  <c r="F23" i="2"/>
  <c r="B24" i="2"/>
  <c r="C24" i="2"/>
  <c r="D24" i="2"/>
  <c r="E24" i="2"/>
  <c r="F24" i="2"/>
  <c r="B25" i="2"/>
  <c r="C25" i="2"/>
  <c r="D25" i="2"/>
  <c r="E25" i="2"/>
  <c r="F25" i="2"/>
  <c r="B26" i="2"/>
  <c r="C26" i="2"/>
  <c r="D26" i="2"/>
  <c r="E26" i="2"/>
  <c r="F26" i="2"/>
  <c r="B27" i="2"/>
  <c r="C27" i="2"/>
  <c r="D27" i="2"/>
  <c r="E27" i="2"/>
  <c r="F27" i="2"/>
  <c r="B28" i="2"/>
  <c r="C28" i="2"/>
  <c r="D28" i="2"/>
  <c r="E28" i="2"/>
  <c r="F28" i="2"/>
  <c r="B29" i="2"/>
  <c r="C29" i="2"/>
  <c r="D29" i="2"/>
  <c r="E29" i="2"/>
  <c r="F29" i="2"/>
  <c r="B30" i="2"/>
  <c r="C30" i="2"/>
  <c r="D30" i="2"/>
  <c r="E30" i="2"/>
  <c r="F30" i="2"/>
  <c r="B31" i="2"/>
  <c r="C31" i="2"/>
  <c r="D31" i="2"/>
  <c r="E31" i="2"/>
  <c r="F31" i="2"/>
  <c r="B32" i="2"/>
  <c r="C32" i="2"/>
  <c r="D32" i="2"/>
  <c r="E32" i="2"/>
  <c r="F32" i="2"/>
  <c r="B33" i="2"/>
  <c r="C33" i="2"/>
  <c r="D33" i="2"/>
  <c r="E33" i="2"/>
  <c r="F33" i="2"/>
  <c r="B34" i="2"/>
  <c r="C34" i="2"/>
  <c r="D34" i="2"/>
  <c r="E34" i="2"/>
  <c r="F34" i="2"/>
  <c r="B35" i="2"/>
  <c r="C35" i="2"/>
  <c r="D35" i="2"/>
  <c r="E35" i="2"/>
  <c r="F35" i="2"/>
  <c r="B36" i="2"/>
  <c r="C36" i="2"/>
  <c r="D36" i="2"/>
  <c r="E36" i="2"/>
  <c r="F36" i="2"/>
  <c r="B37" i="2"/>
  <c r="C37" i="2"/>
  <c r="D37" i="2"/>
  <c r="E37" i="2"/>
  <c r="F37" i="2"/>
  <c r="B38" i="2"/>
  <c r="C38" i="2"/>
  <c r="D38" i="2"/>
  <c r="E38" i="2"/>
  <c r="F38" i="2"/>
  <c r="B39" i="2"/>
  <c r="C39" i="2"/>
  <c r="D39" i="2"/>
  <c r="E39" i="2"/>
  <c r="F39" i="2"/>
  <c r="B40" i="2"/>
  <c r="C40" i="2"/>
  <c r="D40" i="2"/>
  <c r="E40" i="2"/>
  <c r="F40" i="2"/>
  <c r="B41" i="2"/>
  <c r="C41" i="2"/>
  <c r="D41" i="2"/>
  <c r="E41" i="2"/>
  <c r="F41" i="2"/>
  <c r="B42" i="2"/>
  <c r="C42" i="2"/>
  <c r="D42" i="2"/>
  <c r="E42" i="2"/>
  <c r="F42" i="2"/>
  <c r="B43" i="2"/>
  <c r="C43" i="2"/>
  <c r="D43" i="2"/>
  <c r="E43" i="2"/>
  <c r="F43" i="2"/>
  <c r="B44" i="2"/>
  <c r="C44" i="2"/>
  <c r="D44" i="2"/>
  <c r="E44" i="2"/>
  <c r="F44" i="2"/>
  <c r="B45" i="2"/>
  <c r="C45" i="2"/>
  <c r="D45" i="2"/>
  <c r="E45" i="2"/>
  <c r="F45" i="2"/>
  <c r="B46" i="2"/>
  <c r="C46" i="2"/>
  <c r="D46" i="2"/>
  <c r="E46" i="2"/>
  <c r="F46" i="2"/>
  <c r="B47" i="2"/>
  <c r="C47" i="2"/>
  <c r="D47" i="2"/>
  <c r="E47" i="2"/>
  <c r="F47" i="2"/>
  <c r="B48" i="2"/>
  <c r="C48" i="2"/>
  <c r="D48" i="2"/>
  <c r="E48" i="2"/>
  <c r="F48" i="2"/>
  <c r="B49" i="2"/>
  <c r="C49" i="2"/>
  <c r="D49" i="2"/>
  <c r="E49" i="2"/>
  <c r="F49" i="2"/>
  <c r="B50" i="2"/>
  <c r="C50" i="2"/>
  <c r="D50" i="2"/>
  <c r="E50" i="2"/>
  <c r="F50" i="2"/>
  <c r="B51" i="2"/>
  <c r="C51" i="2"/>
  <c r="D51" i="2"/>
  <c r="E51" i="2"/>
  <c r="F51" i="2"/>
  <c r="B52" i="2"/>
  <c r="C52" i="2"/>
  <c r="D52" i="2"/>
  <c r="E52" i="2"/>
  <c r="F52" i="2"/>
  <c r="B53" i="2"/>
  <c r="C53" i="2"/>
  <c r="D53" i="2"/>
  <c r="E53" i="2"/>
  <c r="F53" i="2"/>
  <c r="B54" i="2"/>
  <c r="C54" i="2"/>
  <c r="D54" i="2"/>
  <c r="E54" i="2"/>
  <c r="F54" i="2"/>
  <c r="B55" i="2"/>
  <c r="C55" i="2"/>
  <c r="D55" i="2"/>
  <c r="E55" i="2"/>
  <c r="F55" i="2"/>
  <c r="B56" i="2"/>
  <c r="C56" i="2"/>
  <c r="D56" i="2"/>
  <c r="E56" i="2"/>
  <c r="F56" i="2"/>
  <c r="B57" i="2"/>
  <c r="C57" i="2"/>
  <c r="D57" i="2"/>
  <c r="E57" i="2"/>
  <c r="F57" i="2"/>
  <c r="B58" i="2"/>
  <c r="C58" i="2"/>
  <c r="D58" i="2"/>
  <c r="E58" i="2"/>
  <c r="F58" i="2"/>
  <c r="B59" i="2"/>
  <c r="C59" i="2"/>
  <c r="D59" i="2"/>
  <c r="E59" i="2"/>
  <c r="F59" i="2"/>
  <c r="B60" i="2"/>
  <c r="C60" i="2"/>
  <c r="D60" i="2"/>
  <c r="E60" i="2"/>
  <c r="F60" i="2"/>
  <c r="B61" i="2"/>
  <c r="C61" i="2"/>
  <c r="D61" i="2"/>
  <c r="E61" i="2"/>
  <c r="F61" i="2"/>
  <c r="B62" i="2"/>
  <c r="C62" i="2"/>
  <c r="D62" i="2"/>
  <c r="E62" i="2"/>
  <c r="F62" i="2"/>
  <c r="B63" i="2"/>
  <c r="C63" i="2"/>
  <c r="D63" i="2"/>
  <c r="E63" i="2"/>
  <c r="F63" i="2"/>
  <c r="B64" i="2"/>
  <c r="C64" i="2"/>
  <c r="D64" i="2"/>
  <c r="E64" i="2"/>
  <c r="F64" i="2"/>
  <c r="B65" i="2"/>
  <c r="C65" i="2"/>
  <c r="D65" i="2"/>
  <c r="E65" i="2"/>
  <c r="F65" i="2"/>
  <c r="B66" i="2"/>
  <c r="C66" i="2"/>
  <c r="D66" i="2"/>
  <c r="E66" i="2"/>
  <c r="F66" i="2"/>
  <c r="B67" i="2"/>
  <c r="C67" i="2"/>
  <c r="D67" i="2"/>
  <c r="E67" i="2"/>
  <c r="F67" i="2"/>
  <c r="B68" i="2"/>
  <c r="C68" i="2"/>
  <c r="D68" i="2"/>
  <c r="E68" i="2"/>
  <c r="F68" i="2"/>
  <c r="B69" i="2"/>
  <c r="C69" i="2"/>
  <c r="D69" i="2"/>
  <c r="E69" i="2"/>
  <c r="F69" i="2"/>
  <c r="B70" i="2"/>
  <c r="C70" i="2"/>
  <c r="D70" i="2"/>
  <c r="E70" i="2"/>
  <c r="F70" i="2"/>
  <c r="B71" i="2"/>
  <c r="C71" i="2"/>
  <c r="D71" i="2"/>
  <c r="E71" i="2"/>
  <c r="F71" i="2"/>
  <c r="B72" i="2"/>
  <c r="C72" i="2"/>
  <c r="D72" i="2"/>
  <c r="E72" i="2"/>
  <c r="F72" i="2"/>
  <c r="B73" i="2"/>
  <c r="C73" i="2"/>
  <c r="D73" i="2"/>
  <c r="E73" i="2"/>
  <c r="F73" i="2"/>
  <c r="B74" i="2"/>
  <c r="C74" i="2"/>
  <c r="D74" i="2"/>
  <c r="E74" i="2"/>
  <c r="F74" i="2"/>
  <c r="B75" i="2"/>
  <c r="C75" i="2"/>
  <c r="D75" i="2"/>
  <c r="E75" i="2"/>
  <c r="F75" i="2"/>
  <c r="B76" i="2"/>
  <c r="C76" i="2"/>
  <c r="D76" i="2"/>
  <c r="E76" i="2"/>
  <c r="F76" i="2"/>
  <c r="B77" i="2"/>
  <c r="C77" i="2"/>
  <c r="D77" i="2"/>
  <c r="E77" i="2"/>
  <c r="F77" i="2"/>
  <c r="B78" i="2"/>
  <c r="C78" i="2"/>
  <c r="D78" i="2"/>
  <c r="E78" i="2"/>
  <c r="F78" i="2"/>
  <c r="B79" i="2"/>
  <c r="C79" i="2"/>
  <c r="D79" i="2"/>
  <c r="E79" i="2"/>
  <c r="F79" i="2"/>
  <c r="B80" i="2"/>
  <c r="C80" i="2"/>
  <c r="D80" i="2"/>
  <c r="E80" i="2"/>
  <c r="F80" i="2"/>
  <c r="B81" i="2"/>
  <c r="C81" i="2"/>
  <c r="D81" i="2"/>
  <c r="E81" i="2"/>
  <c r="F81" i="2"/>
  <c r="B82" i="2"/>
  <c r="C82" i="2"/>
  <c r="D82" i="2"/>
  <c r="E82" i="2"/>
  <c r="F82" i="2"/>
  <c r="B83" i="2"/>
  <c r="C83" i="2"/>
  <c r="D83" i="2"/>
  <c r="E83" i="2"/>
  <c r="F83" i="2"/>
  <c r="B84" i="2"/>
  <c r="C84" i="2"/>
  <c r="D84" i="2"/>
  <c r="E84" i="2"/>
  <c r="F84" i="2"/>
  <c r="B85" i="2"/>
  <c r="C85" i="2"/>
  <c r="D85" i="2"/>
  <c r="E85" i="2"/>
  <c r="F85" i="2"/>
  <c r="B86" i="2"/>
  <c r="C86" i="2"/>
  <c r="D86" i="2"/>
  <c r="E86" i="2"/>
  <c r="F86" i="2"/>
  <c r="B87" i="2"/>
  <c r="C87" i="2"/>
  <c r="D87" i="2"/>
  <c r="E87" i="2"/>
  <c r="F87" i="2"/>
  <c r="B88" i="2"/>
  <c r="C88" i="2"/>
  <c r="D88" i="2"/>
  <c r="E88" i="2"/>
  <c r="F88" i="2"/>
  <c r="B89" i="2"/>
  <c r="C89" i="2"/>
  <c r="D89" i="2"/>
  <c r="E89" i="2"/>
  <c r="F89" i="2"/>
  <c r="B90" i="2"/>
  <c r="C90" i="2"/>
  <c r="D90" i="2"/>
  <c r="E90" i="2"/>
  <c r="F90" i="2"/>
  <c r="B91" i="2"/>
  <c r="C91" i="2"/>
  <c r="D91" i="2"/>
  <c r="E91" i="2"/>
  <c r="F91" i="2"/>
  <c r="C92" i="2"/>
  <c r="B92" i="2"/>
  <c r="D92" i="2"/>
  <c r="E92" i="2"/>
  <c r="F92" i="2"/>
  <c r="C93" i="2"/>
  <c r="B93" i="2"/>
  <c r="D93" i="2"/>
  <c r="E93" i="2"/>
  <c r="F93" i="2"/>
  <c r="C94" i="2"/>
  <c r="B94" i="2"/>
  <c r="D94" i="2"/>
  <c r="E94" i="2"/>
  <c r="F94" i="2"/>
  <c r="C95" i="2"/>
  <c r="B95" i="2"/>
  <c r="D95" i="2"/>
  <c r="E95" i="2"/>
  <c r="F95" i="2"/>
  <c r="C96" i="2"/>
  <c r="B96" i="2"/>
  <c r="D96" i="2"/>
  <c r="E96" i="2"/>
  <c r="F96" i="2"/>
  <c r="C97" i="2"/>
  <c r="B97" i="2"/>
  <c r="D97" i="2"/>
  <c r="E97" i="2"/>
  <c r="F97" i="2"/>
  <c r="C98" i="2"/>
  <c r="B98" i="2"/>
  <c r="D98" i="2"/>
  <c r="E98" i="2"/>
  <c r="F98" i="2"/>
  <c r="C99" i="2"/>
  <c r="B99" i="2"/>
  <c r="D99" i="2"/>
  <c r="E99" i="2"/>
  <c r="F99" i="2"/>
  <c r="C100" i="2"/>
  <c r="B100" i="2"/>
  <c r="D100" i="2"/>
  <c r="E100" i="2"/>
  <c r="F100" i="2"/>
  <c r="C101" i="2"/>
  <c r="B101" i="2"/>
  <c r="D101" i="2"/>
  <c r="E101" i="2"/>
  <c r="F101" i="2"/>
  <c r="C102" i="2"/>
  <c r="B102" i="2"/>
  <c r="D102" i="2"/>
  <c r="E102" i="2"/>
  <c r="F102" i="2"/>
  <c r="C103" i="2"/>
  <c r="K20" i="1"/>
  <c r="K21" i="1"/>
  <c r="K23" i="1"/>
  <c r="K24" i="1"/>
  <c r="K46" i="1"/>
  <c r="X4" i="1"/>
  <c r="J7" i="1"/>
  <c r="J10" i="1"/>
  <c r="X10" i="1"/>
  <c r="J12" i="1"/>
  <c r="X11" i="1"/>
  <c r="J13" i="1"/>
  <c r="J14" i="1"/>
  <c r="X12" i="1"/>
  <c r="J15" i="1"/>
  <c r="J16" i="1"/>
  <c r="J17" i="1"/>
  <c r="X15" i="1"/>
  <c r="J19" i="1"/>
  <c r="J20" i="1"/>
  <c r="J21" i="1"/>
  <c r="J23" i="1"/>
  <c r="J24" i="1"/>
  <c r="J46" i="1"/>
  <c r="J124" i="1"/>
  <c r="J130" i="1"/>
  <c r="J131" i="1"/>
  <c r="J132" i="1"/>
  <c r="J133" i="1"/>
  <c r="J135" i="1"/>
  <c r="J145" i="1"/>
  <c r="R4" i="1"/>
  <c r="D7" i="1"/>
  <c r="R5" i="1"/>
  <c r="D8" i="1"/>
  <c r="R9" i="1"/>
  <c r="D9" i="1"/>
  <c r="D10" i="1"/>
  <c r="R10" i="1"/>
  <c r="D12" i="1"/>
  <c r="R11" i="1"/>
  <c r="D13" i="1"/>
  <c r="D14" i="1"/>
  <c r="R12" i="1"/>
  <c r="D15" i="1"/>
  <c r="D16" i="1"/>
  <c r="D17" i="1"/>
  <c r="C103" i="1"/>
  <c r="R15" i="1"/>
  <c r="D19" i="1"/>
  <c r="C104" i="1"/>
  <c r="C105" i="1"/>
  <c r="C107" i="1"/>
  <c r="C109" i="1"/>
  <c r="C111" i="1"/>
  <c r="C112" i="1"/>
  <c r="C113" i="1"/>
  <c r="D34" i="1"/>
  <c r="C121" i="1"/>
  <c r="D35" i="1"/>
  <c r="C122" i="1"/>
  <c r="D45" i="1"/>
  <c r="C123" i="1"/>
  <c r="D20" i="1"/>
  <c r="D21" i="1"/>
  <c r="D23" i="1"/>
  <c r="D24" i="1"/>
  <c r="D46" i="1"/>
  <c r="C124" i="1"/>
  <c r="C135" i="1"/>
  <c r="C145" i="1"/>
  <c r="S4" i="1"/>
  <c r="E7" i="1"/>
  <c r="S5" i="1"/>
  <c r="E8" i="1"/>
  <c r="S9" i="1"/>
  <c r="E9" i="1"/>
  <c r="E10" i="1"/>
  <c r="S10" i="1"/>
  <c r="E12" i="1"/>
  <c r="S11" i="1"/>
  <c r="E13" i="1"/>
  <c r="E14" i="1"/>
  <c r="S12" i="1"/>
  <c r="E15" i="1"/>
  <c r="E16" i="1"/>
  <c r="E17" i="1"/>
  <c r="D103" i="1"/>
  <c r="S15" i="1"/>
  <c r="E19" i="1"/>
  <c r="D104" i="1"/>
  <c r="D105" i="1"/>
  <c r="D107" i="1"/>
  <c r="D109" i="1"/>
  <c r="D111" i="1"/>
  <c r="D112" i="1"/>
  <c r="D113" i="1"/>
  <c r="E34" i="1"/>
  <c r="D121" i="1"/>
  <c r="E35" i="1"/>
  <c r="D122" i="1"/>
  <c r="E45" i="1"/>
  <c r="D123" i="1"/>
  <c r="E20" i="1"/>
  <c r="E21" i="1"/>
  <c r="E23" i="1"/>
  <c r="E24" i="1"/>
  <c r="E46" i="1"/>
  <c r="D124" i="1"/>
  <c r="D135" i="1"/>
  <c r="D145" i="1"/>
  <c r="T4" i="1"/>
  <c r="F7" i="1"/>
  <c r="T5" i="1"/>
  <c r="F8" i="1"/>
  <c r="T9" i="1"/>
  <c r="F9" i="1"/>
  <c r="F10" i="1"/>
  <c r="T10" i="1"/>
  <c r="F12" i="1"/>
  <c r="T11" i="1"/>
  <c r="F13" i="1"/>
  <c r="F14" i="1"/>
  <c r="T12" i="1"/>
  <c r="F15" i="1"/>
  <c r="F16" i="1"/>
  <c r="F17" i="1"/>
  <c r="E103" i="1"/>
  <c r="T15" i="1"/>
  <c r="F19" i="1"/>
  <c r="E104" i="1"/>
  <c r="E105" i="1"/>
  <c r="E107" i="1"/>
  <c r="E109" i="1"/>
  <c r="E111" i="1"/>
  <c r="E112" i="1"/>
  <c r="E113" i="1"/>
  <c r="F34" i="1"/>
  <c r="E121" i="1"/>
  <c r="F35" i="1"/>
  <c r="E122" i="1"/>
  <c r="F45" i="1"/>
  <c r="E123" i="1"/>
  <c r="F20" i="1"/>
  <c r="F21" i="1"/>
  <c r="F23" i="1"/>
  <c r="F24" i="1"/>
  <c r="F46" i="1"/>
  <c r="E124" i="1"/>
  <c r="E135" i="1"/>
  <c r="E145" i="1"/>
  <c r="U4" i="1"/>
  <c r="G7" i="1"/>
  <c r="U5" i="1"/>
  <c r="G8" i="1"/>
  <c r="U9" i="1"/>
  <c r="G9" i="1"/>
  <c r="G10" i="1"/>
  <c r="U10" i="1"/>
  <c r="G12" i="1"/>
  <c r="U11" i="1"/>
  <c r="G13" i="1"/>
  <c r="G14" i="1"/>
  <c r="U12" i="1"/>
  <c r="G15" i="1"/>
  <c r="G16" i="1"/>
  <c r="G17" i="1"/>
  <c r="F103" i="1"/>
  <c r="U15" i="1"/>
  <c r="G19" i="1"/>
  <c r="F104" i="1"/>
  <c r="F105" i="1"/>
  <c r="F107" i="1"/>
  <c r="F109" i="1"/>
  <c r="F111" i="1"/>
  <c r="F112" i="1"/>
  <c r="F113" i="1"/>
  <c r="G34" i="1"/>
  <c r="F121" i="1"/>
  <c r="G35" i="1"/>
  <c r="F122" i="1"/>
  <c r="G45" i="1"/>
  <c r="F123" i="1"/>
  <c r="G20" i="1"/>
  <c r="G21" i="1"/>
  <c r="G23" i="1"/>
  <c r="G24" i="1"/>
  <c r="G46" i="1"/>
  <c r="F124" i="1"/>
  <c r="F135" i="1"/>
  <c r="F145" i="1"/>
  <c r="V4" i="1"/>
  <c r="H7" i="1"/>
  <c r="V5" i="1"/>
  <c r="H8" i="1"/>
  <c r="V9" i="1"/>
  <c r="H9" i="1"/>
  <c r="H10" i="1"/>
  <c r="V10" i="1"/>
  <c r="H12" i="1"/>
  <c r="V11" i="1"/>
  <c r="H13" i="1"/>
  <c r="H14" i="1"/>
  <c r="V12" i="1"/>
  <c r="H15" i="1"/>
  <c r="H16" i="1"/>
  <c r="H17" i="1"/>
  <c r="G103" i="1"/>
  <c r="V15" i="1"/>
  <c r="H19" i="1"/>
  <c r="G104" i="1"/>
  <c r="G105" i="1"/>
  <c r="G107" i="1"/>
  <c r="G109" i="1"/>
  <c r="G111" i="1"/>
  <c r="G112" i="1"/>
  <c r="G113" i="1"/>
  <c r="H34" i="1"/>
  <c r="G121" i="1"/>
  <c r="H35" i="1"/>
  <c r="G122" i="1"/>
  <c r="H45" i="1"/>
  <c r="G123" i="1"/>
  <c r="H20" i="1"/>
  <c r="H21" i="1"/>
  <c r="H23" i="1"/>
  <c r="H24" i="1"/>
  <c r="H46" i="1"/>
  <c r="G124" i="1"/>
  <c r="G135" i="1"/>
  <c r="G145" i="1"/>
  <c r="W4" i="1"/>
  <c r="I7" i="1"/>
  <c r="W5" i="1"/>
  <c r="I8" i="1"/>
  <c r="W9" i="1"/>
  <c r="I9" i="1"/>
  <c r="I10" i="1"/>
  <c r="W10" i="1"/>
  <c r="I12" i="1"/>
  <c r="W11" i="1"/>
  <c r="I13" i="1"/>
  <c r="I14" i="1"/>
  <c r="W12" i="1"/>
  <c r="I15" i="1"/>
  <c r="I16" i="1"/>
  <c r="I17" i="1"/>
  <c r="H103" i="1"/>
  <c r="W15" i="1"/>
  <c r="I19" i="1"/>
  <c r="H104" i="1"/>
  <c r="H105" i="1"/>
  <c r="H107" i="1"/>
  <c r="H109" i="1"/>
  <c r="H111" i="1"/>
  <c r="H112" i="1"/>
  <c r="H113" i="1"/>
  <c r="I34" i="1"/>
  <c r="H121" i="1"/>
  <c r="I35" i="1"/>
  <c r="H122" i="1"/>
  <c r="I45" i="1"/>
  <c r="H123" i="1"/>
  <c r="I20" i="1"/>
  <c r="I21" i="1"/>
  <c r="I23" i="1"/>
  <c r="I24" i="1"/>
  <c r="I46" i="1"/>
  <c r="H124" i="1"/>
  <c r="H135" i="1"/>
  <c r="H145" i="1"/>
  <c r="I103" i="1"/>
  <c r="I104" i="1"/>
  <c r="I105" i="1"/>
  <c r="I107" i="1"/>
  <c r="I109" i="1"/>
  <c r="I111" i="1"/>
  <c r="I112" i="1"/>
  <c r="I113" i="1"/>
  <c r="I121" i="1"/>
  <c r="I122" i="1"/>
  <c r="I123" i="1"/>
  <c r="I124" i="1"/>
  <c r="I135" i="1"/>
  <c r="I145" i="1"/>
  <c r="B149" i="1"/>
  <c r="B153" i="1"/>
  <c r="J153" i="1"/>
  <c r="C153" i="1"/>
  <c r="D153" i="1"/>
  <c r="E153" i="1"/>
  <c r="F153" i="1"/>
  <c r="G153" i="1"/>
  <c r="H153" i="1"/>
  <c r="I153" i="1"/>
  <c r="B157" i="1"/>
  <c r="B159" i="1"/>
  <c r="B103" i="2"/>
  <c r="D103" i="2"/>
  <c r="E103" i="2"/>
  <c r="F103" i="2"/>
  <c r="K47" i="1"/>
  <c r="I89" i="1"/>
  <c r="I90" i="1"/>
  <c r="I91" i="1"/>
  <c r="I93" i="1"/>
  <c r="K25" i="1"/>
  <c r="J25" i="1"/>
  <c r="I25" i="1"/>
  <c r="H25" i="1"/>
  <c r="G25" i="1"/>
  <c r="F25" i="1"/>
  <c r="E25" i="1"/>
  <c r="D25" i="1"/>
  <c r="D52" i="1"/>
  <c r="E52" i="1"/>
  <c r="F52" i="1"/>
  <c r="G52" i="1"/>
  <c r="H52" i="1"/>
  <c r="I52" i="1"/>
  <c r="J52" i="1"/>
  <c r="K52" i="1"/>
  <c r="I94" i="1"/>
  <c r="I95" i="1"/>
  <c r="M89" i="1"/>
  <c r="F89" i="1"/>
  <c r="C90" i="1"/>
  <c r="F83" i="1"/>
  <c r="C88" i="1"/>
  <c r="M93" i="1"/>
  <c r="F90" i="1"/>
  <c r="C91" i="1"/>
  <c r="C85" i="1"/>
  <c r="C93" i="1"/>
  <c r="B147" i="1"/>
  <c r="J147" i="1"/>
  <c r="C147" i="1"/>
  <c r="D147" i="1"/>
  <c r="E147" i="1"/>
  <c r="F147" i="1"/>
  <c r="G147" i="1"/>
  <c r="H147" i="1"/>
  <c r="I147" i="1"/>
  <c r="B148" i="1"/>
  <c r="B155" i="1"/>
  <c r="J155" i="1"/>
  <c r="C155" i="1"/>
  <c r="D155" i="1"/>
  <c r="E155" i="1"/>
  <c r="F155" i="1"/>
  <c r="G155" i="1"/>
  <c r="H155" i="1"/>
  <c r="I155" i="1"/>
  <c r="B156" i="1"/>
  <c r="B158" i="1"/>
  <c r="B140" i="1"/>
  <c r="B137" i="1"/>
  <c r="C137" i="1"/>
  <c r="D137" i="1"/>
  <c r="E137" i="1"/>
  <c r="F137" i="1"/>
  <c r="G137" i="1"/>
  <c r="H137" i="1"/>
  <c r="I137" i="1"/>
  <c r="J137" i="1"/>
  <c r="B139" i="1"/>
  <c r="A103" i="1"/>
  <c r="J89" i="1"/>
  <c r="L89" i="1"/>
  <c r="J90" i="1"/>
  <c r="L90" i="1"/>
  <c r="L91" i="1"/>
  <c r="H90" i="1"/>
  <c r="H89" i="1"/>
  <c r="H94" i="1"/>
  <c r="H93" i="1"/>
  <c r="D75" i="1"/>
  <c r="D74" i="1"/>
  <c r="D76" i="1"/>
  <c r="D77" i="1"/>
  <c r="D79" i="1"/>
  <c r="E61" i="1"/>
  <c r="E64" i="1"/>
  <c r="F66" i="1"/>
  <c r="E66" i="1"/>
  <c r="F67" i="1"/>
  <c r="E67" i="1"/>
  <c r="E68" i="1"/>
  <c r="E80" i="1"/>
  <c r="D39" i="1"/>
  <c r="E39" i="1"/>
  <c r="E40" i="1"/>
  <c r="E42" i="1"/>
  <c r="E47" i="1"/>
  <c r="E54" i="1"/>
  <c r="E56" i="1"/>
  <c r="F39" i="1"/>
  <c r="F40" i="1"/>
  <c r="F42" i="1"/>
  <c r="F47" i="1"/>
  <c r="F54" i="1"/>
  <c r="F56" i="1"/>
  <c r="G39" i="1"/>
  <c r="G40" i="1"/>
  <c r="G42" i="1"/>
  <c r="G47" i="1"/>
  <c r="G54" i="1"/>
  <c r="G56" i="1"/>
  <c r="H39" i="1"/>
  <c r="H40" i="1"/>
  <c r="H42" i="1"/>
  <c r="H47" i="1"/>
  <c r="H54" i="1"/>
  <c r="H56" i="1"/>
  <c r="I47" i="1"/>
  <c r="I54" i="1"/>
  <c r="I39" i="1"/>
  <c r="I40" i="1"/>
  <c r="I42" i="1"/>
  <c r="I56" i="1"/>
  <c r="J47" i="1"/>
  <c r="J54" i="1"/>
  <c r="J39" i="1"/>
  <c r="J40" i="1"/>
  <c r="J42" i="1"/>
  <c r="J56" i="1"/>
  <c r="K54" i="1"/>
  <c r="K39" i="1"/>
  <c r="K40" i="1"/>
  <c r="K42" i="1"/>
  <c r="K56" i="1"/>
  <c r="U6" i="1"/>
  <c r="V6" i="1"/>
  <c r="W6" i="1"/>
  <c r="X6" i="1"/>
  <c r="Y6" i="1"/>
  <c r="U7" i="1"/>
  <c r="V7" i="1"/>
  <c r="W7" i="1"/>
  <c r="X7" i="1"/>
  <c r="Y7" i="1"/>
  <c r="D40" i="1"/>
  <c r="D42" i="1"/>
  <c r="K20" i="2"/>
  <c r="B104" i="2"/>
  <c r="E104" i="2"/>
  <c r="B105" i="2"/>
  <c r="E105" i="2"/>
  <c r="B106" i="2"/>
  <c r="E106" i="2"/>
  <c r="B107" i="2"/>
  <c r="E107" i="2"/>
  <c r="B108" i="2"/>
  <c r="E108" i="2"/>
  <c r="B109" i="2"/>
  <c r="E109" i="2"/>
  <c r="B110" i="2"/>
  <c r="E110" i="2"/>
  <c r="B111" i="2"/>
  <c r="E111" i="2"/>
  <c r="B112" i="2"/>
  <c r="E112" i="2"/>
  <c r="B113" i="2"/>
  <c r="E113" i="2"/>
  <c r="B114" i="2"/>
  <c r="E114" i="2"/>
  <c r="B115" i="2"/>
  <c r="E115" i="2"/>
  <c r="B116" i="2"/>
  <c r="E116" i="2"/>
  <c r="B117" i="2"/>
  <c r="E117" i="2"/>
  <c r="B118" i="2"/>
  <c r="E118" i="2"/>
  <c r="B119" i="2"/>
  <c r="E119" i="2"/>
  <c r="B120" i="2"/>
  <c r="E120" i="2"/>
  <c r="B121" i="2"/>
  <c r="E121" i="2"/>
  <c r="B122" i="2"/>
  <c r="E122" i="2"/>
  <c r="B123" i="2"/>
  <c r="E123" i="2"/>
  <c r="B124" i="2"/>
  <c r="E124" i="2"/>
  <c r="B125" i="2"/>
  <c r="E125" i="2"/>
  <c r="B126" i="2"/>
  <c r="E126" i="2"/>
  <c r="B127" i="2"/>
  <c r="E127" i="2"/>
  <c r="B128" i="2"/>
  <c r="E128" i="2"/>
  <c r="B129" i="2"/>
  <c r="E129" i="2"/>
  <c r="B130" i="2"/>
  <c r="E130" i="2"/>
  <c r="B131" i="2"/>
  <c r="E131" i="2"/>
  <c r="B132" i="2"/>
  <c r="E132" i="2"/>
  <c r="B133" i="2"/>
  <c r="E133" i="2"/>
  <c r="B134" i="2"/>
  <c r="E134" i="2"/>
  <c r="B135" i="2"/>
  <c r="E135" i="2"/>
  <c r="B136" i="2"/>
  <c r="E136" i="2"/>
  <c r="B137" i="2"/>
  <c r="E137" i="2"/>
  <c r="B138" i="2"/>
  <c r="E138" i="2"/>
  <c r="B139" i="2"/>
  <c r="E139" i="2"/>
  <c r="B140" i="2"/>
  <c r="E140" i="2"/>
  <c r="B141" i="2"/>
  <c r="E141" i="2"/>
  <c r="B142" i="2"/>
  <c r="E142" i="2"/>
  <c r="B143" i="2"/>
  <c r="E143" i="2"/>
  <c r="B144" i="2"/>
  <c r="E144" i="2"/>
  <c r="B145" i="2"/>
  <c r="E145" i="2"/>
  <c r="B146" i="2"/>
  <c r="E146" i="2"/>
  <c r="B147" i="2"/>
  <c r="E147" i="2"/>
  <c r="B148" i="2"/>
  <c r="E148" i="2"/>
  <c r="B149" i="2"/>
  <c r="E149" i="2"/>
  <c r="B150" i="2"/>
  <c r="E150" i="2"/>
  <c r="B151" i="2"/>
  <c r="E151" i="2"/>
  <c r="B152" i="2"/>
  <c r="E152" i="2"/>
  <c r="B153" i="2"/>
  <c r="E153" i="2"/>
  <c r="B154" i="2"/>
  <c r="E154" i="2"/>
  <c r="B155" i="2"/>
  <c r="E155" i="2"/>
  <c r="B156" i="2"/>
  <c r="E156" i="2"/>
  <c r="B157" i="2"/>
  <c r="E157" i="2"/>
  <c r="B158" i="2"/>
  <c r="E158" i="2"/>
  <c r="B159" i="2"/>
  <c r="E159" i="2"/>
  <c r="B160" i="2"/>
  <c r="E160" i="2"/>
  <c r="B161" i="2"/>
  <c r="E161" i="2"/>
  <c r="B162" i="2"/>
  <c r="E162" i="2"/>
  <c r="B163" i="2"/>
  <c r="E163" i="2"/>
  <c r="B164" i="2"/>
  <c r="E164" i="2"/>
  <c r="B165" i="2"/>
  <c r="E165" i="2"/>
  <c r="B166" i="2"/>
  <c r="E166" i="2"/>
  <c r="B167" i="2"/>
  <c r="E167" i="2"/>
  <c r="B168" i="2"/>
  <c r="E168" i="2"/>
  <c r="B169" i="2"/>
  <c r="E169" i="2"/>
  <c r="B170" i="2"/>
  <c r="E170" i="2"/>
  <c r="B171" i="2"/>
  <c r="E171" i="2"/>
  <c r="B172" i="2"/>
  <c r="E172" i="2"/>
  <c r="B173" i="2"/>
  <c r="E173" i="2"/>
  <c r="B174" i="2"/>
  <c r="E174" i="2"/>
  <c r="B175" i="2"/>
  <c r="E175" i="2"/>
  <c r="B176" i="2"/>
  <c r="E176" i="2"/>
  <c r="B177" i="2"/>
  <c r="E177" i="2"/>
  <c r="B178" i="2"/>
  <c r="E178" i="2"/>
  <c r="B179" i="2"/>
  <c r="E179" i="2"/>
  <c r="B180" i="2"/>
  <c r="E180" i="2"/>
  <c r="B181" i="2"/>
  <c r="E181" i="2"/>
  <c r="B182" i="2"/>
  <c r="E182" i="2"/>
  <c r="B183" i="2"/>
  <c r="E183" i="2"/>
  <c r="B184" i="2"/>
  <c r="E184" i="2"/>
  <c r="B185" i="2"/>
  <c r="E185" i="2"/>
  <c r="B186" i="2"/>
  <c r="E186" i="2"/>
  <c r="B187" i="2"/>
  <c r="E187" i="2"/>
  <c r="B188" i="2"/>
  <c r="E188" i="2"/>
  <c r="B189" i="2"/>
  <c r="E189" i="2"/>
  <c r="B190" i="2"/>
  <c r="E190" i="2"/>
  <c r="B191" i="2"/>
  <c r="E191" i="2"/>
  <c r="B192" i="2"/>
  <c r="E192" i="2"/>
  <c r="B193" i="2"/>
  <c r="E193" i="2"/>
  <c r="B194" i="2"/>
  <c r="E194" i="2"/>
  <c r="B195" i="2"/>
  <c r="E195" i="2"/>
  <c r="B196" i="2"/>
  <c r="E196" i="2"/>
  <c r="B197" i="2"/>
  <c r="E197" i="2"/>
  <c r="B198" i="2"/>
  <c r="E198" i="2"/>
  <c r="B199" i="2"/>
  <c r="E199" i="2"/>
  <c r="B200" i="2"/>
  <c r="E200" i="2"/>
  <c r="B201" i="2"/>
  <c r="E201" i="2"/>
  <c r="B202" i="2"/>
  <c r="E202" i="2"/>
  <c r="B203" i="2"/>
  <c r="E203" i="2"/>
  <c r="B204" i="2"/>
  <c r="E204" i="2"/>
  <c r="B205" i="2"/>
  <c r="E205" i="2"/>
  <c r="B206" i="2"/>
  <c r="E206" i="2"/>
  <c r="B207" i="2"/>
  <c r="E207" i="2"/>
  <c r="B208" i="2"/>
  <c r="E208" i="2"/>
  <c r="B209" i="2"/>
  <c r="E209" i="2"/>
  <c r="B210" i="2"/>
  <c r="E210" i="2"/>
  <c r="B211" i="2"/>
  <c r="E211" i="2"/>
  <c r="B212" i="2"/>
  <c r="E212" i="2"/>
  <c r="B213" i="2"/>
  <c r="E213" i="2"/>
  <c r="B214" i="2"/>
  <c r="E214" i="2"/>
  <c r="B215" i="2"/>
  <c r="E215" i="2"/>
  <c r="B216" i="2"/>
  <c r="E216" i="2"/>
  <c r="B217" i="2"/>
  <c r="E217" i="2"/>
  <c r="B218" i="2"/>
  <c r="E218" i="2"/>
  <c r="B219" i="2"/>
  <c r="E219" i="2"/>
  <c r="B220" i="2"/>
  <c r="E220" i="2"/>
  <c r="B221" i="2"/>
  <c r="E221" i="2"/>
  <c r="B222" i="2"/>
  <c r="E222" i="2"/>
  <c r="B223" i="2"/>
  <c r="E223" i="2"/>
  <c r="B224" i="2"/>
  <c r="E224" i="2"/>
  <c r="B225" i="2"/>
  <c r="E225" i="2"/>
  <c r="B226" i="2"/>
  <c r="E226" i="2"/>
  <c r="B227" i="2"/>
  <c r="E227" i="2"/>
  <c r="B228" i="2"/>
  <c r="E228" i="2"/>
  <c r="B229" i="2"/>
  <c r="E229" i="2"/>
  <c r="B230" i="2"/>
  <c r="E230" i="2"/>
  <c r="B231" i="2"/>
  <c r="E231" i="2"/>
  <c r="B232" i="2"/>
  <c r="E232" i="2"/>
  <c r="B233" i="2"/>
  <c r="E233" i="2"/>
  <c r="B234" i="2"/>
  <c r="E234" i="2"/>
  <c r="B235" i="2"/>
  <c r="E235" i="2"/>
  <c r="B236" i="2"/>
  <c r="E236" i="2"/>
  <c r="B237" i="2"/>
  <c r="E237" i="2"/>
  <c r="B238" i="2"/>
  <c r="E238" i="2"/>
  <c r="B239" i="2"/>
  <c r="E239" i="2"/>
  <c r="B240" i="2"/>
  <c r="E240" i="2"/>
  <c r="B241" i="2"/>
  <c r="E241" i="2"/>
  <c r="B242" i="2"/>
  <c r="E242" i="2"/>
  <c r="B243" i="2"/>
  <c r="E243" i="2"/>
  <c r="B244" i="2"/>
  <c r="E244" i="2"/>
  <c r="B245" i="2"/>
  <c r="E245" i="2"/>
  <c r="B246" i="2"/>
  <c r="E246" i="2"/>
  <c r="B247" i="2"/>
  <c r="E247" i="2"/>
  <c r="B248" i="2"/>
  <c r="E248" i="2"/>
  <c r="B249" i="2"/>
  <c r="E249" i="2"/>
  <c r="B250" i="2"/>
  <c r="E250" i="2"/>
  <c r="B251" i="2"/>
  <c r="E251" i="2"/>
  <c r="B252" i="2"/>
  <c r="E252" i="2"/>
  <c r="B253" i="2"/>
  <c r="E253" i="2"/>
  <c r="B254" i="2"/>
  <c r="E254" i="2"/>
  <c r="B255" i="2"/>
  <c r="E255" i="2"/>
  <c r="B256" i="2"/>
  <c r="E256" i="2"/>
  <c r="B257" i="2"/>
  <c r="E257" i="2"/>
  <c r="B258" i="2"/>
  <c r="E258" i="2"/>
  <c r="B259" i="2"/>
  <c r="E259" i="2"/>
  <c r="B260" i="2"/>
  <c r="E260" i="2"/>
  <c r="B261" i="2"/>
  <c r="E261" i="2"/>
  <c r="B262" i="2"/>
  <c r="E262" i="2"/>
  <c r="B263" i="2"/>
  <c r="E263" i="2"/>
  <c r="B264" i="2"/>
  <c r="E264" i="2"/>
  <c r="B265" i="2"/>
  <c r="E265" i="2"/>
  <c r="B266" i="2"/>
  <c r="E266" i="2"/>
  <c r="B267" i="2"/>
  <c r="E267" i="2"/>
  <c r="B268" i="2"/>
  <c r="E268" i="2"/>
  <c r="B269" i="2"/>
  <c r="E269" i="2"/>
  <c r="B270" i="2"/>
  <c r="E270" i="2"/>
  <c r="B271" i="2"/>
  <c r="E271" i="2"/>
  <c r="B272" i="2"/>
  <c r="E272" i="2"/>
  <c r="B273" i="2"/>
  <c r="E273" i="2"/>
  <c r="B274" i="2"/>
  <c r="E274" i="2"/>
  <c r="B275" i="2"/>
  <c r="E275" i="2"/>
  <c r="B276" i="2"/>
  <c r="E276" i="2"/>
  <c r="B277" i="2"/>
  <c r="E277" i="2"/>
  <c r="B278" i="2"/>
  <c r="E278" i="2"/>
  <c r="B279" i="2"/>
  <c r="E279" i="2"/>
  <c r="B280" i="2"/>
  <c r="E280" i="2"/>
  <c r="B281" i="2"/>
  <c r="E281" i="2"/>
  <c r="B282" i="2"/>
  <c r="E282" i="2"/>
  <c r="B283" i="2"/>
  <c r="E283" i="2"/>
  <c r="B284" i="2"/>
  <c r="E284" i="2"/>
  <c r="B285" i="2"/>
  <c r="E285" i="2"/>
  <c r="B286" i="2"/>
  <c r="E286" i="2"/>
  <c r="B287" i="2"/>
  <c r="E287" i="2"/>
  <c r="B288" i="2"/>
  <c r="E288" i="2"/>
  <c r="B289" i="2"/>
  <c r="E289" i="2"/>
  <c r="B290" i="2"/>
  <c r="E290" i="2"/>
  <c r="B291" i="2"/>
  <c r="E291" i="2"/>
  <c r="B292" i="2"/>
  <c r="E292" i="2"/>
  <c r="B293" i="2"/>
  <c r="E293" i="2"/>
  <c r="B294" i="2"/>
  <c r="E294" i="2"/>
  <c r="B295" i="2"/>
  <c r="E295" i="2"/>
  <c r="B296" i="2"/>
  <c r="E296" i="2"/>
  <c r="B297" i="2"/>
  <c r="E297" i="2"/>
  <c r="B298" i="2"/>
  <c r="E298" i="2"/>
  <c r="B299" i="2"/>
  <c r="E299" i="2"/>
  <c r="B300" i="2"/>
  <c r="E300" i="2"/>
  <c r="B301" i="2"/>
  <c r="E301" i="2"/>
  <c r="B302" i="2"/>
  <c r="E302" i="2"/>
  <c r="B303" i="2"/>
  <c r="E303" i="2"/>
  <c r="B304" i="2"/>
  <c r="E304" i="2"/>
  <c r="B305" i="2"/>
  <c r="E305" i="2"/>
  <c r="B306" i="2"/>
  <c r="E306" i="2"/>
  <c r="B307" i="2"/>
  <c r="E307" i="2"/>
  <c r="B308" i="2"/>
  <c r="E308" i="2"/>
  <c r="B309" i="2"/>
  <c r="E309" i="2"/>
  <c r="B310" i="2"/>
  <c r="E310" i="2"/>
  <c r="B311" i="2"/>
  <c r="E311" i="2"/>
  <c r="B312" i="2"/>
  <c r="E312" i="2"/>
  <c r="B313" i="2"/>
  <c r="E313" i="2"/>
  <c r="B314" i="2"/>
  <c r="E314" i="2"/>
  <c r="B315" i="2"/>
  <c r="E315" i="2"/>
  <c r="B316" i="2"/>
  <c r="E316" i="2"/>
  <c r="B317" i="2"/>
  <c r="E317" i="2"/>
  <c r="B318" i="2"/>
  <c r="E318" i="2"/>
  <c r="B319" i="2"/>
  <c r="E319" i="2"/>
  <c r="B320" i="2"/>
  <c r="E320" i="2"/>
  <c r="B321" i="2"/>
  <c r="E321" i="2"/>
  <c r="B322" i="2"/>
  <c r="E322" i="2"/>
  <c r="B323" i="2"/>
  <c r="E323" i="2"/>
  <c r="B324" i="2"/>
  <c r="E324" i="2"/>
  <c r="B325" i="2"/>
  <c r="E325" i="2"/>
  <c r="B326" i="2"/>
  <c r="E326" i="2"/>
  <c r="B327" i="2"/>
  <c r="E327" i="2"/>
  <c r="B328" i="2"/>
  <c r="E328" i="2"/>
  <c r="B329" i="2"/>
  <c r="E329" i="2"/>
  <c r="B330" i="2"/>
  <c r="E330" i="2"/>
  <c r="B331" i="2"/>
  <c r="E331" i="2"/>
  <c r="B332" i="2"/>
  <c r="E332" i="2"/>
  <c r="B333" i="2"/>
  <c r="E333" i="2"/>
  <c r="B334" i="2"/>
  <c r="E334" i="2"/>
  <c r="B335" i="2"/>
  <c r="E335" i="2"/>
  <c r="B336" i="2"/>
  <c r="E336" i="2"/>
  <c r="B337" i="2"/>
  <c r="E337" i="2"/>
  <c r="B338" i="2"/>
  <c r="E338" i="2"/>
  <c r="B339" i="2"/>
  <c r="E339" i="2"/>
  <c r="B340" i="2"/>
  <c r="E340" i="2"/>
  <c r="B341" i="2"/>
  <c r="E341" i="2"/>
  <c r="B342" i="2"/>
  <c r="E342" i="2"/>
  <c r="B343" i="2"/>
  <c r="E343" i="2"/>
  <c r="B344" i="2"/>
  <c r="E344" i="2"/>
  <c r="B345" i="2"/>
  <c r="E345" i="2"/>
  <c r="B346" i="2"/>
  <c r="E346" i="2"/>
  <c r="B347" i="2"/>
  <c r="E347" i="2"/>
  <c r="B348" i="2"/>
  <c r="E348" i="2"/>
  <c r="B349" i="2"/>
  <c r="E349" i="2"/>
  <c r="B350" i="2"/>
  <c r="E350" i="2"/>
  <c r="B351" i="2"/>
  <c r="E351" i="2"/>
  <c r="B352" i="2"/>
  <c r="E352" i="2"/>
  <c r="B353" i="2"/>
  <c r="E353" i="2"/>
  <c r="B354" i="2"/>
  <c r="E354" i="2"/>
  <c r="B355" i="2"/>
  <c r="E355" i="2"/>
  <c r="B356" i="2"/>
  <c r="E356" i="2"/>
  <c r="B357" i="2"/>
  <c r="E357" i="2"/>
  <c r="B358" i="2"/>
  <c r="E358" i="2"/>
  <c r="B359" i="2"/>
  <c r="E359" i="2"/>
  <c r="B360" i="2"/>
  <c r="E360" i="2"/>
  <c r="B361" i="2"/>
  <c r="E361" i="2"/>
  <c r="B362" i="2"/>
  <c r="E362" i="2"/>
  <c r="B363" i="2"/>
  <c r="E363" i="2"/>
  <c r="B364" i="2"/>
  <c r="E364" i="2"/>
  <c r="B365" i="2"/>
  <c r="E365" i="2"/>
  <c r="B366" i="2"/>
  <c r="E366" i="2"/>
  <c r="B367" i="2"/>
  <c r="E367" i="2"/>
  <c r="R6" i="1"/>
  <c r="R7" i="1"/>
  <c r="T6" i="1"/>
  <c r="S6" i="1"/>
  <c r="S7" i="1"/>
  <c r="T7" i="1"/>
  <c r="D47" i="1"/>
  <c r="D54" i="1"/>
  <c r="D56" i="1"/>
  <c r="C104" i="2"/>
  <c r="D104" i="2"/>
  <c r="F104" i="2"/>
  <c r="C105" i="2"/>
  <c r="D105" i="2"/>
  <c r="F105" i="2"/>
  <c r="C106" i="2"/>
  <c r="D106" i="2"/>
  <c r="F106" i="2"/>
  <c r="C107" i="2"/>
  <c r="D107" i="2"/>
  <c r="F107" i="2"/>
  <c r="C108" i="2"/>
  <c r="D108" i="2"/>
  <c r="F108" i="2"/>
  <c r="C109" i="2"/>
  <c r="D109" i="2"/>
  <c r="F109" i="2"/>
  <c r="C110" i="2"/>
  <c r="D110" i="2"/>
  <c r="F110" i="2"/>
  <c r="C111" i="2"/>
  <c r="D111" i="2"/>
  <c r="F111" i="2"/>
  <c r="C112" i="2"/>
  <c r="D112" i="2"/>
  <c r="F112" i="2"/>
  <c r="C113" i="2"/>
  <c r="D113" i="2"/>
  <c r="F113" i="2"/>
  <c r="C114" i="2"/>
  <c r="D114" i="2"/>
  <c r="F114" i="2"/>
  <c r="C115" i="2"/>
  <c r="D115" i="2"/>
  <c r="F115" i="2"/>
  <c r="C116" i="2"/>
  <c r="D116" i="2"/>
  <c r="F116" i="2"/>
  <c r="C117" i="2"/>
  <c r="D117" i="2"/>
  <c r="F117" i="2"/>
  <c r="C118" i="2"/>
  <c r="D118" i="2"/>
  <c r="F118" i="2"/>
  <c r="C119" i="2"/>
  <c r="D119" i="2"/>
  <c r="F119" i="2"/>
  <c r="C120" i="2"/>
  <c r="D120" i="2"/>
  <c r="F120" i="2"/>
  <c r="C121" i="2"/>
  <c r="D121" i="2"/>
  <c r="F121" i="2"/>
  <c r="C122" i="2"/>
  <c r="D122" i="2"/>
  <c r="F122" i="2"/>
  <c r="C123" i="2"/>
  <c r="D123" i="2"/>
  <c r="F123" i="2"/>
  <c r="C124" i="2"/>
  <c r="D124" i="2"/>
  <c r="F124" i="2"/>
  <c r="C125" i="2"/>
  <c r="D125" i="2"/>
  <c r="F125" i="2"/>
  <c r="C126" i="2"/>
  <c r="D126" i="2"/>
  <c r="F126" i="2"/>
  <c r="C127" i="2"/>
  <c r="D127" i="2"/>
  <c r="F127" i="2"/>
  <c r="C128" i="2"/>
  <c r="D128" i="2"/>
  <c r="F128" i="2"/>
  <c r="C129" i="2"/>
  <c r="D129" i="2"/>
  <c r="F129" i="2"/>
  <c r="C130" i="2"/>
  <c r="D130" i="2"/>
  <c r="F130" i="2"/>
  <c r="C131" i="2"/>
  <c r="D131" i="2"/>
  <c r="F131" i="2"/>
  <c r="C132" i="2"/>
  <c r="D132" i="2"/>
  <c r="F132" i="2"/>
  <c r="C133" i="2"/>
  <c r="D133" i="2"/>
  <c r="F133" i="2"/>
  <c r="C134" i="2"/>
  <c r="D134" i="2"/>
  <c r="F134" i="2"/>
  <c r="C135" i="2"/>
  <c r="D135" i="2"/>
  <c r="F135" i="2"/>
  <c r="C136" i="2"/>
  <c r="D136" i="2"/>
  <c r="F136" i="2"/>
  <c r="C137" i="2"/>
  <c r="D137" i="2"/>
  <c r="F137" i="2"/>
  <c r="C138" i="2"/>
  <c r="D138" i="2"/>
  <c r="F138" i="2"/>
  <c r="C139" i="2"/>
  <c r="D139" i="2"/>
  <c r="F139" i="2"/>
  <c r="C140" i="2"/>
  <c r="D140" i="2"/>
  <c r="F140" i="2"/>
  <c r="C141" i="2"/>
  <c r="D141" i="2"/>
  <c r="F141" i="2"/>
  <c r="C142" i="2"/>
  <c r="D142" i="2"/>
  <c r="F142" i="2"/>
  <c r="C143" i="2"/>
  <c r="D143" i="2"/>
  <c r="F143" i="2"/>
  <c r="C144" i="2"/>
  <c r="D144" i="2"/>
  <c r="F144" i="2"/>
  <c r="C145" i="2"/>
  <c r="D145" i="2"/>
  <c r="F145" i="2"/>
  <c r="C146" i="2"/>
  <c r="D146" i="2"/>
  <c r="F146" i="2"/>
  <c r="C147" i="2"/>
  <c r="D147" i="2"/>
  <c r="F147" i="2"/>
  <c r="C148" i="2"/>
  <c r="D148" i="2"/>
  <c r="F148" i="2"/>
  <c r="C149" i="2"/>
  <c r="D149" i="2"/>
  <c r="F149" i="2"/>
  <c r="C150" i="2"/>
  <c r="D150" i="2"/>
  <c r="F150" i="2"/>
  <c r="C151" i="2"/>
  <c r="D151" i="2"/>
  <c r="F151" i="2"/>
  <c r="C152" i="2"/>
  <c r="D152" i="2"/>
  <c r="F152" i="2"/>
  <c r="C153" i="2"/>
  <c r="D153" i="2"/>
  <c r="F153" i="2"/>
  <c r="C154" i="2"/>
  <c r="D154" i="2"/>
  <c r="F154" i="2"/>
  <c r="C155" i="2"/>
  <c r="D155" i="2"/>
  <c r="F155" i="2"/>
  <c r="C156" i="2"/>
  <c r="D156" i="2"/>
  <c r="F156" i="2"/>
  <c r="C157" i="2"/>
  <c r="D157" i="2"/>
  <c r="F157" i="2"/>
  <c r="C158" i="2"/>
  <c r="D158" i="2"/>
  <c r="F158" i="2"/>
  <c r="C159" i="2"/>
  <c r="D159" i="2"/>
  <c r="F159" i="2"/>
  <c r="C160" i="2"/>
  <c r="D160" i="2"/>
  <c r="F160" i="2"/>
  <c r="C161" i="2"/>
  <c r="D161" i="2"/>
  <c r="F161" i="2"/>
  <c r="C162" i="2"/>
  <c r="D162" i="2"/>
  <c r="F162" i="2"/>
  <c r="C163" i="2"/>
  <c r="D163" i="2"/>
  <c r="F163" i="2"/>
  <c r="C164" i="2"/>
  <c r="D164" i="2"/>
  <c r="F164" i="2"/>
  <c r="C165" i="2"/>
  <c r="D165" i="2"/>
  <c r="F165" i="2"/>
  <c r="C166" i="2"/>
  <c r="D166" i="2"/>
  <c r="F166" i="2"/>
  <c r="C167" i="2"/>
  <c r="D167" i="2"/>
  <c r="F167" i="2"/>
  <c r="C168" i="2"/>
  <c r="D168" i="2"/>
  <c r="F168" i="2"/>
  <c r="C169" i="2"/>
  <c r="D169" i="2"/>
  <c r="F169" i="2"/>
  <c r="C170" i="2"/>
  <c r="D170" i="2"/>
  <c r="F170" i="2"/>
  <c r="C171" i="2"/>
  <c r="D171" i="2"/>
  <c r="F171" i="2"/>
  <c r="C172" i="2"/>
  <c r="D172" i="2"/>
  <c r="F172" i="2"/>
  <c r="C173" i="2"/>
  <c r="D173" i="2"/>
  <c r="F173" i="2"/>
  <c r="C174" i="2"/>
  <c r="D174" i="2"/>
  <c r="F174" i="2"/>
  <c r="C175" i="2"/>
  <c r="D175" i="2"/>
  <c r="F175" i="2"/>
  <c r="C176" i="2"/>
  <c r="D176" i="2"/>
  <c r="F176" i="2"/>
  <c r="C177" i="2"/>
  <c r="D177" i="2"/>
  <c r="F177" i="2"/>
  <c r="C178" i="2"/>
  <c r="D178" i="2"/>
  <c r="F178" i="2"/>
  <c r="C179" i="2"/>
  <c r="D179" i="2"/>
  <c r="F179" i="2"/>
  <c r="C180" i="2"/>
  <c r="D180" i="2"/>
  <c r="F180" i="2"/>
  <c r="C181" i="2"/>
  <c r="D181" i="2"/>
  <c r="F181" i="2"/>
  <c r="C182" i="2"/>
  <c r="D182" i="2"/>
  <c r="F182" i="2"/>
  <c r="C183" i="2"/>
  <c r="D183" i="2"/>
  <c r="F183" i="2"/>
  <c r="C184" i="2"/>
  <c r="D184" i="2"/>
  <c r="F184" i="2"/>
  <c r="C185" i="2"/>
  <c r="D185" i="2"/>
  <c r="F185" i="2"/>
  <c r="C186" i="2"/>
  <c r="D186" i="2"/>
  <c r="F186" i="2"/>
  <c r="C187" i="2"/>
  <c r="D187" i="2"/>
  <c r="F187" i="2"/>
  <c r="C188" i="2"/>
  <c r="D188" i="2"/>
  <c r="F188" i="2"/>
  <c r="C189" i="2"/>
  <c r="D189" i="2"/>
  <c r="F189" i="2"/>
  <c r="C190" i="2"/>
  <c r="D190" i="2"/>
  <c r="F190" i="2"/>
  <c r="C191" i="2"/>
  <c r="D191" i="2"/>
  <c r="F191" i="2"/>
  <c r="C192" i="2"/>
  <c r="D192" i="2"/>
  <c r="F192" i="2"/>
  <c r="C193" i="2"/>
  <c r="D193" i="2"/>
  <c r="F193" i="2"/>
  <c r="C194" i="2"/>
  <c r="D194" i="2"/>
  <c r="F194" i="2"/>
  <c r="C195" i="2"/>
  <c r="D195" i="2"/>
  <c r="F195" i="2"/>
  <c r="C196" i="2"/>
  <c r="D196" i="2"/>
  <c r="F196" i="2"/>
  <c r="C197" i="2"/>
  <c r="D197" i="2"/>
  <c r="F197" i="2"/>
  <c r="C198" i="2"/>
  <c r="D198" i="2"/>
  <c r="F198" i="2"/>
  <c r="C199" i="2"/>
  <c r="D199" i="2"/>
  <c r="F199" i="2"/>
  <c r="C200" i="2"/>
  <c r="D200" i="2"/>
  <c r="F200" i="2"/>
  <c r="C201" i="2"/>
  <c r="D201" i="2"/>
  <c r="F201" i="2"/>
  <c r="C202" i="2"/>
  <c r="D202" i="2"/>
  <c r="F202" i="2"/>
  <c r="C203" i="2"/>
  <c r="D203" i="2"/>
  <c r="F203" i="2"/>
  <c r="C204" i="2"/>
  <c r="D204" i="2"/>
  <c r="F204" i="2"/>
  <c r="C205" i="2"/>
  <c r="D205" i="2"/>
  <c r="F205" i="2"/>
  <c r="C206" i="2"/>
  <c r="D206" i="2"/>
  <c r="F206" i="2"/>
  <c r="C207" i="2"/>
  <c r="D207" i="2"/>
  <c r="F207" i="2"/>
  <c r="C208" i="2"/>
  <c r="D208" i="2"/>
  <c r="F208" i="2"/>
  <c r="C209" i="2"/>
  <c r="D209" i="2"/>
  <c r="F209" i="2"/>
  <c r="C210" i="2"/>
  <c r="D210" i="2"/>
  <c r="F210" i="2"/>
  <c r="C211" i="2"/>
  <c r="D211" i="2"/>
  <c r="F211" i="2"/>
  <c r="C212" i="2"/>
  <c r="D212" i="2"/>
  <c r="F212" i="2"/>
  <c r="C213" i="2"/>
  <c r="D213" i="2"/>
  <c r="F213" i="2"/>
  <c r="C214" i="2"/>
  <c r="D214" i="2"/>
  <c r="F214" i="2"/>
  <c r="C215" i="2"/>
  <c r="D215" i="2"/>
  <c r="F215" i="2"/>
  <c r="C216" i="2"/>
  <c r="D216" i="2"/>
  <c r="F216" i="2"/>
  <c r="C217" i="2"/>
  <c r="D217" i="2"/>
  <c r="F217" i="2"/>
  <c r="C218" i="2"/>
  <c r="D218" i="2"/>
  <c r="F218" i="2"/>
  <c r="C219" i="2"/>
  <c r="D219" i="2"/>
  <c r="F219" i="2"/>
  <c r="C220" i="2"/>
  <c r="D220" i="2"/>
  <c r="F220" i="2"/>
  <c r="C221" i="2"/>
  <c r="D221" i="2"/>
  <c r="F221" i="2"/>
  <c r="C222" i="2"/>
  <c r="D222" i="2"/>
  <c r="F222" i="2"/>
  <c r="C223" i="2"/>
  <c r="D223" i="2"/>
  <c r="F223" i="2"/>
  <c r="C224" i="2"/>
  <c r="D224" i="2"/>
  <c r="F224" i="2"/>
  <c r="C225" i="2"/>
  <c r="D225" i="2"/>
  <c r="F225" i="2"/>
  <c r="C226" i="2"/>
  <c r="D226" i="2"/>
  <c r="F226" i="2"/>
  <c r="C227" i="2"/>
  <c r="D227" i="2"/>
  <c r="F227" i="2"/>
  <c r="C228" i="2"/>
  <c r="D228" i="2"/>
  <c r="F228" i="2"/>
  <c r="C229" i="2"/>
  <c r="D229" i="2"/>
  <c r="F229" i="2"/>
  <c r="C230" i="2"/>
  <c r="D230" i="2"/>
  <c r="F230" i="2"/>
  <c r="C231" i="2"/>
  <c r="D231" i="2"/>
  <c r="F231" i="2"/>
  <c r="C232" i="2"/>
  <c r="D232" i="2"/>
  <c r="F232" i="2"/>
  <c r="C233" i="2"/>
  <c r="D233" i="2"/>
  <c r="F233" i="2"/>
  <c r="C234" i="2"/>
  <c r="D234" i="2"/>
  <c r="F234" i="2"/>
  <c r="C235" i="2"/>
  <c r="D235" i="2"/>
  <c r="F235" i="2"/>
  <c r="C236" i="2"/>
  <c r="D236" i="2"/>
  <c r="F236" i="2"/>
  <c r="C237" i="2"/>
  <c r="D237" i="2"/>
  <c r="F237" i="2"/>
  <c r="C238" i="2"/>
  <c r="D238" i="2"/>
  <c r="F238" i="2"/>
  <c r="C239" i="2"/>
  <c r="D239" i="2"/>
  <c r="F239" i="2"/>
  <c r="C240" i="2"/>
  <c r="D240" i="2"/>
  <c r="F240" i="2"/>
  <c r="C241" i="2"/>
  <c r="D241" i="2"/>
  <c r="F241" i="2"/>
  <c r="C242" i="2"/>
  <c r="D242" i="2"/>
  <c r="F242" i="2"/>
  <c r="C243" i="2"/>
  <c r="D243" i="2"/>
  <c r="F243" i="2"/>
  <c r="C244" i="2"/>
  <c r="D244" i="2"/>
  <c r="F244" i="2"/>
  <c r="C245" i="2"/>
  <c r="D245" i="2"/>
  <c r="F245" i="2"/>
  <c r="C246" i="2"/>
  <c r="D246" i="2"/>
  <c r="F246" i="2"/>
  <c r="C247" i="2"/>
  <c r="D247" i="2"/>
  <c r="F247" i="2"/>
  <c r="C248" i="2"/>
  <c r="D248" i="2"/>
  <c r="F248" i="2"/>
  <c r="C249" i="2"/>
  <c r="D249" i="2"/>
  <c r="F249" i="2"/>
  <c r="C250" i="2"/>
  <c r="D250" i="2"/>
  <c r="F250" i="2"/>
  <c r="C251" i="2"/>
  <c r="D251" i="2"/>
  <c r="F251" i="2"/>
  <c r="C252" i="2"/>
  <c r="D252" i="2"/>
  <c r="F252" i="2"/>
  <c r="C253" i="2"/>
  <c r="D253" i="2"/>
  <c r="F253" i="2"/>
  <c r="C254" i="2"/>
  <c r="D254" i="2"/>
  <c r="F254" i="2"/>
  <c r="C255" i="2"/>
  <c r="D255" i="2"/>
  <c r="F255" i="2"/>
  <c r="C256" i="2"/>
  <c r="D256" i="2"/>
  <c r="F256" i="2"/>
  <c r="C257" i="2"/>
  <c r="D257" i="2"/>
  <c r="F257" i="2"/>
  <c r="C258" i="2"/>
  <c r="D258" i="2"/>
  <c r="F258" i="2"/>
  <c r="C259" i="2"/>
  <c r="D259" i="2"/>
  <c r="F259" i="2"/>
  <c r="C260" i="2"/>
  <c r="D260" i="2"/>
  <c r="F260" i="2"/>
  <c r="C261" i="2"/>
  <c r="D261" i="2"/>
  <c r="F261" i="2"/>
  <c r="C262" i="2"/>
  <c r="D262" i="2"/>
  <c r="F262" i="2"/>
  <c r="C263" i="2"/>
  <c r="D263" i="2"/>
  <c r="F263" i="2"/>
  <c r="C264" i="2"/>
  <c r="D264" i="2"/>
  <c r="F264" i="2"/>
  <c r="C265" i="2"/>
  <c r="D265" i="2"/>
  <c r="F265" i="2"/>
  <c r="C266" i="2"/>
  <c r="D266" i="2"/>
  <c r="F266" i="2"/>
  <c r="C267" i="2"/>
  <c r="D267" i="2"/>
  <c r="F267" i="2"/>
  <c r="C268" i="2"/>
  <c r="D268" i="2"/>
  <c r="F268" i="2"/>
  <c r="C269" i="2"/>
  <c r="D269" i="2"/>
  <c r="F269" i="2"/>
  <c r="C270" i="2"/>
  <c r="D270" i="2"/>
  <c r="F270" i="2"/>
  <c r="C271" i="2"/>
  <c r="D271" i="2"/>
  <c r="F271" i="2"/>
  <c r="C272" i="2"/>
  <c r="D272" i="2"/>
  <c r="F272" i="2"/>
  <c r="C273" i="2"/>
  <c r="D273" i="2"/>
  <c r="F273" i="2"/>
  <c r="C274" i="2"/>
  <c r="D274" i="2"/>
  <c r="F274" i="2"/>
  <c r="C275" i="2"/>
  <c r="D275" i="2"/>
  <c r="F275" i="2"/>
  <c r="C276" i="2"/>
  <c r="D276" i="2"/>
  <c r="F276" i="2"/>
  <c r="C277" i="2"/>
  <c r="D277" i="2"/>
  <c r="F277" i="2"/>
  <c r="C278" i="2"/>
  <c r="D278" i="2"/>
  <c r="F278" i="2"/>
  <c r="C279" i="2"/>
  <c r="D279" i="2"/>
  <c r="F279" i="2"/>
  <c r="C280" i="2"/>
  <c r="D280" i="2"/>
  <c r="F280" i="2"/>
  <c r="C281" i="2"/>
  <c r="D281" i="2"/>
  <c r="F281" i="2"/>
  <c r="C282" i="2"/>
  <c r="D282" i="2"/>
  <c r="F282" i="2"/>
  <c r="C283" i="2"/>
  <c r="D283" i="2"/>
  <c r="F283" i="2"/>
  <c r="C284" i="2"/>
  <c r="D284" i="2"/>
  <c r="F284" i="2"/>
  <c r="C285" i="2"/>
  <c r="D285" i="2"/>
  <c r="F285" i="2"/>
  <c r="C286" i="2"/>
  <c r="D286" i="2"/>
  <c r="F286" i="2"/>
  <c r="C287" i="2"/>
  <c r="D287" i="2"/>
  <c r="F287" i="2"/>
  <c r="C288" i="2"/>
  <c r="D288" i="2"/>
  <c r="F288" i="2"/>
  <c r="C289" i="2"/>
  <c r="D289" i="2"/>
  <c r="F289" i="2"/>
  <c r="C290" i="2"/>
  <c r="D290" i="2"/>
  <c r="F290" i="2"/>
  <c r="C291" i="2"/>
  <c r="D291" i="2"/>
  <c r="F291" i="2"/>
  <c r="C292" i="2"/>
  <c r="D292" i="2"/>
  <c r="F292" i="2"/>
  <c r="C293" i="2"/>
  <c r="D293" i="2"/>
  <c r="F293" i="2"/>
  <c r="C294" i="2"/>
  <c r="D294" i="2"/>
  <c r="F294" i="2"/>
  <c r="C295" i="2"/>
  <c r="D295" i="2"/>
  <c r="F295" i="2"/>
  <c r="C296" i="2"/>
  <c r="D296" i="2"/>
  <c r="F296" i="2"/>
  <c r="C297" i="2"/>
  <c r="D297" i="2"/>
  <c r="F297" i="2"/>
  <c r="C298" i="2"/>
  <c r="D298" i="2"/>
  <c r="F298" i="2"/>
  <c r="C299" i="2"/>
  <c r="D299" i="2"/>
  <c r="F299" i="2"/>
  <c r="C300" i="2"/>
  <c r="D300" i="2"/>
  <c r="F300" i="2"/>
  <c r="C301" i="2"/>
  <c r="D301" i="2"/>
  <c r="F301" i="2"/>
  <c r="C302" i="2"/>
  <c r="D302" i="2"/>
  <c r="F302" i="2"/>
  <c r="C303" i="2"/>
  <c r="D303" i="2"/>
  <c r="F303" i="2"/>
  <c r="C304" i="2"/>
  <c r="D304" i="2"/>
  <c r="F304" i="2"/>
  <c r="C305" i="2"/>
  <c r="D305" i="2"/>
  <c r="F305" i="2"/>
  <c r="C306" i="2"/>
  <c r="D306" i="2"/>
  <c r="F306" i="2"/>
  <c r="C307" i="2"/>
  <c r="D307" i="2"/>
  <c r="F307" i="2"/>
  <c r="C308" i="2"/>
  <c r="D308" i="2"/>
  <c r="F308" i="2"/>
  <c r="C309" i="2"/>
  <c r="D309" i="2"/>
  <c r="F309" i="2"/>
  <c r="C310" i="2"/>
  <c r="D310" i="2"/>
  <c r="F310" i="2"/>
  <c r="C311" i="2"/>
  <c r="D311" i="2"/>
  <c r="F311" i="2"/>
  <c r="C312" i="2"/>
  <c r="D312" i="2"/>
  <c r="F312" i="2"/>
  <c r="C313" i="2"/>
  <c r="D313" i="2"/>
  <c r="F313" i="2"/>
  <c r="C314" i="2"/>
  <c r="D314" i="2"/>
  <c r="F314" i="2"/>
  <c r="C315" i="2"/>
  <c r="D315" i="2"/>
  <c r="F315" i="2"/>
  <c r="C316" i="2"/>
  <c r="D316" i="2"/>
  <c r="F316" i="2"/>
  <c r="C317" i="2"/>
  <c r="D317" i="2"/>
  <c r="F317" i="2"/>
  <c r="C318" i="2"/>
  <c r="D318" i="2"/>
  <c r="F318" i="2"/>
  <c r="C319" i="2"/>
  <c r="D319" i="2"/>
  <c r="F319" i="2"/>
  <c r="C320" i="2"/>
  <c r="D320" i="2"/>
  <c r="F320" i="2"/>
  <c r="C321" i="2"/>
  <c r="D321" i="2"/>
  <c r="F321" i="2"/>
  <c r="C322" i="2"/>
  <c r="D322" i="2"/>
  <c r="F322" i="2"/>
  <c r="C323" i="2"/>
  <c r="D323" i="2"/>
  <c r="F323" i="2"/>
  <c r="C324" i="2"/>
  <c r="D324" i="2"/>
  <c r="F324" i="2"/>
  <c r="C325" i="2"/>
  <c r="D325" i="2"/>
  <c r="F325" i="2"/>
  <c r="C326" i="2"/>
  <c r="D326" i="2"/>
  <c r="F326" i="2"/>
  <c r="C327" i="2"/>
  <c r="D327" i="2"/>
  <c r="F327" i="2"/>
  <c r="C328" i="2"/>
  <c r="D328" i="2"/>
  <c r="F328" i="2"/>
  <c r="C329" i="2"/>
  <c r="D329" i="2"/>
  <c r="F329" i="2"/>
  <c r="C330" i="2"/>
  <c r="D330" i="2"/>
  <c r="F330" i="2"/>
  <c r="C331" i="2"/>
  <c r="D331" i="2"/>
  <c r="F331" i="2"/>
  <c r="C332" i="2"/>
  <c r="D332" i="2"/>
  <c r="F332" i="2"/>
  <c r="C333" i="2"/>
  <c r="D333" i="2"/>
  <c r="F333" i="2"/>
  <c r="C334" i="2"/>
  <c r="D334" i="2"/>
  <c r="F334" i="2"/>
  <c r="C335" i="2"/>
  <c r="D335" i="2"/>
  <c r="F335" i="2"/>
  <c r="C336" i="2"/>
  <c r="D336" i="2"/>
  <c r="F336" i="2"/>
  <c r="C337" i="2"/>
  <c r="D337" i="2"/>
  <c r="F337" i="2"/>
  <c r="C338" i="2"/>
  <c r="D338" i="2"/>
  <c r="F338" i="2"/>
  <c r="C339" i="2"/>
  <c r="D339" i="2"/>
  <c r="F339" i="2"/>
  <c r="C340" i="2"/>
  <c r="D340" i="2"/>
  <c r="F340" i="2"/>
  <c r="C341" i="2"/>
  <c r="D341" i="2"/>
  <c r="F341" i="2"/>
  <c r="C342" i="2"/>
  <c r="D342" i="2"/>
  <c r="F342" i="2"/>
  <c r="C343" i="2"/>
  <c r="D343" i="2"/>
  <c r="F343" i="2"/>
  <c r="C344" i="2"/>
  <c r="D344" i="2"/>
  <c r="F344" i="2"/>
  <c r="C345" i="2"/>
  <c r="D345" i="2"/>
  <c r="F345" i="2"/>
  <c r="C346" i="2"/>
  <c r="D346" i="2"/>
  <c r="F346" i="2"/>
  <c r="C347" i="2"/>
  <c r="D347" i="2"/>
  <c r="F347" i="2"/>
  <c r="C348" i="2"/>
  <c r="D348" i="2"/>
  <c r="F348" i="2"/>
  <c r="C349" i="2"/>
  <c r="D349" i="2"/>
  <c r="F349" i="2"/>
  <c r="C350" i="2"/>
  <c r="D350" i="2"/>
  <c r="F350" i="2"/>
  <c r="C351" i="2"/>
  <c r="D351" i="2"/>
  <c r="F351" i="2"/>
  <c r="C352" i="2"/>
  <c r="D352" i="2"/>
  <c r="F352" i="2"/>
  <c r="C353" i="2"/>
  <c r="D353" i="2"/>
  <c r="F353" i="2"/>
  <c r="C354" i="2"/>
  <c r="D354" i="2"/>
  <c r="F354" i="2"/>
  <c r="C355" i="2"/>
  <c r="D355" i="2"/>
  <c r="F355" i="2"/>
  <c r="C356" i="2"/>
  <c r="D356" i="2"/>
  <c r="F356" i="2"/>
  <c r="C357" i="2"/>
  <c r="D357" i="2"/>
  <c r="F357" i="2"/>
  <c r="C358" i="2"/>
  <c r="D358" i="2"/>
  <c r="F358" i="2"/>
  <c r="C359" i="2"/>
  <c r="D359" i="2"/>
  <c r="F359" i="2"/>
  <c r="C360" i="2"/>
  <c r="D360" i="2"/>
  <c r="F360" i="2"/>
  <c r="C361" i="2"/>
  <c r="D361" i="2"/>
  <c r="F361" i="2"/>
  <c r="C362" i="2"/>
  <c r="D362" i="2"/>
  <c r="F362" i="2"/>
  <c r="C363" i="2"/>
  <c r="D363" i="2"/>
  <c r="F363" i="2"/>
  <c r="C364" i="2"/>
  <c r="D364" i="2"/>
  <c r="F364" i="2"/>
  <c r="C365" i="2"/>
  <c r="D365" i="2"/>
  <c r="F365" i="2"/>
  <c r="C366" i="2"/>
  <c r="D366" i="2"/>
  <c r="F366" i="2"/>
  <c r="C367" i="2"/>
  <c r="D367" i="2"/>
  <c r="F367" i="2"/>
  <c r="H7" i="2"/>
  <c r="H10" i="2"/>
</calcChain>
</file>

<file path=xl/sharedStrings.xml><?xml version="1.0" encoding="utf-8"?>
<sst xmlns="http://schemas.openxmlformats.org/spreadsheetml/2006/main" count="177" uniqueCount="144">
  <si>
    <t>Gustin Pro Forma Statement</t>
  </si>
  <si>
    <t>COGS</t>
  </si>
  <si>
    <t>Income Statement</t>
  </si>
  <si>
    <t>Gross Profit</t>
  </si>
  <si>
    <t>Expenses</t>
  </si>
  <si>
    <t>SG&amp;A</t>
  </si>
  <si>
    <t>Marketing</t>
  </si>
  <si>
    <t>Depreciation</t>
  </si>
  <si>
    <t>Interest Expense</t>
  </si>
  <si>
    <t>Extra Loan Interest</t>
  </si>
  <si>
    <t>Taxable Income</t>
  </si>
  <si>
    <t>Taxable Income Expense</t>
  </si>
  <si>
    <t>Net Income</t>
  </si>
  <si>
    <t>Balance Sheet</t>
  </si>
  <si>
    <t>Assumptions</t>
  </si>
  <si>
    <t>Avg Price Per Item Sold</t>
  </si>
  <si>
    <t>Estimated Change</t>
  </si>
  <si>
    <t>Inflation</t>
  </si>
  <si>
    <t>Units Sold</t>
  </si>
  <si>
    <t>Estimated Growth</t>
  </si>
  <si>
    <t>Units Sold per day</t>
  </si>
  <si>
    <t>Dollars per day</t>
  </si>
  <si>
    <t>Days</t>
  </si>
  <si>
    <t>Moves with Sales</t>
  </si>
  <si>
    <t>of revenue</t>
  </si>
  <si>
    <t>BLDG/Factory Maintenance</t>
  </si>
  <si>
    <t>of sales</t>
  </si>
  <si>
    <t>Factory/BLDG Cost</t>
  </si>
  <si>
    <t>years</t>
  </si>
  <si>
    <t>Loan Amt</t>
  </si>
  <si>
    <t>Extra Pmt</t>
  </si>
  <si>
    <t>Interest Rate</t>
  </si>
  <si>
    <t>Period (Months)</t>
  </si>
  <si>
    <t>Payment</t>
  </si>
  <si>
    <t>Interest</t>
  </si>
  <si>
    <t>Principle</t>
  </si>
  <si>
    <t>Loan Balance</t>
  </si>
  <si>
    <t>Total Interest</t>
  </si>
  <si>
    <t>Total Paid</t>
  </si>
  <si>
    <t>tax rate</t>
  </si>
  <si>
    <t>Total Assets</t>
  </si>
  <si>
    <t>Liabilities</t>
  </si>
  <si>
    <t>Accounts Payable</t>
  </si>
  <si>
    <t>Mortgage Debt</t>
  </si>
  <si>
    <t>Extra Loan</t>
  </si>
  <si>
    <t>Stockholders Equity</t>
  </si>
  <si>
    <t>Retained Earnings</t>
  </si>
  <si>
    <t>Total Funds</t>
  </si>
  <si>
    <t>Assets</t>
  </si>
  <si>
    <t>Minimum Cash Inventory</t>
  </si>
  <si>
    <t>Cash above minimum</t>
  </si>
  <si>
    <t>Accounts Receivable</t>
  </si>
  <si>
    <t>Inventory</t>
  </si>
  <si>
    <t>Building</t>
  </si>
  <si>
    <t>Less: Accumulated Depreciation</t>
  </si>
  <si>
    <t>Building Value</t>
  </si>
  <si>
    <t>Income Taxes Payable</t>
  </si>
  <si>
    <t>Common Stock</t>
  </si>
  <si>
    <t>DFN</t>
  </si>
  <si>
    <t>Days for Accounts Receivable</t>
  </si>
  <si>
    <t>Days of inventory</t>
  </si>
  <si>
    <t>Days for Accounts Payable</t>
  </si>
  <si>
    <t>Cost per item</t>
  </si>
  <si>
    <t>Building Maintenance</t>
  </si>
  <si>
    <t>Raise bldg value to include supplies</t>
  </si>
  <si>
    <t>Does the mortgage need to correspond with equity?</t>
  </si>
  <si>
    <t>Put bldg and land separate (land doesn't depreciate)</t>
  </si>
  <si>
    <t>LTV</t>
  </si>
  <si>
    <t>Shipping</t>
  </si>
  <si>
    <t>Land</t>
  </si>
  <si>
    <t>Total Operating Expenses</t>
  </si>
  <si>
    <t>yards per pair</t>
  </si>
  <si>
    <t>Source for yards</t>
  </si>
  <si>
    <t>source for cost</t>
  </si>
  <si>
    <t>Cost per yard</t>
  </si>
  <si>
    <t>Units sold on a periodic basis</t>
  </si>
  <si>
    <t>% units sold to customers</t>
  </si>
  <si>
    <t>% units sold to retailers</t>
  </si>
  <si>
    <t>Sales to customers</t>
  </si>
  <si>
    <t>Sales to Retailers</t>
  </si>
  <si>
    <t>Total</t>
  </si>
  <si>
    <t>Per Unit</t>
  </si>
  <si>
    <t>Variable Revenue</t>
  </si>
  <si>
    <t>Full Markup Sales</t>
  </si>
  <si>
    <t>Clearance Sales</t>
  </si>
  <si>
    <t>Variable Costs</t>
  </si>
  <si>
    <t>Cost of Goods Sold</t>
  </si>
  <si>
    <t>Selling, General, and Administrative</t>
  </si>
  <si>
    <t>Mortgage Interest Expense</t>
  </si>
  <si>
    <t>Fixed Costs</t>
  </si>
  <si>
    <t>Cost Per Item</t>
  </si>
  <si>
    <t>Contribution Margin</t>
  </si>
  <si>
    <t>A pair of jeans</t>
  </si>
  <si>
    <t>Breakeven Units in 2013</t>
  </si>
  <si>
    <t>WACC IN 2015</t>
  </si>
  <si>
    <t>Tax Rate</t>
  </si>
  <si>
    <t>Beta</t>
  </si>
  <si>
    <t>Cost of Equity using CAPM (%)</t>
  </si>
  <si>
    <t xml:space="preserve">T-Bills </t>
  </si>
  <si>
    <t>S&amp;P 500</t>
  </si>
  <si>
    <t>Blended Cost of Debt (%)</t>
  </si>
  <si>
    <t>Target Debt</t>
  </si>
  <si>
    <t>For the beta</t>
  </si>
  <si>
    <t>Tax Rate (%)</t>
  </si>
  <si>
    <t>Target Equity</t>
  </si>
  <si>
    <t>Current Debt</t>
  </si>
  <si>
    <t>Percent Debt Currently (%)</t>
  </si>
  <si>
    <t>Current Equity</t>
  </si>
  <si>
    <t>Percent Equity Currently (%)</t>
  </si>
  <si>
    <t>Current WACC in 2015 (%)</t>
  </si>
  <si>
    <t xml:space="preserve">Unlevered Beta </t>
  </si>
  <si>
    <t>Relevered Beta at 70% Debt/30% Equity</t>
  </si>
  <si>
    <t>Cost of Equity with Relevered Beta using CAPM (%)</t>
  </si>
  <si>
    <t>WACC in 2015 at 70% Debt/30% Equity</t>
  </si>
  <si>
    <t>Debt</t>
  </si>
  <si>
    <t>Equity</t>
  </si>
  <si>
    <t>Operating Profit</t>
  </si>
  <si>
    <t>Taxable Operating Income</t>
  </si>
  <si>
    <t>Operating Income after tax deductible</t>
  </si>
  <si>
    <t>Operating Net Income</t>
  </si>
  <si>
    <t xml:space="preserve">Accounts Payable </t>
  </si>
  <si>
    <t>Selling off Capital Accounts</t>
  </si>
  <si>
    <t>Book Value of Building</t>
  </si>
  <si>
    <t>Percent of book value at which we will sell the building</t>
  </si>
  <si>
    <t>FCF</t>
  </si>
  <si>
    <t>NPV</t>
  </si>
  <si>
    <t>IRR</t>
  </si>
  <si>
    <t>PV</t>
  </si>
  <si>
    <t>Building Improvements</t>
  </si>
  <si>
    <t>4 year improvements</t>
  </si>
  <si>
    <t>Years</t>
  </si>
  <si>
    <t>Taxes</t>
  </si>
  <si>
    <t>Total Depreciation</t>
  </si>
  <si>
    <t>Net Change in Working Capital Accounts</t>
  </si>
  <si>
    <t>Cash Change in Capital Expenditures</t>
  </si>
  <si>
    <t>Building and Equipment Cost</t>
  </si>
  <si>
    <t>GOOD</t>
  </si>
  <si>
    <t>Probability</t>
  </si>
  <si>
    <t>BAD</t>
  </si>
  <si>
    <t>Best/Worse Case Scenario</t>
  </si>
  <si>
    <t>Expected NPV</t>
  </si>
  <si>
    <t>Expected IRR</t>
  </si>
  <si>
    <t>Current Land Value</t>
  </si>
  <si>
    <t>Land appreciation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</si>
</sst>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\$* #,##0.00_);_(\$* \(#,##0.00\);_(\$* \-??_);_(@_)"/>
    <numFmt numFmtId="167" formatCode="_(\$* #,##0_);_(\$* \(#,##0\);_(\$* \-??_);_(@_)"/>
    <numFmt numFmtId="168" formatCode="_(&quot;$&quot;* #,##0_);_(&quot;$&quot;* \(#,##0\);_(&quot;$&quot;* &quot;-&quot;??_);_(@_)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indexed="206"/>
      <name val="Calibri"/>
      <family val="2"/>
    </font>
    <font>
      <b/>
      <sz val="14"/>
      <color rgb="FF0080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" fillId="0" borderId="0"/>
    <xf numFmtId="166" fontId="13" fillId="0" borderId="0"/>
    <xf numFmtId="0" fontId="13" fillId="0" borderId="0"/>
    <xf numFmtId="9" fontId="13" fillId="0" borderId="0"/>
    <xf numFmtId="43" fontId="1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44" fontId="0" fillId="0" borderId="0" xfId="2" applyFont="1"/>
    <xf numFmtId="9" fontId="0" fillId="0" borderId="0" xfId="3" applyFont="1"/>
    <xf numFmtId="164" fontId="0" fillId="0" borderId="0" xfId="1" applyNumberFormat="1" applyFont="1"/>
    <xf numFmtId="44" fontId="0" fillId="0" borderId="0" xfId="0" applyNumberFormat="1"/>
    <xf numFmtId="43" fontId="0" fillId="0" borderId="0" xfId="0" applyNumberFormat="1"/>
    <xf numFmtId="44" fontId="0" fillId="0" borderId="2" xfId="0" applyNumberFormat="1" applyBorder="1"/>
    <xf numFmtId="165" fontId="0" fillId="0" borderId="0" xfId="3" applyNumberFormat="1" applyFont="1"/>
    <xf numFmtId="44" fontId="0" fillId="0" borderId="3" xfId="0" applyNumberFormat="1" applyBorder="1"/>
    <xf numFmtId="8" fontId="0" fillId="0" borderId="0" xfId="0" applyNumberFormat="1"/>
    <xf numFmtId="0" fontId="7" fillId="0" borderId="0" xfId="0" applyFont="1"/>
    <xf numFmtId="0" fontId="0" fillId="0" borderId="2" xfId="0" applyBorder="1"/>
    <xf numFmtId="8" fontId="0" fillId="0" borderId="2" xfId="0" applyNumberFormat="1" applyBorder="1"/>
    <xf numFmtId="0" fontId="8" fillId="0" borderId="0" xfId="0" applyFont="1"/>
    <xf numFmtId="44" fontId="7" fillId="0" borderId="0" xfId="2" applyFont="1"/>
    <xf numFmtId="0" fontId="9" fillId="0" borderId="0" xfId="0" applyFont="1"/>
    <xf numFmtId="10" fontId="7" fillId="0" borderId="0" xfId="3" applyNumberFormat="1" applyFont="1"/>
    <xf numFmtId="0" fontId="8" fillId="0" borderId="0" xfId="0" applyFont="1" applyAlignment="1">
      <alignment horizontal="center" vertical="center"/>
    </xf>
    <xf numFmtId="44" fontId="6" fillId="0" borderId="0" xfId="2" applyFont="1"/>
    <xf numFmtId="8" fontId="0" fillId="0" borderId="0" xfId="2" applyNumberFormat="1" applyFont="1"/>
    <xf numFmtId="44" fontId="0" fillId="0" borderId="0" xfId="2" applyNumberFormat="1" applyFont="1"/>
    <xf numFmtId="44" fontId="6" fillId="0" borderId="2" xfId="2" applyFont="1" applyBorder="1"/>
    <xf numFmtId="8" fontId="0" fillId="0" borderId="2" xfId="2" applyNumberFormat="1" applyFont="1" applyBorder="1"/>
    <xf numFmtId="44" fontId="0" fillId="0" borderId="2" xfId="2" applyNumberFormat="1" applyFont="1" applyBorder="1"/>
    <xf numFmtId="44" fontId="0" fillId="2" borderId="2" xfId="0" applyNumberFormat="1" applyFill="1" applyBorder="1"/>
    <xf numFmtId="44" fontId="0" fillId="0" borderId="4" xfId="0" applyNumberFormat="1" applyBorder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4" fontId="2" fillId="2" borderId="7" xfId="0" applyNumberFormat="1" applyFont="1" applyFill="1" applyBorder="1"/>
    <xf numFmtId="0" fontId="10" fillId="0" borderId="0" xfId="0" applyFont="1"/>
    <xf numFmtId="0" fontId="0" fillId="4" borderId="0" xfId="0" applyFont="1" applyFill="1"/>
    <xf numFmtId="0" fontId="0" fillId="4" borderId="0" xfId="0" applyFill="1"/>
    <xf numFmtId="43" fontId="0" fillId="0" borderId="0" xfId="1" applyFont="1"/>
    <xf numFmtId="0" fontId="11" fillId="4" borderId="0" xfId="0" applyFont="1" applyFill="1"/>
    <xf numFmtId="164" fontId="0" fillId="0" borderId="0" xfId="0" applyNumberFormat="1"/>
    <xf numFmtId="0" fontId="0" fillId="0" borderId="0" xfId="0" applyFill="1"/>
    <xf numFmtId="164" fontId="0" fillId="0" borderId="8" xfId="0" applyNumberFormat="1" applyBorder="1"/>
    <xf numFmtId="0" fontId="10" fillId="0" borderId="0" xfId="0" applyFont="1" applyFill="1"/>
    <xf numFmtId="44" fontId="0" fillId="2" borderId="0" xfId="0" applyNumberFormat="1" applyFill="1"/>
    <xf numFmtId="0" fontId="10" fillId="5" borderId="0" xfId="0" applyFont="1" applyFill="1"/>
    <xf numFmtId="43" fontId="0" fillId="0" borderId="8" xfId="0" applyNumberFormat="1" applyBorder="1"/>
    <xf numFmtId="43" fontId="0" fillId="2" borderId="0" xfId="0" applyNumberFormat="1" applyFill="1"/>
    <xf numFmtId="0" fontId="0" fillId="4" borderId="9" xfId="0" applyFill="1" applyBorder="1"/>
    <xf numFmtId="0" fontId="0" fillId="0" borderId="10" xfId="0" applyBorder="1"/>
    <xf numFmtId="9" fontId="0" fillId="0" borderId="0" xfId="0" applyNumberFormat="1"/>
    <xf numFmtId="43" fontId="0" fillId="2" borderId="0" xfId="1" applyFont="1" applyFill="1"/>
    <xf numFmtId="43" fontId="0" fillId="0" borderId="9" xfId="0" applyNumberFormat="1" applyBorder="1"/>
    <xf numFmtId="44" fontId="0" fillId="0" borderId="0" xfId="2" applyFont="1" applyFill="1" applyBorder="1"/>
    <xf numFmtId="0" fontId="0" fillId="0" borderId="0" xfId="0" applyFill="1" applyBorder="1"/>
    <xf numFmtId="43" fontId="0" fillId="0" borderId="0" xfId="1" applyFont="1" applyFill="1" applyBorder="1"/>
    <xf numFmtId="164" fontId="0" fillId="0" borderId="0" xfId="0" applyNumberFormat="1" applyFill="1" applyBorder="1"/>
    <xf numFmtId="43" fontId="0" fillId="0" borderId="0" xfId="0" applyNumberFormat="1" applyFill="1" applyBorder="1"/>
    <xf numFmtId="44" fontId="0" fillId="0" borderId="0" xfId="0" applyNumberFormat="1" applyFill="1" applyBorder="1"/>
    <xf numFmtId="164" fontId="0" fillId="0" borderId="0" xfId="1" applyNumberFormat="1" applyFont="1" applyFill="1" applyBorder="1"/>
    <xf numFmtId="44" fontId="0" fillId="2" borderId="0" xfId="2" applyFont="1" applyFill="1"/>
    <xf numFmtId="10" fontId="0" fillId="0" borderId="0" xfId="3" applyNumberFormat="1" applyFont="1"/>
    <xf numFmtId="44" fontId="0" fillId="0" borderId="0" xfId="2" applyFont="1" applyFill="1"/>
    <xf numFmtId="0" fontId="4" fillId="0" borderId="0" xfId="8"/>
    <xf numFmtId="44" fontId="0" fillId="0" borderId="0" xfId="0" applyNumberFormat="1" applyBorder="1"/>
    <xf numFmtId="43" fontId="0" fillId="0" borderId="0" xfId="1" applyNumberFormat="1" applyFont="1"/>
    <xf numFmtId="0" fontId="13" fillId="0" borderId="0" xfId="11" applyFill="1" applyBorder="1"/>
    <xf numFmtId="167" fontId="13" fillId="0" borderId="0" xfId="11" applyNumberFormat="1" applyFill="1" applyBorder="1"/>
    <xf numFmtId="2" fontId="13" fillId="0" borderId="0" xfId="11" applyNumberFormat="1" applyFill="1" applyBorder="1"/>
    <xf numFmtId="0" fontId="0" fillId="0" borderId="0" xfId="0" applyBorder="1"/>
    <xf numFmtId="167" fontId="13" fillId="0" borderId="8" xfId="11" applyNumberFormat="1" applyFill="1" applyBorder="1"/>
    <xf numFmtId="43" fontId="13" fillId="0" borderId="0" xfId="11" applyNumberFormat="1" applyFill="1" applyBorder="1"/>
    <xf numFmtId="165" fontId="0" fillId="0" borderId="0" xfId="3" applyNumberFormat="1" applyFont="1" applyBorder="1"/>
    <xf numFmtId="44" fontId="13" fillId="0" borderId="8" xfId="11" applyNumberFormat="1" applyFill="1" applyBorder="1"/>
    <xf numFmtId="10" fontId="13" fillId="0" borderId="8" xfId="11" applyNumberFormat="1" applyFill="1" applyBorder="1"/>
    <xf numFmtId="10" fontId="13" fillId="0" borderId="8" xfId="12" applyNumberFormat="1" applyFill="1" applyBorder="1"/>
    <xf numFmtId="0" fontId="13" fillId="0" borderId="12" xfId="11" applyFill="1" applyBorder="1"/>
    <xf numFmtId="9" fontId="13" fillId="0" borderId="13" xfId="11" applyNumberFormat="1" applyFill="1" applyBorder="1"/>
    <xf numFmtId="9" fontId="13" fillId="0" borderId="11" xfId="11" applyNumberFormat="1" applyFill="1" applyBorder="1"/>
    <xf numFmtId="0" fontId="13" fillId="0" borderId="14" xfId="11" applyFill="1" applyBorder="1"/>
    <xf numFmtId="9" fontId="13" fillId="0" borderId="15" xfId="11" applyNumberFormat="1" applyFill="1" applyBorder="1"/>
    <xf numFmtId="9" fontId="13" fillId="0" borderId="8" xfId="11" applyNumberFormat="1" applyFill="1" applyBorder="1"/>
    <xf numFmtId="2" fontId="13" fillId="0" borderId="8" xfId="11" applyNumberFormat="1" applyFill="1" applyBorder="1"/>
    <xf numFmtId="2" fontId="13" fillId="0" borderId="11" xfId="11" applyNumberFormat="1" applyFill="1" applyBorder="1"/>
    <xf numFmtId="0" fontId="14" fillId="0" borderId="12" xfId="11" applyFont="1" applyFill="1" applyBorder="1"/>
    <xf numFmtId="0" fontId="13" fillId="0" borderId="16" xfId="11" applyFill="1" applyBorder="1"/>
    <xf numFmtId="0" fontId="12" fillId="0" borderId="16" xfId="9" applyFill="1" applyBorder="1"/>
    <xf numFmtId="0" fontId="12" fillId="0" borderId="13" xfId="9" applyFill="1" applyBorder="1"/>
    <xf numFmtId="0" fontId="13" fillId="0" borderId="10" xfId="11" applyFill="1" applyBorder="1"/>
    <xf numFmtId="0" fontId="12" fillId="0" borderId="0" xfId="9" applyFill="1" applyBorder="1"/>
    <xf numFmtId="0" fontId="12" fillId="0" borderId="17" xfId="9" applyFill="1" applyBorder="1"/>
    <xf numFmtId="9" fontId="13" fillId="0" borderId="0" xfId="11" applyNumberFormat="1" applyFill="1" applyBorder="1"/>
    <xf numFmtId="0" fontId="13" fillId="0" borderId="17" xfId="11" applyFill="1" applyBorder="1"/>
    <xf numFmtId="10" fontId="13" fillId="0" borderId="0" xfId="11" applyNumberFormat="1" applyFill="1" applyBorder="1"/>
    <xf numFmtId="165" fontId="13" fillId="0" borderId="17" xfId="12" applyNumberFormat="1" applyFill="1" applyBorder="1"/>
    <xf numFmtId="43" fontId="13" fillId="0" borderId="0" xfId="13" applyFont="1" applyFill="1" applyBorder="1"/>
    <xf numFmtId="165" fontId="13" fillId="0" borderId="17" xfId="11" applyNumberFormat="1" applyFill="1" applyBorder="1"/>
    <xf numFmtId="9" fontId="13" fillId="0" borderId="0" xfId="12" applyFill="1" applyBorder="1"/>
    <xf numFmtId="0" fontId="13" fillId="0" borderId="18" xfId="11" applyFill="1" applyBorder="1"/>
    <xf numFmtId="0" fontId="12" fillId="0" borderId="18" xfId="9" applyFill="1" applyBorder="1"/>
    <xf numFmtId="0" fontId="12" fillId="0" borderId="15" xfId="9" applyFill="1" applyBorder="1"/>
    <xf numFmtId="0" fontId="0" fillId="0" borderId="16" xfId="0" applyBorder="1"/>
    <xf numFmtId="0" fontId="0" fillId="0" borderId="13" xfId="0" applyBorder="1"/>
    <xf numFmtId="0" fontId="14" fillId="0" borderId="10" xfId="11" applyFont="1" applyFill="1" applyBorder="1"/>
    <xf numFmtId="0" fontId="0" fillId="0" borderId="17" xfId="0" applyBorder="1"/>
    <xf numFmtId="44" fontId="13" fillId="0" borderId="0" xfId="11" applyNumberFormat="1" applyFill="1" applyBorder="1"/>
    <xf numFmtId="0" fontId="13" fillId="0" borderId="10" xfId="11" applyFont="1" applyFill="1" applyBorder="1"/>
    <xf numFmtId="0" fontId="0" fillId="0" borderId="18" xfId="0" applyBorder="1"/>
    <xf numFmtId="0" fontId="0" fillId="0" borderId="15" xfId="0" applyBorder="1"/>
    <xf numFmtId="10" fontId="13" fillId="0" borderId="16" xfId="11" applyNumberFormat="1" applyFill="1" applyBorder="1"/>
    <xf numFmtId="0" fontId="0" fillId="0" borderId="14" xfId="0" applyBorder="1"/>
    <xf numFmtId="10" fontId="0" fillId="0" borderId="0" xfId="0" applyNumberFormat="1"/>
    <xf numFmtId="10" fontId="0" fillId="0" borderId="8" xfId="0" applyNumberFormat="1" applyBorder="1"/>
    <xf numFmtId="44" fontId="0" fillId="0" borderId="8" xfId="0" applyNumberFormat="1" applyBorder="1"/>
    <xf numFmtId="10" fontId="12" fillId="0" borderId="0" xfId="3" applyNumberFormat="1" applyFont="1" applyFill="1" applyBorder="1"/>
    <xf numFmtId="0" fontId="0" fillId="0" borderId="1" xfId="0" applyBorder="1" applyAlignment="1">
      <alignment horizontal="center"/>
    </xf>
    <xf numFmtId="44" fontId="0" fillId="0" borderId="16" xfId="0" applyNumberFormat="1" applyBorder="1"/>
    <xf numFmtId="168" fontId="0" fillId="0" borderId="0" xfId="2" applyNumberFormat="1" applyFont="1"/>
    <xf numFmtId="168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14" xfId="11" applyFont="1" applyFill="1" applyBorder="1"/>
    <xf numFmtId="0" fontId="15" fillId="0" borderId="10" xfId="11" applyFont="1" applyFill="1" applyBorder="1"/>
    <xf numFmtId="10" fontId="14" fillId="2" borderId="19" xfId="3" applyNumberFormat="1" applyFont="1" applyFill="1" applyBorder="1"/>
    <xf numFmtId="164" fontId="14" fillId="2" borderId="19" xfId="13" applyNumberFormat="1" applyFont="1" applyFill="1" applyBorder="1"/>
    <xf numFmtId="0" fontId="2" fillId="0" borderId="9" xfId="0" applyFont="1" applyBorder="1" applyAlignment="1">
      <alignment horizontal="right"/>
    </xf>
    <xf numFmtId="10" fontId="0" fillId="2" borderId="19" xfId="0" applyNumberFormat="1" applyFill="1" applyBorder="1"/>
    <xf numFmtId="44" fontId="0" fillId="4" borderId="8" xfId="0" applyNumberFormat="1" applyFill="1" applyBorder="1"/>
    <xf numFmtId="6" fontId="0" fillId="2" borderId="19" xfId="0" applyNumberFormat="1" applyFill="1" applyBorder="1"/>
    <xf numFmtId="8" fontId="0" fillId="2" borderId="0" xfId="0" applyNumberFormat="1" applyFill="1"/>
    <xf numFmtId="165" fontId="0" fillId="0" borderId="0" xfId="0" applyNumberFormat="1"/>
  </cellXfs>
  <cellStyles count="16">
    <cellStyle name="Comma" xfId="1" builtinId="3"/>
    <cellStyle name="Comma 2" xfId="13"/>
    <cellStyle name="Currency" xfId="2" builtinId="4"/>
    <cellStyle name="Currency 2" xfId="10"/>
    <cellStyle name="Excel Built-in Normal" xfId="11"/>
    <cellStyle name="Followed Hyperlink" xfId="5" builtinId="9" hidden="1"/>
    <cellStyle name="Followed Hyperlink" xfId="7" builtinId="9" hidden="1"/>
    <cellStyle name="Followed Hyperlink" xfId="14" builtinId="9" hidden="1"/>
    <cellStyle name="Followed Hyperlink" xfId="15" builtinId="9" hidden="1"/>
    <cellStyle name="Hyperlink" xfId="4" builtinId="8" hidden="1"/>
    <cellStyle name="Hyperlink" xfId="6" builtinId="8" hidden="1"/>
    <cellStyle name="Hyperlink" xfId="8" builtinId="8"/>
    <cellStyle name="Normal" xfId="0" builtinId="0"/>
    <cellStyle name="Normal 2" xfId="9"/>
    <cellStyle name="Percent" xfId="3" builtinId="5"/>
    <cellStyle name="Percent 2" xfId="1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ickstarter.com/projects/weargustin/gustin-redefining-premium-menswear-starting-with-d/posts/407026" TargetMode="External"/><Relationship Id="rId2" Type="http://schemas.openxmlformats.org/officeDocument/2006/relationships/hyperlink" Target="http://www.fabric.com/apparel-fashion-fabric-denim-fabric.aspx" TargetMode="External"/><Relationship Id="rId1" Type="http://schemas.openxmlformats.org/officeDocument/2006/relationships/hyperlink" Target="http://wiki.answers.com/Q/How_many_yards_are_in_a_pair_of_jean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0"/>
  <sheetViews>
    <sheetView tabSelected="1" zoomScale="125" zoomScaleNormal="125" zoomScalePageLayoutView="125" workbookViewId="0">
      <selection activeCell="J117" sqref="J117"/>
    </sheetView>
  </sheetViews>
  <sheetFormatPr defaultColWidth="11" defaultRowHeight="15.75" x14ac:dyDescent="0.25"/>
  <cols>
    <col min="1" max="1" width="37" bestFit="1" customWidth="1"/>
    <col min="2" max="2" width="18.125" customWidth="1"/>
    <col min="3" max="3" width="19.125" bestFit="1" customWidth="1"/>
    <col min="4" max="4" width="14" customWidth="1"/>
    <col min="5" max="6" width="14.125" bestFit="1" customWidth="1"/>
    <col min="7" max="7" width="14.375" bestFit="1" customWidth="1"/>
    <col min="8" max="8" width="17.5" customWidth="1"/>
    <col min="9" max="12" width="14.375" customWidth="1"/>
    <col min="14" max="14" width="15.5" customWidth="1"/>
    <col min="15" max="15" width="13" customWidth="1"/>
    <col min="16" max="16" width="12.125" customWidth="1"/>
    <col min="18" max="18" width="17.625" customWidth="1"/>
    <col min="19" max="26" width="15.875" customWidth="1"/>
  </cols>
  <sheetData>
    <row r="1" spans="1:29" ht="24" thickBot="1" x14ac:dyDescent="0.4">
      <c r="A1" s="2" t="s">
        <v>0</v>
      </c>
      <c r="O1" s="4" t="s">
        <v>14</v>
      </c>
      <c r="P1" s="5"/>
      <c r="Q1" s="5"/>
      <c r="R1" s="3">
        <v>2013</v>
      </c>
      <c r="S1" s="3">
        <v>2014</v>
      </c>
      <c r="T1" s="3">
        <v>2015</v>
      </c>
      <c r="U1" s="3">
        <v>2016</v>
      </c>
      <c r="V1" s="3">
        <v>2017</v>
      </c>
      <c r="W1" s="3">
        <v>2018</v>
      </c>
      <c r="X1" s="3">
        <v>2019</v>
      </c>
      <c r="Y1" s="3">
        <v>2020</v>
      </c>
      <c r="Z1" s="114" t="s">
        <v>16</v>
      </c>
      <c r="AA1" s="114"/>
    </row>
    <row r="2" spans="1:29" ht="17.25" thickTop="1" thickBot="1" x14ac:dyDescent="0.3">
      <c r="L2" s="31" t="s">
        <v>22</v>
      </c>
      <c r="M2" s="32">
        <v>365</v>
      </c>
      <c r="O2" t="s">
        <v>15</v>
      </c>
      <c r="R2" s="6">
        <v>81</v>
      </c>
      <c r="S2" s="6">
        <f t="shared" ref="S2:Y2" si="0">R2+($Z$2+1)</f>
        <v>82.03</v>
      </c>
      <c r="T2" s="6">
        <f t="shared" si="0"/>
        <v>83.06</v>
      </c>
      <c r="U2" s="6">
        <f t="shared" si="0"/>
        <v>84.09</v>
      </c>
      <c r="V2" s="6">
        <f t="shared" si="0"/>
        <v>85.12</v>
      </c>
      <c r="W2" s="6">
        <f t="shared" si="0"/>
        <v>86.15</v>
      </c>
      <c r="X2" s="6">
        <f t="shared" si="0"/>
        <v>87.18</v>
      </c>
      <c r="Y2" s="6">
        <f t="shared" si="0"/>
        <v>88.210000000000008</v>
      </c>
      <c r="Z2" s="7">
        <v>0.03</v>
      </c>
      <c r="AA2" t="s">
        <v>17</v>
      </c>
    </row>
    <row r="3" spans="1:29" x14ac:dyDescent="0.25">
      <c r="N3" s="62" t="s">
        <v>75</v>
      </c>
      <c r="O3" t="s">
        <v>18</v>
      </c>
      <c r="R3" s="8">
        <v>9550</v>
      </c>
      <c r="S3" s="8">
        <f t="shared" ref="S3:Y3" si="1">R3*(1+$Z$3)</f>
        <v>10505</v>
      </c>
      <c r="T3" s="8">
        <f t="shared" si="1"/>
        <v>11555.500000000002</v>
      </c>
      <c r="U3" s="8">
        <f t="shared" si="1"/>
        <v>12711.050000000003</v>
      </c>
      <c r="V3" s="8">
        <f t="shared" si="1"/>
        <v>13982.155000000004</v>
      </c>
      <c r="W3" s="8">
        <f t="shared" si="1"/>
        <v>15380.370500000006</v>
      </c>
      <c r="X3" s="8">
        <f t="shared" si="1"/>
        <v>16918.407550000007</v>
      </c>
      <c r="Y3" s="8">
        <f t="shared" si="1"/>
        <v>18610.248305000008</v>
      </c>
      <c r="Z3" s="7">
        <v>0.1</v>
      </c>
      <c r="AA3" t="s">
        <v>19</v>
      </c>
    </row>
    <row r="4" spans="1:29" x14ac:dyDescent="0.25">
      <c r="N4" s="62"/>
      <c r="O4" t="s">
        <v>76</v>
      </c>
      <c r="R4" s="64">
        <f t="shared" ref="R4:Y4" si="2">R3*$Z$4</f>
        <v>6207.5</v>
      </c>
      <c r="S4" s="64">
        <f t="shared" si="2"/>
        <v>6828.25</v>
      </c>
      <c r="T4" s="64">
        <f t="shared" si="2"/>
        <v>7511.0750000000016</v>
      </c>
      <c r="U4" s="64">
        <f t="shared" si="2"/>
        <v>8262.1825000000026</v>
      </c>
      <c r="V4" s="64">
        <f t="shared" si="2"/>
        <v>9088.4007500000025</v>
      </c>
      <c r="W4" s="64">
        <f t="shared" si="2"/>
        <v>9997.2408250000044</v>
      </c>
      <c r="X4" s="64">
        <f t="shared" si="2"/>
        <v>10996.964907500005</v>
      </c>
      <c r="Y4" s="64">
        <f t="shared" si="2"/>
        <v>12096.661398250006</v>
      </c>
      <c r="Z4" s="7">
        <v>0.65</v>
      </c>
    </row>
    <row r="5" spans="1:29" x14ac:dyDescent="0.25">
      <c r="N5" s="62"/>
      <c r="O5" t="s">
        <v>77</v>
      </c>
      <c r="R5" s="64">
        <f t="shared" ref="R5:Y5" si="3">R3*$Z$5</f>
        <v>3342.5</v>
      </c>
      <c r="S5" s="64">
        <f t="shared" si="3"/>
        <v>3676.7499999999995</v>
      </c>
      <c r="T5" s="64">
        <f t="shared" si="3"/>
        <v>4044.4250000000002</v>
      </c>
      <c r="U5" s="64">
        <f t="shared" si="3"/>
        <v>4448.8675000000003</v>
      </c>
      <c r="V5" s="64">
        <f t="shared" si="3"/>
        <v>4893.7542500000009</v>
      </c>
      <c r="W5" s="64">
        <f t="shared" si="3"/>
        <v>5383.129675000002</v>
      </c>
      <c r="X5" s="64">
        <f t="shared" si="3"/>
        <v>5921.442642500002</v>
      </c>
      <c r="Y5" s="64">
        <f t="shared" si="3"/>
        <v>6513.5869067500025</v>
      </c>
      <c r="Z5" s="7">
        <f>35%</f>
        <v>0.35</v>
      </c>
      <c r="AC5" s="10"/>
    </row>
    <row r="6" spans="1:29" ht="16.5" thickBot="1" x14ac:dyDescent="0.3">
      <c r="A6" s="1" t="s">
        <v>2</v>
      </c>
      <c r="D6" s="3">
        <v>2013</v>
      </c>
      <c r="E6" s="3">
        <v>2014</v>
      </c>
      <c r="F6" s="3">
        <v>2015</v>
      </c>
      <c r="G6" s="3">
        <v>2016</v>
      </c>
      <c r="H6" s="3">
        <v>2017</v>
      </c>
      <c r="I6" s="3">
        <v>2018</v>
      </c>
      <c r="J6" s="3">
        <v>2019</v>
      </c>
      <c r="K6" s="3">
        <v>2020</v>
      </c>
      <c r="O6" t="s">
        <v>20</v>
      </c>
      <c r="R6" s="10">
        <f t="shared" ref="R6:Y6" si="4">R3/$M$2</f>
        <v>26.164383561643834</v>
      </c>
      <c r="S6" s="10">
        <f t="shared" si="4"/>
        <v>28.780821917808218</v>
      </c>
      <c r="T6" s="10">
        <f t="shared" si="4"/>
        <v>31.658904109589045</v>
      </c>
      <c r="U6" s="10">
        <f t="shared" si="4"/>
        <v>34.824794520547954</v>
      </c>
      <c r="V6" s="10">
        <f t="shared" si="4"/>
        <v>38.307273972602751</v>
      </c>
      <c r="W6" s="10">
        <f t="shared" si="4"/>
        <v>42.138001369863034</v>
      </c>
      <c r="X6" s="10">
        <f t="shared" si="4"/>
        <v>46.351801506849334</v>
      </c>
      <c r="Y6" s="10">
        <f t="shared" si="4"/>
        <v>50.986981657534272</v>
      </c>
      <c r="Z6" t="s">
        <v>23</v>
      </c>
    </row>
    <row r="7" spans="1:29" ht="16.5" thickTop="1" x14ac:dyDescent="0.25">
      <c r="B7" s="40" t="s">
        <v>78</v>
      </c>
      <c r="C7" s="40"/>
      <c r="D7" s="61">
        <f t="shared" ref="D7:K7" si="5">R2*R4</f>
        <v>502807.5</v>
      </c>
      <c r="E7" s="61">
        <f t="shared" si="5"/>
        <v>560121.34750000003</v>
      </c>
      <c r="F7" s="61">
        <f t="shared" si="5"/>
        <v>623869.88950000016</v>
      </c>
      <c r="G7" s="61">
        <f t="shared" si="5"/>
        <v>694766.9264250003</v>
      </c>
      <c r="H7" s="61">
        <f t="shared" si="5"/>
        <v>773604.6718400002</v>
      </c>
      <c r="I7" s="61">
        <f t="shared" si="5"/>
        <v>861262.29707375041</v>
      </c>
      <c r="J7" s="61">
        <f t="shared" si="5"/>
        <v>958715.4006358505</v>
      </c>
      <c r="K7" s="61">
        <f t="shared" si="5"/>
        <v>1067046.5019396332</v>
      </c>
      <c r="O7" t="s">
        <v>21</v>
      </c>
      <c r="R7" s="9">
        <f t="shared" ref="R7:Y7" si="6">D7/$M$2</f>
        <v>1377.5547945205481</v>
      </c>
      <c r="S7" s="9">
        <f t="shared" si="6"/>
        <v>1534.5790342465755</v>
      </c>
      <c r="T7" s="9">
        <f t="shared" si="6"/>
        <v>1709.2325739726032</v>
      </c>
      <c r="U7" s="9">
        <f t="shared" si="6"/>
        <v>1903.4710313013707</v>
      </c>
      <c r="V7" s="9">
        <f t="shared" si="6"/>
        <v>2119.4648543561648</v>
      </c>
      <c r="W7" s="9">
        <f t="shared" si="6"/>
        <v>2359.6227317089051</v>
      </c>
      <c r="X7" s="9">
        <f t="shared" si="6"/>
        <v>2626.6175359886315</v>
      </c>
      <c r="Y7" s="9">
        <f t="shared" si="6"/>
        <v>2923.415073807214</v>
      </c>
      <c r="Z7" t="s">
        <v>23</v>
      </c>
    </row>
    <row r="8" spans="1:29" x14ac:dyDescent="0.25">
      <c r="B8" s="40" t="s">
        <v>79</v>
      </c>
      <c r="C8" s="40"/>
      <c r="D8" s="61">
        <f t="shared" ref="D8:K8" si="7">R2*R5</f>
        <v>270742.5</v>
      </c>
      <c r="E8" s="61">
        <f t="shared" si="7"/>
        <v>301603.80249999999</v>
      </c>
      <c r="F8" s="61">
        <f t="shared" si="7"/>
        <v>335929.94050000003</v>
      </c>
      <c r="G8" s="61">
        <f t="shared" si="7"/>
        <v>374105.26807500003</v>
      </c>
      <c r="H8" s="61">
        <f t="shared" si="7"/>
        <v>416556.36176000012</v>
      </c>
      <c r="I8" s="61">
        <f t="shared" si="7"/>
        <v>463756.62150125019</v>
      </c>
      <c r="J8" s="61">
        <f t="shared" si="7"/>
        <v>516231.36957315024</v>
      </c>
      <c r="K8" s="61">
        <f t="shared" si="7"/>
        <v>574563.50104441773</v>
      </c>
      <c r="R8" s="9"/>
      <c r="S8" s="9"/>
      <c r="T8" s="9"/>
      <c r="U8" s="9"/>
      <c r="V8" s="9"/>
      <c r="W8" s="9"/>
      <c r="X8" s="9"/>
      <c r="Y8" s="9"/>
    </row>
    <row r="9" spans="1:29" x14ac:dyDescent="0.25">
      <c r="B9" t="s">
        <v>1</v>
      </c>
      <c r="D9" s="11">
        <f t="shared" ref="D9:K9" si="8">R9*R3</f>
        <v>309443.87500000006</v>
      </c>
      <c r="E9" s="11">
        <f t="shared" si="8"/>
        <v>344690.06000000006</v>
      </c>
      <c r="F9" s="11">
        <f t="shared" si="8"/>
        <v>383919.93200000009</v>
      </c>
      <c r="G9" s="11">
        <f t="shared" si="8"/>
        <v>427548.87780000013</v>
      </c>
      <c r="H9" s="11">
        <f t="shared" si="8"/>
        <v>476064.41344000015</v>
      </c>
      <c r="I9" s="11">
        <f t="shared" si="8"/>
        <v>530007.56743000029</v>
      </c>
      <c r="J9" s="11">
        <f t="shared" si="8"/>
        <v>589978.70808360039</v>
      </c>
      <c r="K9" s="11">
        <f t="shared" si="8"/>
        <v>656644.00119362038</v>
      </c>
      <c r="M9">
        <v>3.25</v>
      </c>
      <c r="N9" s="9">
        <v>9.9700000000000006</v>
      </c>
      <c r="O9" t="s">
        <v>62</v>
      </c>
      <c r="R9" s="9">
        <f>M9*N9</f>
        <v>32.402500000000003</v>
      </c>
      <c r="S9" s="9">
        <f t="shared" ref="S9:Y9" si="9">S2*$Z$9</f>
        <v>32.812000000000005</v>
      </c>
      <c r="T9" s="9">
        <f t="shared" si="9"/>
        <v>33.224000000000004</v>
      </c>
      <c r="U9" s="9">
        <f t="shared" si="9"/>
        <v>33.636000000000003</v>
      </c>
      <c r="V9" s="9">
        <f t="shared" si="9"/>
        <v>34.048000000000002</v>
      </c>
      <c r="W9" s="9">
        <f t="shared" si="9"/>
        <v>34.46</v>
      </c>
      <c r="X9" s="9">
        <f t="shared" si="9"/>
        <v>34.872000000000007</v>
      </c>
      <c r="Y9" s="9">
        <f t="shared" si="9"/>
        <v>35.284000000000006</v>
      </c>
      <c r="Z9" s="7">
        <v>0.4</v>
      </c>
      <c r="AA9" t="s">
        <v>24</v>
      </c>
    </row>
    <row r="10" spans="1:29" x14ac:dyDescent="0.25">
      <c r="B10" t="s">
        <v>3</v>
      </c>
      <c r="D10" s="9">
        <f>SUM(D7:D8)-D9</f>
        <v>464106.12499999994</v>
      </c>
      <c r="E10" s="9">
        <f t="shared" ref="E10:K10" si="10">SUM(E7:E8)-E9</f>
        <v>517035.08999999997</v>
      </c>
      <c r="F10" s="9">
        <f t="shared" si="10"/>
        <v>575879.89800000004</v>
      </c>
      <c r="G10" s="9">
        <f t="shared" si="10"/>
        <v>641323.31670000008</v>
      </c>
      <c r="H10" s="9">
        <f t="shared" si="10"/>
        <v>714096.62016000005</v>
      </c>
      <c r="I10" s="9">
        <f t="shared" si="10"/>
        <v>795011.3511450002</v>
      </c>
      <c r="J10" s="9">
        <f t="shared" si="10"/>
        <v>884968.06212540029</v>
      </c>
      <c r="K10" s="9">
        <f t="shared" si="10"/>
        <v>984966.00179043051</v>
      </c>
      <c r="M10" t="s">
        <v>71</v>
      </c>
      <c r="N10" t="s">
        <v>74</v>
      </c>
      <c r="O10" t="s">
        <v>5</v>
      </c>
      <c r="R10" s="9">
        <f t="shared" ref="R10:Y10" si="11">SUM(D7:D8)*$Z$10</f>
        <v>154710</v>
      </c>
      <c r="S10" s="9">
        <f t="shared" si="11"/>
        <v>172345.03000000003</v>
      </c>
      <c r="T10" s="9">
        <f t="shared" si="11"/>
        <v>191959.96600000004</v>
      </c>
      <c r="U10" s="9">
        <f t="shared" si="11"/>
        <v>213774.43890000007</v>
      </c>
      <c r="V10" s="9">
        <f t="shared" si="11"/>
        <v>238032.20672000005</v>
      </c>
      <c r="W10" s="9">
        <f t="shared" si="11"/>
        <v>265003.78371500009</v>
      </c>
      <c r="X10" s="9">
        <f t="shared" si="11"/>
        <v>294989.35404180014</v>
      </c>
      <c r="Y10" s="9">
        <f t="shared" si="11"/>
        <v>328322.00059681019</v>
      </c>
      <c r="Z10" s="12">
        <v>0.2</v>
      </c>
      <c r="AA10" t="s">
        <v>26</v>
      </c>
    </row>
    <row r="11" spans="1:29" x14ac:dyDescent="0.25">
      <c r="A11" t="s">
        <v>4</v>
      </c>
      <c r="M11" s="62" t="s">
        <v>72</v>
      </c>
      <c r="N11" s="62" t="s">
        <v>73</v>
      </c>
      <c r="O11" t="s">
        <v>6</v>
      </c>
      <c r="R11" s="9">
        <f t="shared" ref="R11:Y11" si="12">D7*$Z$11</f>
        <v>25140.375</v>
      </c>
      <c r="S11" s="9">
        <f t="shared" si="12"/>
        <v>28006.067375000002</v>
      </c>
      <c r="T11" s="9">
        <f t="shared" si="12"/>
        <v>31193.49447500001</v>
      </c>
      <c r="U11" s="9">
        <f t="shared" si="12"/>
        <v>34738.346321250014</v>
      </c>
      <c r="V11" s="9">
        <f t="shared" si="12"/>
        <v>38680.233592000011</v>
      </c>
      <c r="W11" s="9">
        <f t="shared" si="12"/>
        <v>43063.114853687526</v>
      </c>
      <c r="X11" s="9">
        <f t="shared" si="12"/>
        <v>47935.770031792526</v>
      </c>
      <c r="Y11" s="9">
        <f t="shared" si="12"/>
        <v>53352.325096981658</v>
      </c>
      <c r="Z11" s="7">
        <v>0.05</v>
      </c>
      <c r="AA11" t="s">
        <v>26</v>
      </c>
    </row>
    <row r="12" spans="1:29" x14ac:dyDescent="0.25">
      <c r="B12" t="s">
        <v>5</v>
      </c>
      <c r="D12" s="9">
        <f t="shared" ref="D12:K13" si="13">R10</f>
        <v>154710</v>
      </c>
      <c r="E12" s="9">
        <f t="shared" si="13"/>
        <v>172345.03000000003</v>
      </c>
      <c r="F12" s="9">
        <f t="shared" si="13"/>
        <v>191959.96600000004</v>
      </c>
      <c r="G12" s="9">
        <f t="shared" si="13"/>
        <v>213774.43890000007</v>
      </c>
      <c r="H12" s="9">
        <f t="shared" si="13"/>
        <v>238032.20672000005</v>
      </c>
      <c r="I12" s="9">
        <f t="shared" si="13"/>
        <v>265003.78371500009</v>
      </c>
      <c r="J12" s="9">
        <f t="shared" si="13"/>
        <v>294989.35404180014</v>
      </c>
      <c r="K12" s="9">
        <f t="shared" si="13"/>
        <v>328322.00059681019</v>
      </c>
      <c r="O12" t="s">
        <v>25</v>
      </c>
      <c r="R12" s="9">
        <f t="shared" ref="R12:Y12" si="14">$Z$12*D7</f>
        <v>12570.1875</v>
      </c>
      <c r="S12" s="9">
        <f t="shared" si="14"/>
        <v>14003.033687500001</v>
      </c>
      <c r="T12" s="9">
        <f t="shared" si="14"/>
        <v>15596.747237500005</v>
      </c>
      <c r="U12" s="9">
        <f t="shared" si="14"/>
        <v>17369.173160625007</v>
      </c>
      <c r="V12" s="9">
        <f t="shared" si="14"/>
        <v>19340.116796000006</v>
      </c>
      <c r="W12" s="9">
        <f t="shared" si="14"/>
        <v>21531.557426843763</v>
      </c>
      <c r="X12" s="9">
        <f t="shared" si="14"/>
        <v>23967.885015896263</v>
      </c>
      <c r="Y12" s="9">
        <f t="shared" si="14"/>
        <v>26676.162548490829</v>
      </c>
      <c r="Z12" s="12">
        <v>2.5000000000000001E-2</v>
      </c>
      <c r="AA12" t="s">
        <v>26</v>
      </c>
    </row>
    <row r="13" spans="1:29" x14ac:dyDescent="0.25">
      <c r="B13" t="s">
        <v>6</v>
      </c>
      <c r="D13" s="9">
        <f t="shared" si="13"/>
        <v>25140.375</v>
      </c>
      <c r="E13" s="9">
        <f t="shared" si="13"/>
        <v>28006.067375000002</v>
      </c>
      <c r="F13" s="9">
        <f t="shared" si="13"/>
        <v>31193.49447500001</v>
      </c>
      <c r="G13" s="9">
        <f t="shared" si="13"/>
        <v>34738.346321250014</v>
      </c>
      <c r="H13" s="9">
        <f t="shared" si="13"/>
        <v>38680.233592000011</v>
      </c>
      <c r="I13" s="9">
        <f t="shared" si="13"/>
        <v>43063.114853687526</v>
      </c>
      <c r="J13" s="9">
        <f t="shared" si="13"/>
        <v>47935.770031792526</v>
      </c>
      <c r="K13" s="9">
        <f t="shared" si="13"/>
        <v>53352.325096981658</v>
      </c>
      <c r="O13" t="s">
        <v>27</v>
      </c>
      <c r="R13" s="6">
        <v>1000000</v>
      </c>
      <c r="S13" s="6">
        <v>1000000</v>
      </c>
      <c r="T13" s="6">
        <v>1000000</v>
      </c>
      <c r="U13" s="6">
        <v>1000000</v>
      </c>
      <c r="V13" s="6">
        <v>1000000</v>
      </c>
      <c r="W13" s="6">
        <v>1000000</v>
      </c>
      <c r="X13" s="6">
        <v>1000000</v>
      </c>
      <c r="Y13" s="6">
        <v>1000000</v>
      </c>
    </row>
    <row r="14" spans="1:29" x14ac:dyDescent="0.25">
      <c r="B14" t="s">
        <v>68</v>
      </c>
      <c r="D14" s="9">
        <f t="shared" ref="D14:K14" si="15">D7*$L$14</f>
        <v>50280.75</v>
      </c>
      <c r="E14" s="9">
        <f t="shared" si="15"/>
        <v>56012.134750000005</v>
      </c>
      <c r="F14" s="9">
        <f t="shared" si="15"/>
        <v>62386.988950000021</v>
      </c>
      <c r="G14" s="9">
        <f t="shared" si="15"/>
        <v>69476.692642500027</v>
      </c>
      <c r="H14" s="9">
        <f t="shared" si="15"/>
        <v>77360.467184000023</v>
      </c>
      <c r="I14" s="9">
        <f t="shared" si="15"/>
        <v>86126.229707375052</v>
      </c>
      <c r="J14" s="9">
        <f t="shared" si="15"/>
        <v>95871.540063585053</v>
      </c>
      <c r="K14" s="9">
        <f t="shared" si="15"/>
        <v>106704.65019396332</v>
      </c>
      <c r="L14" s="49">
        <v>0.1</v>
      </c>
      <c r="R14" s="6"/>
      <c r="S14" s="6"/>
      <c r="T14" s="6"/>
      <c r="U14" s="6"/>
      <c r="V14" s="6"/>
      <c r="W14" s="6"/>
      <c r="X14" s="6"/>
      <c r="Y14" s="6"/>
    </row>
    <row r="15" spans="1:29" x14ac:dyDescent="0.25">
      <c r="B15" t="s">
        <v>63</v>
      </c>
      <c r="D15" s="9">
        <f t="shared" ref="D15:K15" si="16">R12</f>
        <v>12570.1875</v>
      </c>
      <c r="E15" s="9">
        <f t="shared" si="16"/>
        <v>14003.033687500001</v>
      </c>
      <c r="F15" s="9">
        <f t="shared" si="16"/>
        <v>15596.747237500005</v>
      </c>
      <c r="G15" s="9">
        <f t="shared" si="16"/>
        <v>17369.173160625007</v>
      </c>
      <c r="H15" s="9">
        <f t="shared" si="16"/>
        <v>19340.116796000006</v>
      </c>
      <c r="I15" s="9">
        <f t="shared" si="16"/>
        <v>21531.557426843763</v>
      </c>
      <c r="J15" s="9">
        <f t="shared" si="16"/>
        <v>23967.885015896263</v>
      </c>
      <c r="K15" s="9">
        <f t="shared" si="16"/>
        <v>26676.162548490829</v>
      </c>
      <c r="O15" t="s">
        <v>7</v>
      </c>
      <c r="R15" s="9">
        <f t="shared" ref="R15:Y15" si="17">R13/$Z$15</f>
        <v>33333.333333333336</v>
      </c>
      <c r="S15" s="9">
        <f t="shared" si="17"/>
        <v>33333.333333333336</v>
      </c>
      <c r="T15" s="9">
        <f t="shared" si="17"/>
        <v>33333.333333333336</v>
      </c>
      <c r="U15" s="9">
        <f t="shared" si="17"/>
        <v>33333.333333333336</v>
      </c>
      <c r="V15" s="9">
        <f t="shared" si="17"/>
        <v>33333.333333333336</v>
      </c>
      <c r="W15" s="9">
        <f t="shared" si="17"/>
        <v>33333.333333333336</v>
      </c>
      <c r="X15" s="9">
        <f t="shared" si="17"/>
        <v>33333.333333333336</v>
      </c>
      <c r="Y15" s="9">
        <f t="shared" si="17"/>
        <v>33333.333333333336</v>
      </c>
      <c r="Z15">
        <v>30</v>
      </c>
      <c r="AA15" t="s">
        <v>28</v>
      </c>
    </row>
    <row r="16" spans="1:29" ht="16.5" thickBot="1" x14ac:dyDescent="0.3">
      <c r="A16" t="s">
        <v>70</v>
      </c>
      <c r="D16" s="13">
        <f>SUM(D12:D15)</f>
        <v>242701.3125</v>
      </c>
      <c r="E16" s="13">
        <f t="shared" ref="E16:F16" si="18">SUM(E12:E15)</f>
        <v>270366.26581250003</v>
      </c>
      <c r="F16" s="13">
        <f t="shared" si="18"/>
        <v>301137.19666250004</v>
      </c>
      <c r="G16" s="13">
        <f t="shared" ref="G16:K16" si="19">SUM(G12:G15)</f>
        <v>335358.65102437511</v>
      </c>
      <c r="H16" s="13">
        <f t="shared" si="19"/>
        <v>373413.02429200005</v>
      </c>
      <c r="I16" s="13">
        <f t="shared" si="19"/>
        <v>415724.68570290646</v>
      </c>
      <c r="J16" s="13">
        <f t="shared" si="19"/>
        <v>462764.54915307398</v>
      </c>
      <c r="K16" s="13">
        <f t="shared" si="19"/>
        <v>515055.13843624596</v>
      </c>
      <c r="O16" t="s">
        <v>59</v>
      </c>
      <c r="R16">
        <v>30</v>
      </c>
      <c r="S16">
        <f t="shared" ref="S16:Y18" si="20">R16*(1+$Z$16)</f>
        <v>30.900000000000002</v>
      </c>
      <c r="T16">
        <f t="shared" si="20"/>
        <v>31.827000000000002</v>
      </c>
      <c r="U16">
        <f t="shared" si="20"/>
        <v>32.78181</v>
      </c>
      <c r="V16">
        <f t="shared" si="20"/>
        <v>33.765264299999998</v>
      </c>
      <c r="W16">
        <f t="shared" si="20"/>
        <v>34.778222229000001</v>
      </c>
      <c r="X16">
        <f t="shared" si="20"/>
        <v>35.821568895870001</v>
      </c>
      <c r="Y16">
        <f t="shared" si="20"/>
        <v>36.896215962746105</v>
      </c>
      <c r="Z16" s="7">
        <v>0.03</v>
      </c>
    </row>
    <row r="17" spans="1:26" x14ac:dyDescent="0.25">
      <c r="A17" t="s">
        <v>116</v>
      </c>
      <c r="D17" s="9">
        <f>D10-D16</f>
        <v>221404.81249999994</v>
      </c>
      <c r="E17" s="9">
        <f t="shared" ref="E17:F17" si="21">E10-E16</f>
        <v>246668.82418749994</v>
      </c>
      <c r="F17" s="9">
        <f t="shared" si="21"/>
        <v>274742.70133750001</v>
      </c>
      <c r="G17" s="9">
        <f t="shared" ref="G17:K17" si="22">G10-G16</f>
        <v>305964.66567562497</v>
      </c>
      <c r="H17" s="9">
        <f t="shared" si="22"/>
        <v>340683.595868</v>
      </c>
      <c r="I17" s="9">
        <f t="shared" si="22"/>
        <v>379286.66544209374</v>
      </c>
      <c r="J17" s="9">
        <f t="shared" si="22"/>
        <v>422203.51297232631</v>
      </c>
      <c r="K17" s="9">
        <f t="shared" si="22"/>
        <v>469910.86335418455</v>
      </c>
      <c r="O17" t="s">
        <v>60</v>
      </c>
      <c r="R17">
        <v>20</v>
      </c>
      <c r="S17">
        <f t="shared" si="20"/>
        <v>20.6</v>
      </c>
      <c r="T17">
        <f t="shared" si="20"/>
        <v>21.218000000000004</v>
      </c>
      <c r="U17">
        <f t="shared" si="20"/>
        <v>21.854540000000004</v>
      </c>
      <c r="V17">
        <f t="shared" si="20"/>
        <v>22.510176200000004</v>
      </c>
      <c r="W17">
        <f t="shared" si="20"/>
        <v>23.185481486000004</v>
      </c>
      <c r="X17">
        <f t="shared" si="20"/>
        <v>23.881045930580004</v>
      </c>
      <c r="Y17">
        <f t="shared" si="20"/>
        <v>24.597477308497407</v>
      </c>
      <c r="Z17" s="7">
        <v>0.03</v>
      </c>
    </row>
    <row r="18" spans="1:26" x14ac:dyDescent="0.25">
      <c r="O18" t="s">
        <v>61</v>
      </c>
      <c r="R18" s="8">
        <v>25</v>
      </c>
      <c r="S18">
        <f t="shared" si="20"/>
        <v>25.75</v>
      </c>
      <c r="T18">
        <f t="shared" si="20"/>
        <v>26.522500000000001</v>
      </c>
      <c r="U18">
        <f t="shared" si="20"/>
        <v>27.318175</v>
      </c>
      <c r="V18">
        <f t="shared" si="20"/>
        <v>28.137720250000001</v>
      </c>
      <c r="W18">
        <f t="shared" si="20"/>
        <v>28.981851857500001</v>
      </c>
      <c r="X18">
        <f t="shared" si="20"/>
        <v>29.851307413225001</v>
      </c>
      <c r="Y18">
        <f t="shared" si="20"/>
        <v>30.74684663562175</v>
      </c>
      <c r="Z18" s="49">
        <v>0.05</v>
      </c>
    </row>
    <row r="19" spans="1:26" x14ac:dyDescent="0.25">
      <c r="A19" t="s">
        <v>7</v>
      </c>
      <c r="D19" s="9">
        <f t="shared" ref="D19:K19" si="23">R15</f>
        <v>33333.333333333336</v>
      </c>
      <c r="E19" s="9">
        <f t="shared" si="23"/>
        <v>33333.333333333336</v>
      </c>
      <c r="F19" s="9">
        <f t="shared" si="23"/>
        <v>33333.333333333336</v>
      </c>
      <c r="G19" s="9">
        <f t="shared" si="23"/>
        <v>33333.333333333336</v>
      </c>
      <c r="H19" s="9">
        <f t="shared" si="23"/>
        <v>33333.333333333336</v>
      </c>
      <c r="I19" s="9">
        <f t="shared" si="23"/>
        <v>33333.333333333336</v>
      </c>
      <c r="J19" s="9">
        <f t="shared" si="23"/>
        <v>33333.333333333336</v>
      </c>
      <c r="K19" s="9">
        <f t="shared" si="23"/>
        <v>33333.333333333336</v>
      </c>
      <c r="M19" s="9"/>
      <c r="O19" t="s">
        <v>67</v>
      </c>
      <c r="Z19" s="49">
        <v>0.75</v>
      </c>
    </row>
    <row r="20" spans="1:26" x14ac:dyDescent="0.25">
      <c r="A20" t="s">
        <v>8</v>
      </c>
      <c r="D20" s="9">
        <f>SUM(Sheet2!C8:C19)</f>
        <v>37248.70597933641</v>
      </c>
      <c r="E20" s="9">
        <f>SUM(Sheet2!C20:C31)</f>
        <v>36682.587295725119</v>
      </c>
      <c r="F20" s="9">
        <f>SUM(Sheet2!C32:C43)</f>
        <v>36087.504905833972</v>
      </c>
      <c r="G20" s="9">
        <f>SUM(Sheet2!C44:C55)</f>
        <v>35461.976971479991</v>
      </c>
      <c r="H20" s="9">
        <f>SUM(Sheet2!C56:C67)</f>
        <v>34804.445840826418</v>
      </c>
      <c r="I20" s="9">
        <f>SUM(Sheet2!C68:C79)</f>
        <v>34113.274169612298</v>
      </c>
      <c r="J20" s="9">
        <f>SUM(Sheet2!C80:C91)</f>
        <v>33386.740843936772</v>
      </c>
      <c r="K20" s="9">
        <f>SUM(Sheet2!C92:C103)</f>
        <v>32623.036694445349</v>
      </c>
    </row>
    <row r="21" spans="1:26" x14ac:dyDescent="0.25">
      <c r="A21" t="s">
        <v>9</v>
      </c>
      <c r="D21" s="9">
        <f t="shared" ref="D21:K21" si="24">D48*$L$21</f>
        <v>31353.13426343046</v>
      </c>
      <c r="E21" s="9">
        <f t="shared" si="24"/>
        <v>14644.276702823307</v>
      </c>
      <c r="F21" s="9">
        <f t="shared" si="24"/>
        <v>0</v>
      </c>
      <c r="G21" s="9">
        <f t="shared" si="24"/>
        <v>0</v>
      </c>
      <c r="H21" s="9">
        <f t="shared" si="24"/>
        <v>0</v>
      </c>
      <c r="I21" s="9">
        <f t="shared" si="24"/>
        <v>0</v>
      </c>
      <c r="J21" s="9">
        <f t="shared" si="24"/>
        <v>0</v>
      </c>
      <c r="K21" s="9">
        <f t="shared" si="24"/>
        <v>0</v>
      </c>
      <c r="L21" s="49">
        <v>0.12</v>
      </c>
      <c r="N21" s="9"/>
    </row>
    <row r="23" spans="1:26" x14ac:dyDescent="0.25">
      <c r="A23" t="s">
        <v>10</v>
      </c>
      <c r="D23" s="9">
        <f>D17-SUM(D19:D21)</f>
        <v>119469.63892389974</v>
      </c>
      <c r="E23" s="9">
        <f t="shared" ref="E23:K23" si="25">E17-SUM(E19:E21)</f>
        <v>162008.62685561817</v>
      </c>
      <c r="F23" s="9">
        <f t="shared" si="25"/>
        <v>205321.86309833272</v>
      </c>
      <c r="G23" s="9">
        <f t="shared" si="25"/>
        <v>237169.35537081165</v>
      </c>
      <c r="H23" s="9">
        <f t="shared" si="25"/>
        <v>272545.81669384026</v>
      </c>
      <c r="I23" s="9">
        <f t="shared" si="25"/>
        <v>311840.0579391481</v>
      </c>
      <c r="J23" s="9">
        <f t="shared" si="25"/>
        <v>355483.43879505619</v>
      </c>
      <c r="K23" s="9">
        <f t="shared" si="25"/>
        <v>403954.49332640588</v>
      </c>
      <c r="L23" s="7"/>
    </row>
    <row r="24" spans="1:26" ht="16.5" thickBot="1" x14ac:dyDescent="0.3">
      <c r="A24" t="s">
        <v>11</v>
      </c>
      <c r="D24" s="30">
        <f t="shared" ref="D24:K24" si="26">$L$24*D23</f>
        <v>41814.373623364903</v>
      </c>
      <c r="E24" s="30">
        <f t="shared" si="26"/>
        <v>56703.019399466357</v>
      </c>
      <c r="F24" s="30">
        <f t="shared" si="26"/>
        <v>71862.652084416448</v>
      </c>
      <c r="G24" s="30">
        <f t="shared" si="26"/>
        <v>83009.274379784067</v>
      </c>
      <c r="H24" s="30">
        <f t="shared" si="26"/>
        <v>95391.035842844081</v>
      </c>
      <c r="I24" s="30">
        <f t="shared" si="26"/>
        <v>109144.02027870184</v>
      </c>
      <c r="J24" s="30">
        <f t="shared" si="26"/>
        <v>124419.20357826966</v>
      </c>
      <c r="K24" s="30">
        <f t="shared" si="26"/>
        <v>141384.07266424203</v>
      </c>
      <c r="L24" s="60">
        <v>0.35</v>
      </c>
      <c r="M24" t="s">
        <v>39</v>
      </c>
    </row>
    <row r="25" spans="1:26" ht="16.5" thickBot="1" x14ac:dyDescent="0.3">
      <c r="A25" t="s">
        <v>12</v>
      </c>
      <c r="D25" s="33">
        <f>D23-D24</f>
        <v>77655.26530053484</v>
      </c>
      <c r="E25" s="33">
        <f t="shared" ref="E25:F25" si="27">E23-E24</f>
        <v>105305.60745615182</v>
      </c>
      <c r="F25" s="33">
        <f t="shared" si="27"/>
        <v>133459.21101391627</v>
      </c>
      <c r="G25" s="33">
        <f t="shared" ref="G25:K25" si="28">G23-G24</f>
        <v>154160.08099102759</v>
      </c>
      <c r="H25" s="33">
        <f t="shared" si="28"/>
        <v>177154.78085099618</v>
      </c>
      <c r="I25" s="33">
        <f t="shared" si="28"/>
        <v>202696.03766044625</v>
      </c>
      <c r="J25" s="33">
        <f t="shared" si="28"/>
        <v>231064.23521678653</v>
      </c>
      <c r="K25" s="33">
        <f t="shared" si="28"/>
        <v>262570.42066216387</v>
      </c>
    </row>
    <row r="30" spans="1:26" ht="18.75" x14ac:dyDescent="0.3">
      <c r="A30" s="20" t="s">
        <v>13</v>
      </c>
    </row>
    <row r="31" spans="1:26" x14ac:dyDescent="0.25">
      <c r="A31" s="34" t="s">
        <v>48</v>
      </c>
    </row>
    <row r="32" spans="1:26" x14ac:dyDescent="0.25">
      <c r="A32" s="35" t="s">
        <v>49</v>
      </c>
      <c r="D32" s="6">
        <v>5000</v>
      </c>
      <c r="E32" s="6">
        <v>5000</v>
      </c>
      <c r="F32" s="6">
        <v>5000</v>
      </c>
      <c r="G32" s="6">
        <v>5000</v>
      </c>
      <c r="H32" s="6">
        <v>5000</v>
      </c>
      <c r="I32" s="6">
        <v>5000</v>
      </c>
      <c r="J32" s="6">
        <v>5000</v>
      </c>
      <c r="K32" s="6">
        <v>5000</v>
      </c>
      <c r="M32" s="52"/>
    </row>
    <row r="33" spans="1:16" x14ac:dyDescent="0.25">
      <c r="A33" s="35" t="s">
        <v>50</v>
      </c>
      <c r="D33" s="50">
        <v>0</v>
      </c>
      <c r="E33" s="50">
        <v>0</v>
      </c>
      <c r="F33" s="59">
        <v>44646.986406200347</v>
      </c>
      <c r="G33" s="59">
        <v>226946.10086309584</v>
      </c>
      <c r="H33" s="59">
        <v>432309.4478190497</v>
      </c>
      <c r="I33" s="59">
        <v>663312.56014496891</v>
      </c>
      <c r="J33" s="59">
        <v>922813.97051351937</v>
      </c>
      <c r="K33" s="59">
        <v>1213985.8975768499</v>
      </c>
      <c r="M33" s="53"/>
    </row>
    <row r="34" spans="1:16" x14ac:dyDescent="0.25">
      <c r="A34" s="36" t="s">
        <v>51</v>
      </c>
      <c r="D34" s="37">
        <f t="shared" ref="D34:K35" si="29">(D8/365)*R16</f>
        <v>22252.808219178081</v>
      </c>
      <c r="E34" s="37">
        <f t="shared" si="29"/>
        <v>25533.034239041099</v>
      </c>
      <c r="F34" s="37">
        <f t="shared" si="29"/>
        <v>29292.170455598633</v>
      </c>
      <c r="G34" s="37">
        <f t="shared" si="29"/>
        <v>33599.583063106074</v>
      </c>
      <c r="H34" s="37">
        <f t="shared" si="29"/>
        <v>38534.618221021417</v>
      </c>
      <c r="I34" s="37">
        <f t="shared" si="29"/>
        <v>44188.029706138957</v>
      </c>
      <c r="J34" s="37">
        <f t="shared" si="29"/>
        <v>50663.609784586108</v>
      </c>
      <c r="K34" s="37">
        <f t="shared" si="29"/>
        <v>58080.052106428317</v>
      </c>
      <c r="M34" s="54"/>
    </row>
    <row r="35" spans="1:16" x14ac:dyDescent="0.25">
      <c r="A35" s="38" t="s">
        <v>52</v>
      </c>
      <c r="D35" s="37">
        <f t="shared" si="29"/>
        <v>16955.82876712329</v>
      </c>
      <c r="E35" s="37">
        <f t="shared" si="29"/>
        <v>19453.740372602744</v>
      </c>
      <c r="F35" s="37">
        <f t="shared" si="29"/>
        <v>22317.844156646584</v>
      </c>
      <c r="G35" s="37">
        <f t="shared" si="29"/>
        <v>25599.682333795114</v>
      </c>
      <c r="H35" s="37">
        <f t="shared" si="29"/>
        <v>29359.709120778229</v>
      </c>
      <c r="I35" s="37">
        <f t="shared" si="29"/>
        <v>33667.070252296355</v>
      </c>
      <c r="J35" s="37">
        <f t="shared" si="29"/>
        <v>38600.845550160862</v>
      </c>
      <c r="K35" s="37">
        <f t="shared" si="29"/>
        <v>44251.468271564445</v>
      </c>
      <c r="M35" s="54"/>
      <c r="P35" t="s">
        <v>64</v>
      </c>
    </row>
    <row r="36" spans="1:16" x14ac:dyDescent="0.25">
      <c r="A36" s="36" t="s">
        <v>69</v>
      </c>
      <c r="D36" s="8">
        <v>500000</v>
      </c>
      <c r="E36" s="8">
        <v>500000</v>
      </c>
      <c r="F36" s="8">
        <v>500000</v>
      </c>
      <c r="G36" s="8">
        <v>500001</v>
      </c>
      <c r="H36" s="8">
        <v>500002</v>
      </c>
      <c r="I36" s="8">
        <v>500003</v>
      </c>
      <c r="J36" s="8">
        <v>500004</v>
      </c>
      <c r="K36" s="8">
        <v>500005</v>
      </c>
      <c r="M36" s="54"/>
      <c r="P36" t="s">
        <v>65</v>
      </c>
    </row>
    <row r="37" spans="1:16" x14ac:dyDescent="0.25">
      <c r="M37" s="53"/>
      <c r="P37" t="s">
        <v>66</v>
      </c>
    </row>
    <row r="38" spans="1:16" x14ac:dyDescent="0.25">
      <c r="A38" s="36" t="s">
        <v>53</v>
      </c>
      <c r="D38" s="8">
        <v>1000000</v>
      </c>
      <c r="E38" s="8">
        <v>1000000</v>
      </c>
      <c r="F38" s="8">
        <v>1000000</v>
      </c>
      <c r="G38" s="8">
        <v>1000001</v>
      </c>
      <c r="H38" s="8">
        <v>1000002</v>
      </c>
      <c r="I38" s="8">
        <v>1000003</v>
      </c>
      <c r="J38" s="8">
        <v>1000004</v>
      </c>
      <c r="K38" s="8">
        <v>1000005</v>
      </c>
      <c r="M38" s="53"/>
    </row>
    <row r="39" spans="1:16" x14ac:dyDescent="0.25">
      <c r="A39" s="36" t="s">
        <v>54</v>
      </c>
      <c r="D39" s="39">
        <f>D19</f>
        <v>33333.333333333336</v>
      </c>
      <c r="E39" s="39">
        <f>E19+D39</f>
        <v>66666.666666666672</v>
      </c>
      <c r="F39" s="39">
        <f>F19+E39</f>
        <v>100000</v>
      </c>
      <c r="G39" s="39">
        <f>G19+F39</f>
        <v>133333.33333333334</v>
      </c>
      <c r="H39" s="39">
        <f t="shared" ref="H39:K39" si="30">H19+G39</f>
        <v>166666.66666666669</v>
      </c>
      <c r="I39" s="39">
        <f t="shared" si="30"/>
        <v>200000.00000000003</v>
      </c>
      <c r="J39" s="39">
        <f t="shared" si="30"/>
        <v>233333.33333333337</v>
      </c>
      <c r="K39" s="39">
        <f t="shared" si="30"/>
        <v>266666.66666666669</v>
      </c>
      <c r="M39" s="55"/>
    </row>
    <row r="40" spans="1:16" x14ac:dyDescent="0.25">
      <c r="A40" s="36" t="s">
        <v>55</v>
      </c>
      <c r="D40" s="39">
        <f>D38-D39</f>
        <v>966666.66666666663</v>
      </c>
      <c r="E40" s="39">
        <f>E38-E39</f>
        <v>933333.33333333337</v>
      </c>
      <c r="F40" s="39">
        <f>F38-F39</f>
        <v>900000</v>
      </c>
      <c r="G40" s="39">
        <f t="shared" ref="G40:K40" si="31">G38-G39</f>
        <v>866667.66666666663</v>
      </c>
      <c r="H40" s="39">
        <f t="shared" si="31"/>
        <v>833335.33333333326</v>
      </c>
      <c r="I40" s="39">
        <f t="shared" si="31"/>
        <v>800003</v>
      </c>
      <c r="J40" s="39">
        <f t="shared" si="31"/>
        <v>766670.66666666663</v>
      </c>
      <c r="K40" s="39">
        <f t="shared" si="31"/>
        <v>733338.33333333326</v>
      </c>
      <c r="M40" s="55"/>
    </row>
    <row r="41" spans="1:16" x14ac:dyDescent="0.25">
      <c r="A41" s="40"/>
      <c r="D41" s="39"/>
      <c r="E41" s="39"/>
      <c r="F41" s="39"/>
      <c r="G41" s="39"/>
      <c r="H41" s="39"/>
      <c r="I41" s="39"/>
      <c r="J41" s="39"/>
      <c r="K41" s="39"/>
      <c r="M41" s="55"/>
    </row>
    <row r="42" spans="1:16" x14ac:dyDescent="0.25">
      <c r="A42" s="47" t="s">
        <v>40</v>
      </c>
      <c r="B42" s="48"/>
      <c r="D42" s="41">
        <f>SUM(D32:D36)+D40</f>
        <v>1510875.303652968</v>
      </c>
      <c r="E42" s="41">
        <f t="shared" ref="E42:K42" si="32">SUM(E32:E36)+E40</f>
        <v>1483320.1079449772</v>
      </c>
      <c r="F42" s="41">
        <f t="shared" si="32"/>
        <v>1501257.0010184455</v>
      </c>
      <c r="G42" s="41">
        <f t="shared" si="32"/>
        <v>1657814.0329266638</v>
      </c>
      <c r="H42" s="41">
        <f t="shared" si="32"/>
        <v>1838541.1084941826</v>
      </c>
      <c r="I42" s="41">
        <f t="shared" si="32"/>
        <v>2046173.6601034044</v>
      </c>
      <c r="J42" s="41">
        <f t="shared" si="32"/>
        <v>2283753.0925149331</v>
      </c>
      <c r="K42" s="41">
        <f t="shared" si="32"/>
        <v>2554660.751288176</v>
      </c>
      <c r="M42" s="55"/>
    </row>
    <row r="43" spans="1:16" x14ac:dyDescent="0.25">
      <c r="A43" s="40"/>
      <c r="D43" s="39"/>
      <c r="E43" s="39"/>
      <c r="F43" s="39"/>
      <c r="G43" s="39"/>
      <c r="H43" s="39"/>
      <c r="I43" s="39"/>
      <c r="J43" s="39"/>
      <c r="K43" s="39"/>
      <c r="M43" s="55"/>
    </row>
    <row r="44" spans="1:16" x14ac:dyDescent="0.25">
      <c r="A44" s="42" t="s">
        <v>41</v>
      </c>
      <c r="M44" s="53"/>
    </row>
    <row r="45" spans="1:16" x14ac:dyDescent="0.25">
      <c r="A45" s="36" t="s">
        <v>42</v>
      </c>
      <c r="D45" s="10">
        <f t="shared" ref="D45:K45" si="33">(D9/365)*R18</f>
        <v>21194.785958904115</v>
      </c>
      <c r="E45" s="10">
        <f t="shared" si="33"/>
        <v>24317.175465753426</v>
      </c>
      <c r="F45" s="10">
        <f t="shared" si="33"/>
        <v>27897.305195808229</v>
      </c>
      <c r="G45" s="10">
        <f t="shared" si="33"/>
        <v>31999.602917243887</v>
      </c>
      <c r="H45" s="10">
        <f t="shared" si="33"/>
        <v>36699.636400972784</v>
      </c>
      <c r="I45" s="10">
        <f t="shared" si="33"/>
        <v>42083.83781537044</v>
      </c>
      <c r="J45" s="10">
        <f t="shared" si="33"/>
        <v>48251.056937701069</v>
      </c>
      <c r="K45" s="10">
        <f t="shared" si="33"/>
        <v>55314.335339455538</v>
      </c>
      <c r="M45" s="56"/>
    </row>
    <row r="46" spans="1:16" x14ac:dyDescent="0.25">
      <c r="A46" s="36" t="s">
        <v>56</v>
      </c>
      <c r="D46" s="9">
        <f>D24</f>
        <v>41814.373623364903</v>
      </c>
      <c r="E46" s="9">
        <f>E24</f>
        <v>56703.019399466357</v>
      </c>
      <c r="F46" s="9">
        <f>F24</f>
        <v>71862.652084416448</v>
      </c>
      <c r="G46" s="9">
        <f t="shared" ref="G46:K46" si="34">G24</f>
        <v>83009.274379784067</v>
      </c>
      <c r="H46" s="9">
        <f t="shared" si="34"/>
        <v>95391.035842844081</v>
      </c>
      <c r="I46" s="9">
        <f t="shared" si="34"/>
        <v>109144.02027870184</v>
      </c>
      <c r="J46" s="9">
        <f t="shared" si="34"/>
        <v>124419.20357826966</v>
      </c>
      <c r="K46" s="9">
        <f t="shared" si="34"/>
        <v>141384.07266424203</v>
      </c>
      <c r="M46" s="57"/>
    </row>
    <row r="47" spans="1:16" x14ac:dyDescent="0.25">
      <c r="A47" s="36" t="s">
        <v>43</v>
      </c>
      <c r="D47" s="9">
        <f>Sheet2!F19</f>
        <v>738934.75990824366</v>
      </c>
      <c r="E47" s="9">
        <f>Sheet2!F31</f>
        <v>727303.4011328764</v>
      </c>
      <c r="F47" s="9">
        <f>Sheet2!F43</f>
        <v>715076.95996761788</v>
      </c>
      <c r="G47" s="9">
        <f>Sheet2!F55</f>
        <v>702224.9908680052</v>
      </c>
      <c r="H47" s="9">
        <f>Sheet2!F67</f>
        <v>688715.49063773907</v>
      </c>
      <c r="I47" s="9">
        <f>Sheet2!F79</f>
        <v>674514.81873625889</v>
      </c>
      <c r="J47" s="9">
        <f>Sheet2!F91</f>
        <v>659587.61350910307</v>
      </c>
      <c r="K47" s="9">
        <f>Sheet2!F103</f>
        <v>643896.70413245575</v>
      </c>
      <c r="M47" s="57"/>
    </row>
    <row r="48" spans="1:16" x14ac:dyDescent="0.25">
      <c r="A48" s="36" t="s">
        <v>44</v>
      </c>
      <c r="D48" s="43">
        <v>261276.11886192052</v>
      </c>
      <c r="E48" s="43">
        <v>122035.63919019423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M48" s="57"/>
    </row>
    <row r="49" spans="1:13" x14ac:dyDescent="0.25">
      <c r="D49" s="37"/>
      <c r="E49" s="37"/>
      <c r="F49" s="37"/>
      <c r="G49" s="37"/>
      <c r="H49" s="37"/>
      <c r="I49" s="37"/>
      <c r="J49" s="37"/>
      <c r="K49" s="37"/>
      <c r="M49" s="54"/>
    </row>
    <row r="50" spans="1:13" x14ac:dyDescent="0.25">
      <c r="A50" s="44" t="s">
        <v>45</v>
      </c>
      <c r="M50" s="53"/>
    </row>
    <row r="51" spans="1:13" x14ac:dyDescent="0.25">
      <c r="A51" s="36" t="s">
        <v>57</v>
      </c>
      <c r="D51" s="6">
        <v>370000</v>
      </c>
      <c r="E51" s="6">
        <v>370000</v>
      </c>
      <c r="F51" s="6">
        <v>370000</v>
      </c>
      <c r="G51" s="6">
        <v>370000</v>
      </c>
      <c r="H51" s="6">
        <v>370000</v>
      </c>
      <c r="I51" s="6">
        <v>370000</v>
      </c>
      <c r="J51" s="6">
        <v>370000</v>
      </c>
      <c r="K51" s="6">
        <v>370000</v>
      </c>
      <c r="M51" s="58"/>
    </row>
    <row r="52" spans="1:13" x14ac:dyDescent="0.25">
      <c r="A52" s="36" t="s">
        <v>46</v>
      </c>
      <c r="D52" s="9">
        <f>D25</f>
        <v>77655.26530053484</v>
      </c>
      <c r="E52" s="9">
        <f>E25+D52</f>
        <v>182960.87275668664</v>
      </c>
      <c r="F52" s="9">
        <f>F25+E52</f>
        <v>316420.08377060294</v>
      </c>
      <c r="G52" s="9">
        <f>G25+F52</f>
        <v>470580.16476163053</v>
      </c>
      <c r="H52" s="9">
        <f t="shared" ref="H52:K52" si="35">H25+G52</f>
        <v>647734.94561262673</v>
      </c>
      <c r="I52" s="9">
        <f t="shared" si="35"/>
        <v>850430.98327307298</v>
      </c>
      <c r="J52" s="9">
        <f t="shared" si="35"/>
        <v>1081495.2184898595</v>
      </c>
      <c r="K52" s="9">
        <f t="shared" si="35"/>
        <v>1344065.6391520235</v>
      </c>
      <c r="M52" s="57"/>
    </row>
    <row r="53" spans="1:13" x14ac:dyDescent="0.25">
      <c r="M53" s="53"/>
    </row>
    <row r="54" spans="1:13" x14ac:dyDescent="0.25">
      <c r="A54" s="47" t="s">
        <v>47</v>
      </c>
      <c r="B54" s="48"/>
      <c r="D54" s="45">
        <f>SUM(D45:D52)</f>
        <v>1510875.303652968</v>
      </c>
      <c r="E54" s="45">
        <f t="shared" ref="E54:K54" si="36">SUM(E45:E52)</f>
        <v>1483320.107944977</v>
      </c>
      <c r="F54" s="51">
        <f t="shared" si="36"/>
        <v>1501257.0010184455</v>
      </c>
      <c r="G54" s="51">
        <f t="shared" si="36"/>
        <v>1657814.0329266638</v>
      </c>
      <c r="H54" s="51">
        <f t="shared" si="36"/>
        <v>1838541.1084941826</v>
      </c>
      <c r="I54" s="51">
        <f t="shared" si="36"/>
        <v>2046173.660103404</v>
      </c>
      <c r="J54" s="51">
        <f t="shared" si="36"/>
        <v>2283753.0925149331</v>
      </c>
      <c r="K54" s="51">
        <f t="shared" si="36"/>
        <v>2554660.7512881765</v>
      </c>
      <c r="M54" s="56"/>
    </row>
    <row r="55" spans="1:13" x14ac:dyDescent="0.25">
      <c r="M55" s="53"/>
    </row>
    <row r="56" spans="1:13" x14ac:dyDescent="0.25">
      <c r="A56" s="36" t="s">
        <v>58</v>
      </c>
      <c r="D56" s="46">
        <f>D42-D54</f>
        <v>0</v>
      </c>
      <c r="E56" s="46">
        <f t="shared" ref="E56:K56" si="37">E42-E54</f>
        <v>0</v>
      </c>
      <c r="F56" s="46">
        <f t="shared" si="37"/>
        <v>0</v>
      </c>
      <c r="G56" s="46">
        <f t="shared" si="37"/>
        <v>0</v>
      </c>
      <c r="H56" s="46">
        <f t="shared" si="37"/>
        <v>0</v>
      </c>
      <c r="I56" s="46">
        <f t="shared" si="37"/>
        <v>0</v>
      </c>
      <c r="J56" s="46">
        <f t="shared" si="37"/>
        <v>0</v>
      </c>
      <c r="K56" s="46">
        <f t="shared" si="37"/>
        <v>0</v>
      </c>
      <c r="M56" s="56"/>
    </row>
    <row r="59" spans="1:13" x14ac:dyDescent="0.25">
      <c r="A59" s="75"/>
      <c r="B59" s="84"/>
      <c r="C59" s="84"/>
      <c r="D59" s="84" t="s">
        <v>80</v>
      </c>
      <c r="E59" s="84" t="s">
        <v>81</v>
      </c>
      <c r="F59" s="100"/>
      <c r="G59" s="101"/>
    </row>
    <row r="60" spans="1:13" x14ac:dyDescent="0.25">
      <c r="A60" s="102" t="s">
        <v>82</v>
      </c>
      <c r="B60" s="65"/>
      <c r="C60" s="65"/>
      <c r="D60" s="65"/>
      <c r="E60" s="65"/>
      <c r="F60" s="68"/>
      <c r="G60" s="103"/>
    </row>
    <row r="61" spans="1:13" x14ac:dyDescent="0.25">
      <c r="A61" s="87"/>
      <c r="B61" s="65" t="s">
        <v>92</v>
      </c>
      <c r="C61" s="65"/>
      <c r="D61" s="66"/>
      <c r="E61" s="104">
        <f>R2</f>
        <v>81</v>
      </c>
      <c r="F61" s="68"/>
      <c r="G61" s="103"/>
    </row>
    <row r="62" spans="1:13" x14ac:dyDescent="0.25">
      <c r="A62" s="87"/>
      <c r="B62" s="65"/>
      <c r="C62" s="65"/>
      <c r="D62" s="66"/>
      <c r="E62" s="104"/>
      <c r="F62" s="63"/>
      <c r="G62" s="103"/>
    </row>
    <row r="63" spans="1:13" x14ac:dyDescent="0.25">
      <c r="A63" s="102" t="s">
        <v>85</v>
      </c>
      <c r="B63" s="65"/>
      <c r="C63" s="65"/>
      <c r="D63" s="65"/>
      <c r="E63" s="65"/>
      <c r="F63" s="68"/>
      <c r="G63" s="103"/>
    </row>
    <row r="64" spans="1:13" x14ac:dyDescent="0.25">
      <c r="A64" s="105"/>
      <c r="B64" s="65" t="s">
        <v>90</v>
      </c>
      <c r="C64" s="65"/>
      <c r="D64" s="66"/>
      <c r="E64" s="70">
        <f>R9</f>
        <v>32.402500000000003</v>
      </c>
      <c r="F64" s="68"/>
      <c r="G64" s="103"/>
    </row>
    <row r="65" spans="1:7" x14ac:dyDescent="0.25">
      <c r="A65" s="105"/>
      <c r="B65" s="65"/>
      <c r="C65" s="65"/>
      <c r="D65" s="66"/>
      <c r="E65" s="70"/>
      <c r="F65" s="68"/>
      <c r="G65" s="103"/>
    </row>
    <row r="66" spans="1:7" x14ac:dyDescent="0.25">
      <c r="A66" s="87" t="s">
        <v>87</v>
      </c>
      <c r="B66" s="65"/>
      <c r="C66" s="65"/>
      <c r="D66" s="66"/>
      <c r="E66" s="67">
        <f>F66*E61</f>
        <v>16.2</v>
      </c>
      <c r="F66" s="71">
        <f>D12/SUM(D7:D8)</f>
        <v>0.2</v>
      </c>
      <c r="G66" s="103"/>
    </row>
    <row r="67" spans="1:7" x14ac:dyDescent="0.25">
      <c r="A67" s="87" t="s">
        <v>68</v>
      </c>
      <c r="B67" s="65"/>
      <c r="C67" s="65"/>
      <c r="D67" s="66"/>
      <c r="E67" s="67">
        <f>F67*E61</f>
        <v>5.2650000000000006</v>
      </c>
      <c r="F67" s="71">
        <f>D14/SUM(D7:D8)</f>
        <v>6.5000000000000002E-2</v>
      </c>
      <c r="G67" s="103"/>
    </row>
    <row r="68" spans="1:7" x14ac:dyDescent="0.25">
      <c r="A68" s="87"/>
      <c r="B68" s="65"/>
      <c r="C68" s="65"/>
      <c r="D68" s="65"/>
      <c r="E68" s="72">
        <f>E61-SUM(E64:E67)</f>
        <v>27.132499999999993</v>
      </c>
      <c r="F68" s="68" t="s">
        <v>91</v>
      </c>
      <c r="G68" s="103"/>
    </row>
    <row r="69" spans="1:7" x14ac:dyDescent="0.25">
      <c r="A69" s="102" t="s">
        <v>89</v>
      </c>
      <c r="B69" s="65"/>
      <c r="C69" s="65"/>
      <c r="D69" s="65"/>
      <c r="E69" s="65"/>
      <c r="F69" s="68"/>
      <c r="G69" s="103"/>
    </row>
    <row r="70" spans="1:7" x14ac:dyDescent="0.25">
      <c r="A70" s="87" t="s">
        <v>86</v>
      </c>
      <c r="B70" s="65"/>
      <c r="C70" s="65"/>
      <c r="D70" s="65"/>
      <c r="E70" s="65"/>
      <c r="F70" s="68"/>
      <c r="G70" s="103"/>
    </row>
    <row r="71" spans="1:7" x14ac:dyDescent="0.25">
      <c r="A71" s="105"/>
      <c r="B71" s="65" t="s">
        <v>83</v>
      </c>
      <c r="C71" s="65"/>
      <c r="D71" s="65"/>
      <c r="E71" s="65"/>
      <c r="F71" s="68"/>
      <c r="G71" s="103"/>
    </row>
    <row r="72" spans="1:7" x14ac:dyDescent="0.25">
      <c r="A72" s="105"/>
      <c r="B72" s="65" t="s">
        <v>84</v>
      </c>
      <c r="C72" s="65"/>
      <c r="D72" s="65"/>
      <c r="E72" s="65"/>
      <c r="F72" s="68"/>
      <c r="G72" s="103"/>
    </row>
    <row r="73" spans="1:7" x14ac:dyDescent="0.25">
      <c r="A73" s="87" t="s">
        <v>87</v>
      </c>
      <c r="B73" s="65"/>
      <c r="C73" s="65"/>
      <c r="D73" s="65"/>
      <c r="E73" s="70"/>
      <c r="F73" s="68"/>
      <c r="G73" s="103"/>
    </row>
    <row r="74" spans="1:7" x14ac:dyDescent="0.25">
      <c r="A74" s="87" t="s">
        <v>7</v>
      </c>
      <c r="B74" s="65"/>
      <c r="C74" s="65"/>
      <c r="D74" s="66">
        <f>D19</f>
        <v>33333.333333333336</v>
      </c>
      <c r="E74" s="70"/>
      <c r="F74" s="68"/>
      <c r="G74" s="103"/>
    </row>
    <row r="75" spans="1:7" x14ac:dyDescent="0.25">
      <c r="A75" s="87" t="s">
        <v>88</v>
      </c>
      <c r="B75" s="65"/>
      <c r="C75" s="65"/>
      <c r="D75" s="66">
        <f>D20</f>
        <v>37248.70597933641</v>
      </c>
      <c r="E75" s="70"/>
      <c r="F75" s="68"/>
      <c r="G75" s="103"/>
    </row>
    <row r="76" spans="1:7" x14ac:dyDescent="0.25">
      <c r="A76" s="87" t="s">
        <v>6</v>
      </c>
      <c r="B76" s="65"/>
      <c r="C76" s="65"/>
      <c r="D76" s="66">
        <f>D13</f>
        <v>25140.375</v>
      </c>
      <c r="E76" s="70"/>
      <c r="F76" s="68"/>
      <c r="G76" s="103"/>
    </row>
    <row r="77" spans="1:7" x14ac:dyDescent="0.25">
      <c r="A77" s="87" t="s">
        <v>63</v>
      </c>
      <c r="B77" s="65"/>
      <c r="C77" s="65"/>
      <c r="D77" s="66">
        <f>D15</f>
        <v>12570.1875</v>
      </c>
      <c r="E77" s="70"/>
      <c r="F77" s="68"/>
      <c r="G77" s="103"/>
    </row>
    <row r="78" spans="1:7" x14ac:dyDescent="0.25">
      <c r="A78" s="87"/>
      <c r="B78" s="65"/>
      <c r="C78" s="65"/>
      <c r="D78" s="66"/>
      <c r="E78" s="70"/>
      <c r="F78" s="68"/>
      <c r="G78" s="103"/>
    </row>
    <row r="79" spans="1:7" ht="16.5" thickBot="1" x14ac:dyDescent="0.3">
      <c r="A79" s="87"/>
      <c r="B79" s="65" t="s">
        <v>80</v>
      </c>
      <c r="C79" s="65"/>
      <c r="D79" s="69">
        <f>SUM(D74:D78)</f>
        <v>108292.60181266975</v>
      </c>
      <c r="E79" s="65"/>
      <c r="F79" s="68"/>
      <c r="G79" s="103"/>
    </row>
    <row r="80" spans="1:7" ht="16.5" thickBot="1" x14ac:dyDescent="0.3">
      <c r="A80" s="120" t="s">
        <v>93</v>
      </c>
      <c r="B80" s="97"/>
      <c r="C80" s="97"/>
      <c r="D80" s="97"/>
      <c r="E80" s="123">
        <f>D79/E68</f>
        <v>3991.2504123346457</v>
      </c>
      <c r="F80" s="106"/>
      <c r="G80" s="107"/>
    </row>
    <row r="83" spans="1:13" x14ac:dyDescent="0.25">
      <c r="A83" s="83" t="s">
        <v>94</v>
      </c>
      <c r="B83" s="84"/>
      <c r="C83" s="84"/>
      <c r="D83" s="85"/>
      <c r="E83" s="84" t="s">
        <v>95</v>
      </c>
      <c r="F83" s="108">
        <f>L24</f>
        <v>0.35</v>
      </c>
      <c r="G83" s="86"/>
    </row>
    <row r="84" spans="1:13" x14ac:dyDescent="0.25">
      <c r="A84" s="87"/>
      <c r="B84" s="65"/>
      <c r="C84" s="65"/>
      <c r="D84" s="88"/>
      <c r="E84" s="65" t="s">
        <v>96</v>
      </c>
      <c r="F84" s="65">
        <v>2</v>
      </c>
      <c r="G84" s="89"/>
    </row>
    <row r="85" spans="1:13" x14ac:dyDescent="0.25">
      <c r="A85" s="87" t="s">
        <v>97</v>
      </c>
      <c r="B85" s="65"/>
      <c r="C85" s="73">
        <f>(F84*(F86-F85))+F85</f>
        <v>0.16099999999999998</v>
      </c>
      <c r="D85" s="88"/>
      <c r="E85" s="65" t="s">
        <v>98</v>
      </c>
      <c r="F85" s="90">
        <v>1.9E-2</v>
      </c>
      <c r="G85" s="89"/>
    </row>
    <row r="86" spans="1:13" x14ac:dyDescent="0.25">
      <c r="A86" s="87"/>
      <c r="B86" s="65"/>
      <c r="C86" s="65"/>
      <c r="D86" s="88"/>
      <c r="E86" s="65" t="s">
        <v>99</v>
      </c>
      <c r="F86" s="90">
        <v>0.09</v>
      </c>
      <c r="G86" s="89"/>
    </row>
    <row r="87" spans="1:13" x14ac:dyDescent="0.25">
      <c r="A87" s="87" t="s">
        <v>100</v>
      </c>
      <c r="B87" s="65"/>
      <c r="C87" s="74">
        <v>0.05</v>
      </c>
      <c r="D87" s="88"/>
      <c r="E87" s="75" t="s">
        <v>101</v>
      </c>
      <c r="F87" s="76">
        <v>0.7</v>
      </c>
      <c r="G87" s="91" t="s">
        <v>102</v>
      </c>
    </row>
    <row r="88" spans="1:13" x14ac:dyDescent="0.25">
      <c r="A88" s="87" t="s">
        <v>103</v>
      </c>
      <c r="B88" s="65"/>
      <c r="C88" s="77">
        <f>F83</f>
        <v>0.35</v>
      </c>
      <c r="D88" s="88"/>
      <c r="E88" s="78" t="s">
        <v>104</v>
      </c>
      <c r="F88" s="79">
        <v>0.3</v>
      </c>
      <c r="G88" s="89"/>
      <c r="H88" s="109" t="s">
        <v>114</v>
      </c>
    </row>
    <row r="89" spans="1:13" x14ac:dyDescent="0.25">
      <c r="A89" s="87"/>
      <c r="B89" s="65"/>
      <c r="C89" s="65"/>
      <c r="D89" s="88"/>
      <c r="E89" s="65" t="s">
        <v>105</v>
      </c>
      <c r="F89" s="90">
        <f>M89</f>
        <v>0.27307336182288305</v>
      </c>
      <c r="G89" s="89"/>
      <c r="H89" t="str">
        <f>A47</f>
        <v>Mortgage Debt</v>
      </c>
      <c r="I89" s="9">
        <f>K47</f>
        <v>643896.70413245575</v>
      </c>
      <c r="J89" s="7">
        <f>I89/SUM(I89:I90)</f>
        <v>1</v>
      </c>
      <c r="K89" s="49">
        <v>0.05</v>
      </c>
      <c r="L89" s="110">
        <f>K89*J89</f>
        <v>0.05</v>
      </c>
      <c r="M89" s="113">
        <f>I91/SUM(I91,I95)</f>
        <v>0.27307336182288305</v>
      </c>
    </row>
    <row r="90" spans="1:13" x14ac:dyDescent="0.25">
      <c r="A90" s="87" t="s">
        <v>106</v>
      </c>
      <c r="B90" s="65"/>
      <c r="C90" s="80">
        <f>F89</f>
        <v>0.27307336182288305</v>
      </c>
      <c r="D90" s="88"/>
      <c r="E90" s="65" t="s">
        <v>107</v>
      </c>
      <c r="F90" s="90">
        <f>M93</f>
        <v>0.72692663817711689</v>
      </c>
      <c r="G90" s="89"/>
      <c r="H90" t="str">
        <f>A48</f>
        <v>Extra Loan</v>
      </c>
      <c r="I90" s="9">
        <f>K48</f>
        <v>0</v>
      </c>
      <c r="J90" s="7">
        <f>I90/SUM(I89:I90)</f>
        <v>0</v>
      </c>
      <c r="K90" s="49">
        <v>0.12</v>
      </c>
      <c r="L90" s="110">
        <f>K90*J90</f>
        <v>0</v>
      </c>
    </row>
    <row r="91" spans="1:13" x14ac:dyDescent="0.25">
      <c r="A91" s="87" t="s">
        <v>108</v>
      </c>
      <c r="B91" s="65"/>
      <c r="C91" s="77">
        <f>F90</f>
        <v>0.72692663817711689</v>
      </c>
      <c r="D91" s="88"/>
      <c r="E91" s="65"/>
      <c r="F91" s="90"/>
      <c r="G91" s="89"/>
      <c r="I91" s="112">
        <f>SUM(I89:I90)</f>
        <v>643896.70413245575</v>
      </c>
      <c r="L91" s="111">
        <f>SUM(L89:L90)</f>
        <v>0.05</v>
      </c>
    </row>
    <row r="92" spans="1:13" ht="16.5" thickBot="1" x14ac:dyDescent="0.3">
      <c r="A92" s="87"/>
      <c r="B92" s="65"/>
      <c r="C92" s="65"/>
      <c r="D92" s="88"/>
      <c r="E92" s="65"/>
      <c r="F92" s="92"/>
      <c r="G92" s="89"/>
      <c r="H92" s="109" t="s">
        <v>115</v>
      </c>
    </row>
    <row r="93" spans="1:13" ht="16.5" thickBot="1" x14ac:dyDescent="0.3">
      <c r="A93" s="121" t="s">
        <v>109</v>
      </c>
      <c r="B93" s="65"/>
      <c r="C93" s="122">
        <f>((C90*C87)*(1-C88))+(C91*C85)</f>
        <v>0.12591007300575952</v>
      </c>
      <c r="D93" s="88"/>
      <c r="E93" s="65"/>
      <c r="F93" s="96"/>
      <c r="G93" s="91"/>
      <c r="H93" t="str">
        <f>A51</f>
        <v>Common Stock</v>
      </c>
      <c r="I93" s="9">
        <f>K51</f>
        <v>370000</v>
      </c>
      <c r="M93" s="113">
        <f>I95/SUM(I91,I95)</f>
        <v>0.72692663817711689</v>
      </c>
    </row>
    <row r="94" spans="1:13" x14ac:dyDescent="0.25">
      <c r="A94" s="87"/>
      <c r="B94" s="65"/>
      <c r="C94" s="65"/>
      <c r="D94" s="88"/>
      <c r="E94" s="65"/>
      <c r="F94" s="96"/>
      <c r="G94" s="89"/>
      <c r="H94" t="str">
        <f>A52</f>
        <v>Retained Earnings</v>
      </c>
      <c r="I94" s="9">
        <f>K52</f>
        <v>1344065.6391520235</v>
      </c>
    </row>
    <row r="95" spans="1:13" x14ac:dyDescent="0.25">
      <c r="A95" s="87" t="s">
        <v>110</v>
      </c>
      <c r="B95" s="65"/>
      <c r="C95" s="81"/>
      <c r="D95" s="88"/>
      <c r="E95" s="88"/>
      <c r="F95" s="65"/>
      <c r="G95" s="93"/>
      <c r="I95" s="112">
        <f>SUM(I93:I94)</f>
        <v>1714065.6391520235</v>
      </c>
    </row>
    <row r="96" spans="1:13" x14ac:dyDescent="0.25">
      <c r="A96" s="87" t="s">
        <v>111</v>
      </c>
      <c r="B96" s="65"/>
      <c r="C96" s="82"/>
      <c r="D96" s="88"/>
      <c r="E96" s="94"/>
      <c r="F96" s="70"/>
      <c r="G96" s="95"/>
    </row>
    <row r="97" spans="1:10" x14ac:dyDescent="0.25">
      <c r="A97" s="87"/>
      <c r="B97" s="65"/>
      <c r="C97" s="65"/>
      <c r="D97" s="88"/>
      <c r="E97" s="88"/>
      <c r="F97" s="70"/>
      <c r="G97" s="89"/>
    </row>
    <row r="98" spans="1:10" x14ac:dyDescent="0.25">
      <c r="A98" s="87" t="s">
        <v>112</v>
      </c>
      <c r="B98" s="65"/>
      <c r="C98" s="73"/>
      <c r="D98" s="88"/>
      <c r="E98" s="70"/>
      <c r="F98" s="96"/>
      <c r="G98" s="89"/>
    </row>
    <row r="99" spans="1:10" x14ac:dyDescent="0.25">
      <c r="A99" s="87"/>
      <c r="B99" s="65"/>
      <c r="C99" s="65"/>
      <c r="D99" s="88"/>
      <c r="E99" s="88"/>
      <c r="F99" s="88"/>
      <c r="G99" s="89"/>
    </row>
    <row r="100" spans="1:10" x14ac:dyDescent="0.25">
      <c r="A100" s="78" t="s">
        <v>113</v>
      </c>
      <c r="B100" s="97"/>
      <c r="C100" s="73"/>
      <c r="D100" s="98"/>
      <c r="E100" s="98"/>
      <c r="F100" s="98"/>
      <c r="G100" s="99"/>
    </row>
    <row r="103" spans="1:10" x14ac:dyDescent="0.25">
      <c r="A103" t="str">
        <f>A17</f>
        <v>Operating Profit</v>
      </c>
      <c r="C103" s="9">
        <f t="shared" ref="C103:J103" si="38">D17</f>
        <v>221404.81249999994</v>
      </c>
      <c r="D103" s="9">
        <f t="shared" si="38"/>
        <v>246668.82418749994</v>
      </c>
      <c r="E103" s="9">
        <f t="shared" si="38"/>
        <v>274742.70133750001</v>
      </c>
      <c r="F103" s="9">
        <f t="shared" si="38"/>
        <v>305964.66567562497</v>
      </c>
      <c r="G103" s="9">
        <f t="shared" si="38"/>
        <v>340683.595868</v>
      </c>
      <c r="H103" s="9">
        <f t="shared" si="38"/>
        <v>379286.66544209374</v>
      </c>
      <c r="I103" s="9">
        <f t="shared" si="38"/>
        <v>422203.51297232631</v>
      </c>
      <c r="J103" s="9">
        <f t="shared" si="38"/>
        <v>469910.86335418455</v>
      </c>
    </row>
    <row r="104" spans="1:10" x14ac:dyDescent="0.25">
      <c r="A104" t="s">
        <v>132</v>
      </c>
      <c r="C104" s="9">
        <f t="shared" ref="C104:F104" si="39">D19</f>
        <v>33333.333333333336</v>
      </c>
      <c r="D104" s="9">
        <f t="shared" si="39"/>
        <v>33333.333333333336</v>
      </c>
      <c r="E104" s="9">
        <f t="shared" si="39"/>
        <v>33333.333333333336</v>
      </c>
      <c r="F104" s="9">
        <f t="shared" si="39"/>
        <v>33333.333333333336</v>
      </c>
      <c r="G104" s="126">
        <f>H19+-($F$127*0.25)</f>
        <v>38333.333333333336</v>
      </c>
      <c r="H104" s="126">
        <f t="shared" ref="H104:J104" si="40">I19+-($F$127*0.25)</f>
        <v>38333.333333333336</v>
      </c>
      <c r="I104" s="126">
        <f t="shared" si="40"/>
        <v>38333.333333333336</v>
      </c>
      <c r="J104" s="126">
        <f t="shared" si="40"/>
        <v>38333.333333333336</v>
      </c>
    </row>
    <row r="105" spans="1:10" x14ac:dyDescent="0.25">
      <c r="A105" t="s">
        <v>117</v>
      </c>
      <c r="C105" s="115">
        <f>C103-C104</f>
        <v>188071.4791666666</v>
      </c>
      <c r="D105" s="115">
        <f t="shared" ref="D105:J105" si="41">D103-D104</f>
        <v>213335.49085416659</v>
      </c>
      <c r="E105" s="115">
        <f t="shared" si="41"/>
        <v>241409.36800416667</v>
      </c>
      <c r="F105" s="115">
        <f t="shared" si="41"/>
        <v>272631.33234229166</v>
      </c>
      <c r="G105" s="115">
        <f t="shared" si="41"/>
        <v>302350.26253466669</v>
      </c>
      <c r="H105" s="115">
        <f t="shared" si="41"/>
        <v>340953.33210876043</v>
      </c>
      <c r="I105" s="115">
        <f t="shared" si="41"/>
        <v>383870.179638993</v>
      </c>
      <c r="J105" s="115">
        <f t="shared" si="41"/>
        <v>431577.53002085123</v>
      </c>
    </row>
    <row r="107" spans="1:10" x14ac:dyDescent="0.25">
      <c r="A107" t="s">
        <v>117</v>
      </c>
      <c r="C107" s="9">
        <f>C105</f>
        <v>188071.4791666666</v>
      </c>
      <c r="D107" s="9">
        <f t="shared" ref="D107:J107" si="42">D105</f>
        <v>213335.49085416659</v>
      </c>
      <c r="E107" s="9">
        <f t="shared" si="42"/>
        <v>241409.36800416667</v>
      </c>
      <c r="F107" s="9">
        <f t="shared" si="42"/>
        <v>272631.33234229166</v>
      </c>
      <c r="G107" s="9">
        <f t="shared" si="42"/>
        <v>302350.26253466669</v>
      </c>
      <c r="H107" s="9">
        <f t="shared" si="42"/>
        <v>340953.33210876043</v>
      </c>
      <c r="I107" s="9">
        <f t="shared" si="42"/>
        <v>383870.179638993</v>
      </c>
      <c r="J107" s="9">
        <f t="shared" si="42"/>
        <v>431577.53002085123</v>
      </c>
    </row>
    <row r="108" spans="1:10" x14ac:dyDescent="0.25">
      <c r="A108" t="s">
        <v>95</v>
      </c>
      <c r="C108" s="49">
        <f>L24</f>
        <v>0.35</v>
      </c>
      <c r="D108" s="49">
        <f>C108</f>
        <v>0.35</v>
      </c>
      <c r="E108" s="49">
        <f t="shared" ref="E108:J108" si="43">D108</f>
        <v>0.35</v>
      </c>
      <c r="F108" s="49">
        <f t="shared" si="43"/>
        <v>0.35</v>
      </c>
      <c r="G108" s="49">
        <f t="shared" si="43"/>
        <v>0.35</v>
      </c>
      <c r="H108" s="49">
        <f t="shared" si="43"/>
        <v>0.35</v>
      </c>
      <c r="I108" s="49">
        <f t="shared" si="43"/>
        <v>0.35</v>
      </c>
      <c r="J108" s="49">
        <f t="shared" si="43"/>
        <v>0.35</v>
      </c>
    </row>
    <row r="109" spans="1:10" x14ac:dyDescent="0.25">
      <c r="A109" t="s">
        <v>131</v>
      </c>
      <c r="C109" s="115">
        <f>C107*C108</f>
        <v>65825.017708333311</v>
      </c>
      <c r="D109" s="115">
        <f t="shared" ref="D109:J109" si="44">D107*D108</f>
        <v>74667.421798958298</v>
      </c>
      <c r="E109" s="115">
        <f t="shared" si="44"/>
        <v>84493.278801458335</v>
      </c>
      <c r="F109" s="115">
        <f t="shared" si="44"/>
        <v>95420.966319802072</v>
      </c>
      <c r="G109" s="115">
        <f t="shared" si="44"/>
        <v>105822.59188713334</v>
      </c>
      <c r="H109" s="115">
        <f t="shared" si="44"/>
        <v>119333.66623806614</v>
      </c>
      <c r="I109" s="115">
        <f t="shared" si="44"/>
        <v>134354.56287364755</v>
      </c>
      <c r="J109" s="115">
        <f t="shared" si="44"/>
        <v>151052.13550729793</v>
      </c>
    </row>
    <row r="111" spans="1:10" x14ac:dyDescent="0.25">
      <c r="A111" t="s">
        <v>118</v>
      </c>
      <c r="C111" s="9">
        <f>C105-C109</f>
        <v>122246.46145833329</v>
      </c>
      <c r="D111" s="9">
        <f t="shared" ref="D111:J111" si="45">D105-D109</f>
        <v>138668.0690552083</v>
      </c>
      <c r="E111" s="9">
        <f t="shared" si="45"/>
        <v>156916.08920270833</v>
      </c>
      <c r="F111" s="9">
        <f t="shared" si="45"/>
        <v>177210.36602248959</v>
      </c>
      <c r="G111" s="9">
        <f t="shared" si="45"/>
        <v>196527.67064753335</v>
      </c>
      <c r="H111" s="9">
        <f t="shared" si="45"/>
        <v>221619.66587069427</v>
      </c>
      <c r="I111" s="9">
        <f t="shared" si="45"/>
        <v>249515.61676534545</v>
      </c>
      <c r="J111" s="9">
        <f t="shared" si="45"/>
        <v>280525.3945135533</v>
      </c>
    </row>
    <row r="112" spans="1:10" x14ac:dyDescent="0.25">
      <c r="A112" t="s">
        <v>7</v>
      </c>
      <c r="C112" s="9">
        <f>C104</f>
        <v>33333.333333333336</v>
      </c>
      <c r="D112" s="9">
        <f t="shared" ref="D112:J112" si="46">D104</f>
        <v>33333.333333333336</v>
      </c>
      <c r="E112" s="9">
        <f t="shared" si="46"/>
        <v>33333.333333333336</v>
      </c>
      <c r="F112" s="9">
        <f t="shared" si="46"/>
        <v>33333.333333333336</v>
      </c>
      <c r="G112" s="9">
        <f t="shared" si="46"/>
        <v>38333.333333333336</v>
      </c>
      <c r="H112" s="9">
        <f t="shared" si="46"/>
        <v>38333.333333333336</v>
      </c>
      <c r="I112" s="9">
        <f t="shared" si="46"/>
        <v>38333.333333333336</v>
      </c>
      <c r="J112" s="9">
        <f t="shared" si="46"/>
        <v>38333.333333333336</v>
      </c>
    </row>
    <row r="113" spans="1:12" x14ac:dyDescent="0.25">
      <c r="A113" t="s">
        <v>119</v>
      </c>
      <c r="C113" s="112">
        <f>C111+C112</f>
        <v>155579.79479166662</v>
      </c>
      <c r="D113" s="112">
        <f t="shared" ref="D113:J113" si="47">D111+D112</f>
        <v>172001.40238854164</v>
      </c>
      <c r="E113" s="112">
        <f t="shared" si="47"/>
        <v>190249.42253604167</v>
      </c>
      <c r="F113" s="112">
        <f t="shared" si="47"/>
        <v>210543.69935582293</v>
      </c>
      <c r="G113" s="112">
        <f t="shared" si="47"/>
        <v>234861.00398086669</v>
      </c>
      <c r="H113" s="112">
        <f t="shared" si="47"/>
        <v>259952.99920402761</v>
      </c>
      <c r="I113" s="112">
        <f t="shared" si="47"/>
        <v>287848.95009867876</v>
      </c>
      <c r="J113" s="112">
        <f t="shared" si="47"/>
        <v>318858.72784688661</v>
      </c>
    </row>
    <row r="114" spans="1:12" x14ac:dyDescent="0.25">
      <c r="K114" s="49">
        <v>1.2</v>
      </c>
      <c r="L114" t="s">
        <v>143</v>
      </c>
    </row>
    <row r="115" spans="1:12" x14ac:dyDescent="0.25">
      <c r="A115" s="1" t="s">
        <v>134</v>
      </c>
      <c r="K115" s="39">
        <f>K114*D36</f>
        <v>600000</v>
      </c>
      <c r="L115" t="s">
        <v>142</v>
      </c>
    </row>
    <row r="116" spans="1:12" x14ac:dyDescent="0.25">
      <c r="A116" t="s">
        <v>135</v>
      </c>
      <c r="B116" s="116">
        <f>-SUM(D36+D38)</f>
        <v>-1500000</v>
      </c>
      <c r="K116" s="116">
        <f>0.8*D38</f>
        <v>800000</v>
      </c>
      <c r="L116" t="s">
        <v>122</v>
      </c>
    </row>
    <row r="117" spans="1:12" x14ac:dyDescent="0.25">
      <c r="B117" s="116"/>
      <c r="J117" s="116">
        <f>(K116*K117)+K115</f>
        <v>1560000</v>
      </c>
      <c r="K117" s="7">
        <v>1.2</v>
      </c>
      <c r="L117" t="s">
        <v>123</v>
      </c>
    </row>
    <row r="118" spans="1:12" x14ac:dyDescent="0.25">
      <c r="K118" s="117">
        <f>J117-K116</f>
        <v>760000</v>
      </c>
    </row>
    <row r="119" spans="1:12" x14ac:dyDescent="0.25">
      <c r="J119" s="9">
        <f>-(K118*K119)</f>
        <v>-266000</v>
      </c>
      <c r="K119" s="49">
        <f>L24</f>
        <v>0.35</v>
      </c>
      <c r="L119" t="s">
        <v>95</v>
      </c>
    </row>
    <row r="120" spans="1:12" x14ac:dyDescent="0.25">
      <c r="A120" s="1" t="s">
        <v>133</v>
      </c>
    </row>
    <row r="121" spans="1:12" x14ac:dyDescent="0.25">
      <c r="A121" t="s">
        <v>51</v>
      </c>
      <c r="C121" s="10">
        <f>-(D34-C34)</f>
        <v>-22252.808219178081</v>
      </c>
      <c r="D121" s="10">
        <f t="shared" ref="D121:J121" si="48">-(E34-D34)</f>
        <v>-3280.2260198630174</v>
      </c>
      <c r="E121" s="10">
        <f t="shared" si="48"/>
        <v>-3759.1362165575338</v>
      </c>
      <c r="F121" s="10">
        <f t="shared" si="48"/>
        <v>-4307.4126075074419</v>
      </c>
      <c r="G121" s="10">
        <f t="shared" si="48"/>
        <v>-4935.035157915343</v>
      </c>
      <c r="H121" s="10">
        <f t="shared" si="48"/>
        <v>-5653.41148511754</v>
      </c>
      <c r="I121" s="10">
        <f t="shared" si="48"/>
        <v>-6475.5800784471503</v>
      </c>
      <c r="J121" s="10">
        <f t="shared" si="48"/>
        <v>-7416.4423218422089</v>
      </c>
    </row>
    <row r="122" spans="1:12" x14ac:dyDescent="0.25">
      <c r="A122" t="s">
        <v>52</v>
      </c>
      <c r="C122" s="10">
        <f>-(D35-C35)</f>
        <v>-16955.82876712329</v>
      </c>
      <c r="D122" s="10">
        <f t="shared" ref="D122:J122" si="49">-(E35-D35)</f>
        <v>-2497.911605479454</v>
      </c>
      <c r="E122" s="10">
        <f t="shared" si="49"/>
        <v>-2864.1037840438403</v>
      </c>
      <c r="F122" s="10">
        <f t="shared" si="49"/>
        <v>-3281.8381771485292</v>
      </c>
      <c r="G122" s="10">
        <f t="shared" si="49"/>
        <v>-3760.026786983115</v>
      </c>
      <c r="H122" s="10">
        <f t="shared" si="49"/>
        <v>-4307.3611315181261</v>
      </c>
      <c r="I122" s="10">
        <f t="shared" si="49"/>
        <v>-4933.7752978645076</v>
      </c>
      <c r="J122" s="10">
        <f t="shared" si="49"/>
        <v>-5650.6227214035825</v>
      </c>
    </row>
    <row r="123" spans="1:12" x14ac:dyDescent="0.25">
      <c r="A123" t="s">
        <v>120</v>
      </c>
      <c r="C123" s="10">
        <f>(D45-C45)</f>
        <v>21194.785958904115</v>
      </c>
      <c r="D123" s="10">
        <f t="shared" ref="D123:J123" si="50">(E45-D45)</f>
        <v>3122.3895068493111</v>
      </c>
      <c r="E123" s="10">
        <f t="shared" si="50"/>
        <v>3580.1297300548031</v>
      </c>
      <c r="F123" s="10">
        <f t="shared" si="50"/>
        <v>4102.2977214356579</v>
      </c>
      <c r="G123" s="10">
        <f t="shared" si="50"/>
        <v>4700.0334837288974</v>
      </c>
      <c r="H123" s="10">
        <f t="shared" si="50"/>
        <v>5384.2014143976558</v>
      </c>
      <c r="I123" s="10">
        <f t="shared" si="50"/>
        <v>6167.219122330629</v>
      </c>
      <c r="J123" s="10">
        <f t="shared" si="50"/>
        <v>7063.2784017544691</v>
      </c>
      <c r="K123" s="10"/>
    </row>
    <row r="124" spans="1:12" x14ac:dyDescent="0.25">
      <c r="A124" t="s">
        <v>56</v>
      </c>
      <c r="C124" s="9">
        <f>(D46-C46)</f>
        <v>41814.373623364903</v>
      </c>
      <c r="D124" s="9">
        <f t="shared" ref="D124:J124" si="51">(E46-D46)</f>
        <v>14888.645776101454</v>
      </c>
      <c r="E124" s="9">
        <f t="shared" si="51"/>
        <v>15159.632684950091</v>
      </c>
      <c r="F124" s="9">
        <f t="shared" si="51"/>
        <v>11146.622295367619</v>
      </c>
      <c r="G124" s="9">
        <f t="shared" si="51"/>
        <v>12381.761463060015</v>
      </c>
      <c r="H124" s="9">
        <f t="shared" si="51"/>
        <v>13752.984435857754</v>
      </c>
      <c r="I124" s="9">
        <f t="shared" si="51"/>
        <v>15275.183299567827</v>
      </c>
      <c r="J124" s="9">
        <f t="shared" si="51"/>
        <v>16964.869085972372</v>
      </c>
    </row>
    <row r="126" spans="1:12" x14ac:dyDescent="0.25">
      <c r="A126" s="1" t="s">
        <v>128</v>
      </c>
      <c r="K126" s="10"/>
    </row>
    <row r="127" spans="1:12" x14ac:dyDescent="0.25">
      <c r="A127" t="s">
        <v>129</v>
      </c>
      <c r="F127" s="116">
        <v>-20000</v>
      </c>
      <c r="J127" s="116">
        <v>-20000</v>
      </c>
    </row>
    <row r="129" spans="1:12" x14ac:dyDescent="0.25">
      <c r="A129" s="1" t="s">
        <v>121</v>
      </c>
    </row>
    <row r="130" spans="1:12" x14ac:dyDescent="0.25">
      <c r="A130" t="s">
        <v>51</v>
      </c>
      <c r="J130" s="10">
        <f>K34</f>
        <v>58080.052106428317</v>
      </c>
    </row>
    <row r="131" spans="1:12" x14ac:dyDescent="0.25">
      <c r="A131" t="s">
        <v>52</v>
      </c>
      <c r="J131" s="10">
        <f>K35</f>
        <v>44251.468271564445</v>
      </c>
      <c r="K131" s="10"/>
    </row>
    <row r="132" spans="1:12" x14ac:dyDescent="0.25">
      <c r="A132" t="s">
        <v>120</v>
      </c>
      <c r="J132" s="10">
        <f>-K45</f>
        <v>-55314.335339455538</v>
      </c>
      <c r="K132" s="10"/>
    </row>
    <row r="133" spans="1:12" x14ac:dyDescent="0.25">
      <c r="A133" t="s">
        <v>56</v>
      </c>
      <c r="J133" s="9">
        <f>-K46</f>
        <v>-141384.07266424203</v>
      </c>
    </row>
    <row r="135" spans="1:12" x14ac:dyDescent="0.25">
      <c r="A135" s="118" t="s">
        <v>124</v>
      </c>
      <c r="B135" s="116">
        <f>SUM(B113:B133)</f>
        <v>-1500000</v>
      </c>
      <c r="C135" s="116">
        <f t="shared" ref="C135:J135" si="52">SUM(C113:C133)</f>
        <v>179380.31738763425</v>
      </c>
      <c r="D135" s="116">
        <f t="shared" si="52"/>
        <v>184234.30004614993</v>
      </c>
      <c r="E135" s="116">
        <f t="shared" si="52"/>
        <v>202365.94495044521</v>
      </c>
      <c r="F135" s="116">
        <f t="shared" si="52"/>
        <v>198203.36858797024</v>
      </c>
      <c r="G135" s="116">
        <f t="shared" si="52"/>
        <v>243247.73698275714</v>
      </c>
      <c r="H135" s="116">
        <f t="shared" si="52"/>
        <v>269129.41243764735</v>
      </c>
      <c r="I135" s="116">
        <f t="shared" si="52"/>
        <v>297881.99714426551</v>
      </c>
      <c r="J135" s="116">
        <f t="shared" si="52"/>
        <v>1509452.9226656628</v>
      </c>
    </row>
    <row r="136" spans="1:12" x14ac:dyDescent="0.25">
      <c r="A136" s="119" t="s">
        <v>130</v>
      </c>
      <c r="B136">
        <v>0</v>
      </c>
      <c r="C136">
        <v>1</v>
      </c>
      <c r="D136">
        <v>2</v>
      </c>
      <c r="E136">
        <v>3</v>
      </c>
      <c r="F136">
        <v>4</v>
      </c>
      <c r="G136">
        <v>5</v>
      </c>
      <c r="H136">
        <v>6</v>
      </c>
      <c r="I136">
        <v>7</v>
      </c>
      <c r="J136">
        <v>8</v>
      </c>
    </row>
    <row r="137" spans="1:12" x14ac:dyDescent="0.25">
      <c r="A137" s="118" t="s">
        <v>127</v>
      </c>
      <c r="B137" s="14">
        <f>-PV($C$93,B136,,B135)</f>
        <v>-1500000</v>
      </c>
      <c r="C137" s="14">
        <f t="shared" ref="C137:J137" si="53">-PV($C$93,C136,,C135)</f>
        <v>159320.28826134914</v>
      </c>
      <c r="D137" s="14">
        <f t="shared" si="53"/>
        <v>145332.61217241659</v>
      </c>
      <c r="E137" s="14">
        <f t="shared" si="53"/>
        <v>141783.70325952108</v>
      </c>
      <c r="F137" s="14">
        <f t="shared" si="53"/>
        <v>123337.8043752552</v>
      </c>
      <c r="G137" s="14">
        <f t="shared" si="53"/>
        <v>134440.55158780256</v>
      </c>
      <c r="H137" s="14">
        <f t="shared" si="53"/>
        <v>132110.98655887836</v>
      </c>
      <c r="I137" s="14">
        <f t="shared" si="53"/>
        <v>129872.8361757309</v>
      </c>
      <c r="J137" s="14">
        <f t="shared" si="53"/>
        <v>584507.29523602268</v>
      </c>
    </row>
    <row r="138" spans="1:12" ht="16.5" thickBot="1" x14ac:dyDescent="0.3"/>
    <row r="139" spans="1:12" ht="16.5" thickBot="1" x14ac:dyDescent="0.3">
      <c r="A139" s="124" t="s">
        <v>125</v>
      </c>
      <c r="B139" s="127">
        <f>SUM(B137:J137)</f>
        <v>50706.07762697665</v>
      </c>
    </row>
    <row r="140" spans="1:12" ht="16.5" thickBot="1" x14ac:dyDescent="0.3">
      <c r="A140" s="124" t="s">
        <v>126</v>
      </c>
      <c r="B140" s="125">
        <f>IRR(B135:J135)</f>
        <v>0.13285186719936659</v>
      </c>
    </row>
    <row r="142" spans="1:12" x14ac:dyDescent="0.25">
      <c r="A142" s="1" t="s">
        <v>139</v>
      </c>
    </row>
    <row r="144" spans="1:12" x14ac:dyDescent="0.25">
      <c r="A144" t="s">
        <v>136</v>
      </c>
      <c r="L144" t="s">
        <v>137</v>
      </c>
    </row>
    <row r="145" spans="1:12" x14ac:dyDescent="0.25">
      <c r="A145" s="118" t="s">
        <v>124</v>
      </c>
      <c r="B145" s="116">
        <f>B135</f>
        <v>-1500000</v>
      </c>
      <c r="C145" s="116">
        <f t="shared" ref="C145:J145" si="54">C135</f>
        <v>179380.31738763425</v>
      </c>
      <c r="D145" s="116">
        <f t="shared" si="54"/>
        <v>184234.30004614993</v>
      </c>
      <c r="E145" s="116">
        <f t="shared" si="54"/>
        <v>202365.94495044521</v>
      </c>
      <c r="F145" s="116">
        <f t="shared" si="54"/>
        <v>198203.36858797024</v>
      </c>
      <c r="G145" s="116">
        <f t="shared" si="54"/>
        <v>243247.73698275714</v>
      </c>
      <c r="H145" s="116">
        <f t="shared" si="54"/>
        <v>269129.41243764735</v>
      </c>
      <c r="I145" s="116">
        <f t="shared" si="54"/>
        <v>297881.99714426551</v>
      </c>
      <c r="J145" s="116">
        <f t="shared" si="54"/>
        <v>1509452.9226656628</v>
      </c>
      <c r="L145" s="49">
        <v>0.7</v>
      </c>
    </row>
    <row r="146" spans="1:12" x14ac:dyDescent="0.25">
      <c r="A146" s="119" t="s">
        <v>130</v>
      </c>
      <c r="B146">
        <v>0</v>
      </c>
      <c r="C146">
        <v>1</v>
      </c>
      <c r="D146">
        <v>2</v>
      </c>
      <c r="E146">
        <v>3</v>
      </c>
      <c r="F146">
        <v>4</v>
      </c>
      <c r="G146">
        <v>5</v>
      </c>
      <c r="H146">
        <v>6</v>
      </c>
      <c r="I146">
        <v>7</v>
      </c>
      <c r="J146">
        <v>8</v>
      </c>
    </row>
    <row r="147" spans="1:12" x14ac:dyDescent="0.25">
      <c r="A147" s="118" t="s">
        <v>127</v>
      </c>
      <c r="B147" s="14">
        <f>-PV($C$93,B146,,B145)</f>
        <v>-1500000</v>
      </c>
      <c r="C147" s="14">
        <f t="shared" ref="C147:J147" si="55">-PV($C$93,C146,,C145)</f>
        <v>159320.28826134914</v>
      </c>
      <c r="D147" s="14">
        <f t="shared" si="55"/>
        <v>145332.61217241659</v>
      </c>
      <c r="E147" s="14">
        <f t="shared" si="55"/>
        <v>141783.70325952108</v>
      </c>
      <c r="F147" s="14">
        <f t="shared" si="55"/>
        <v>123337.8043752552</v>
      </c>
      <c r="G147" s="14">
        <f t="shared" si="55"/>
        <v>134440.55158780256</v>
      </c>
      <c r="H147" s="14">
        <f t="shared" si="55"/>
        <v>132110.98655887836</v>
      </c>
      <c r="I147" s="14">
        <f t="shared" si="55"/>
        <v>129872.8361757309</v>
      </c>
      <c r="J147" s="14">
        <f t="shared" si="55"/>
        <v>584507.29523602268</v>
      </c>
    </row>
    <row r="148" spans="1:12" x14ac:dyDescent="0.25">
      <c r="A148" s="118" t="s">
        <v>125</v>
      </c>
      <c r="B148" s="14">
        <f>SUM(B147:J147)</f>
        <v>50706.07762697665</v>
      </c>
    </row>
    <row r="149" spans="1:12" x14ac:dyDescent="0.25">
      <c r="A149" s="118" t="s">
        <v>126</v>
      </c>
      <c r="B149" s="49">
        <f>IRR(B145:J145)</f>
        <v>0.13285186719936659</v>
      </c>
    </row>
    <row r="152" spans="1:12" x14ac:dyDescent="0.25">
      <c r="A152" t="s">
        <v>138</v>
      </c>
    </row>
    <row r="153" spans="1:12" x14ac:dyDescent="0.25">
      <c r="A153" s="118" t="s">
        <v>124</v>
      </c>
      <c r="B153" s="116">
        <f>B145</f>
        <v>-1500000</v>
      </c>
      <c r="C153" s="116">
        <f>C145-100000</f>
        <v>79380.317387634248</v>
      </c>
      <c r="D153" s="116">
        <f t="shared" ref="D153:I153" si="56">D145-100000</f>
        <v>84234.300046149932</v>
      </c>
      <c r="E153" s="116">
        <f t="shared" si="56"/>
        <v>102365.94495044521</v>
      </c>
      <c r="F153" s="116">
        <f t="shared" si="56"/>
        <v>98203.368587970239</v>
      </c>
      <c r="G153" s="116">
        <f t="shared" si="56"/>
        <v>143247.73698275714</v>
      </c>
      <c r="H153" s="116">
        <f t="shared" si="56"/>
        <v>169129.41243764735</v>
      </c>
      <c r="I153" s="116">
        <f t="shared" si="56"/>
        <v>197881.99714426551</v>
      </c>
      <c r="J153" s="116">
        <f>J145-15000</f>
        <v>1494452.9226656628</v>
      </c>
      <c r="L153" s="49">
        <v>0.3</v>
      </c>
    </row>
    <row r="154" spans="1:12" x14ac:dyDescent="0.25">
      <c r="A154" s="119" t="s">
        <v>130</v>
      </c>
      <c r="B154">
        <v>0</v>
      </c>
      <c r="C154">
        <v>1</v>
      </c>
      <c r="D154">
        <v>2</v>
      </c>
      <c r="E154">
        <v>3</v>
      </c>
      <c r="F154">
        <v>4</v>
      </c>
      <c r="G154">
        <v>5</v>
      </c>
      <c r="H154">
        <v>6</v>
      </c>
      <c r="I154">
        <v>7</v>
      </c>
      <c r="J154">
        <v>8</v>
      </c>
    </row>
    <row r="155" spans="1:12" x14ac:dyDescent="0.25">
      <c r="A155" s="118" t="s">
        <v>127</v>
      </c>
      <c r="B155" s="14">
        <f>-PV($C$93,B154,,B153)</f>
        <v>-1500000</v>
      </c>
      <c r="C155" s="14">
        <f t="shared" ref="C155:J155" si="57">-PV($C$93,C154,,C153)</f>
        <v>70503.248252960781</v>
      </c>
      <c r="D155" s="14">
        <f t="shared" si="57"/>
        <v>66447.946213899966</v>
      </c>
      <c r="E155" s="14">
        <f t="shared" si="57"/>
        <v>71720.677934661857</v>
      </c>
      <c r="F155" s="14">
        <f t="shared" si="57"/>
        <v>61109.899141387708</v>
      </c>
      <c r="G155" s="14">
        <f t="shared" si="57"/>
        <v>79171.568099856479</v>
      </c>
      <c r="H155" s="14">
        <f t="shared" si="57"/>
        <v>83022.71138215973</v>
      </c>
      <c r="I155" s="14">
        <f t="shared" si="57"/>
        <v>86274.083172596933</v>
      </c>
      <c r="J155" s="14">
        <f t="shared" si="57"/>
        <v>578698.82695132983</v>
      </c>
    </row>
    <row r="156" spans="1:12" x14ac:dyDescent="0.25">
      <c r="A156" s="118" t="s">
        <v>125</v>
      </c>
      <c r="B156" s="14">
        <f>SUM(B155:J155)</f>
        <v>-403051.03885114682</v>
      </c>
    </row>
    <row r="157" spans="1:12" x14ac:dyDescent="0.25">
      <c r="B157" s="49">
        <f>IRR(B153:J153)</f>
        <v>7.1550673958922228E-2</v>
      </c>
    </row>
    <row r="158" spans="1:12" x14ac:dyDescent="0.25">
      <c r="A158" s="118" t="s">
        <v>140</v>
      </c>
      <c r="B158" s="128">
        <f>(L145*B148)+(L153*B156)</f>
        <v>-85421.057316460385</v>
      </c>
    </row>
    <row r="159" spans="1:12" x14ac:dyDescent="0.25">
      <c r="A159" s="118" t="s">
        <v>141</v>
      </c>
      <c r="B159" s="129">
        <f>(B149*L145)+(B157*L153)</f>
        <v>0.11446150922723328</v>
      </c>
    </row>
    <row r="160" spans="1:12" x14ac:dyDescent="0.25">
      <c r="C160" s="7"/>
    </row>
  </sheetData>
  <hyperlinks>
    <hyperlink ref="M11" r:id="rId1"/>
    <hyperlink ref="N11" r:id="rId2"/>
    <hyperlink ref="N3" r:id="rId3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5"/>
  <sheetViews>
    <sheetView workbookViewId="0">
      <selection activeCell="K19" sqref="K19"/>
    </sheetView>
  </sheetViews>
  <sheetFormatPr defaultColWidth="11" defaultRowHeight="15.75" x14ac:dyDescent="0.25"/>
  <cols>
    <col min="2" max="2" width="17" bestFit="1" customWidth="1"/>
    <col min="3" max="3" width="17.625" customWidth="1"/>
    <col min="4" max="5" width="14.625" customWidth="1"/>
    <col min="6" max="6" width="14" bestFit="1" customWidth="1"/>
    <col min="8" max="8" width="14.125" bestFit="1" customWidth="1"/>
    <col min="11" max="11" width="13.125" bestFit="1" customWidth="1"/>
  </cols>
  <sheetData>
    <row r="1" spans="1:8" x14ac:dyDescent="0.25">
      <c r="F1" s="6"/>
    </row>
    <row r="2" spans="1:8" ht="18.75" x14ac:dyDescent="0.3">
      <c r="B2" s="18" t="s">
        <v>29</v>
      </c>
      <c r="C2" s="19">
        <f>Sheet1!R13*Sheet1!Z19</f>
        <v>750000</v>
      </c>
      <c r="D2" s="20"/>
      <c r="E2" s="18" t="s">
        <v>30</v>
      </c>
      <c r="F2" s="19"/>
    </row>
    <row r="3" spans="1:8" ht="18.75" x14ac:dyDescent="0.3">
      <c r="B3" s="18" t="s">
        <v>31</v>
      </c>
      <c r="C3" s="21">
        <v>0.05</v>
      </c>
      <c r="D3" s="20"/>
      <c r="E3" s="20"/>
    </row>
    <row r="4" spans="1:8" ht="18.75" x14ac:dyDescent="0.3">
      <c r="B4" s="18" t="s">
        <v>32</v>
      </c>
      <c r="C4" s="15">
        <v>360</v>
      </c>
      <c r="D4" s="20"/>
      <c r="E4" s="20"/>
    </row>
    <row r="6" spans="1:8" ht="18.75" x14ac:dyDescent="0.25">
      <c r="B6" s="22" t="s">
        <v>33</v>
      </c>
      <c r="C6" s="22" t="s">
        <v>34</v>
      </c>
      <c r="D6" s="22" t="s">
        <v>35</v>
      </c>
      <c r="E6" s="22" t="s">
        <v>30</v>
      </c>
      <c r="F6" s="22" t="s">
        <v>36</v>
      </c>
      <c r="G6" s="22"/>
      <c r="H6" s="22" t="s">
        <v>37</v>
      </c>
    </row>
    <row r="7" spans="1:8" x14ac:dyDescent="0.25">
      <c r="F7" s="9">
        <f>C2</f>
        <v>750000</v>
      </c>
      <c r="H7" s="6">
        <f>SUMIF(C8:C421,"&gt;0")</f>
        <v>699418.3821327741</v>
      </c>
    </row>
    <row r="8" spans="1:8" x14ac:dyDescent="0.25">
      <c r="A8">
        <v>1</v>
      </c>
      <c r="B8" s="14">
        <f>PMT($C$3/12,$C$4,-$C$2)</f>
        <v>4026.1621725910431</v>
      </c>
      <c r="C8" s="23">
        <f>F7*($C$3/12)</f>
        <v>3125</v>
      </c>
      <c r="D8" s="24">
        <f>B8-C8</f>
        <v>901.16217259104315</v>
      </c>
      <c r="E8" s="25">
        <f>$F$2</f>
        <v>0</v>
      </c>
      <c r="F8" s="9">
        <f>F7-D8-E8</f>
        <v>749098.83782740892</v>
      </c>
    </row>
    <row r="9" spans="1:8" x14ac:dyDescent="0.25">
      <c r="A9">
        <v>2</v>
      </c>
      <c r="B9" s="14">
        <f t="shared" ref="B9:B72" si="0">PMT($C$3/12,$C$4,-$C$2)</f>
        <v>4026.1621725910431</v>
      </c>
      <c r="C9" s="23">
        <f>F8*($C$3/12)</f>
        <v>3121.2451576142039</v>
      </c>
      <c r="D9" s="24">
        <f t="shared" ref="D9:D72" si="1">B9-C9</f>
        <v>904.91701497683925</v>
      </c>
      <c r="E9" s="25">
        <f t="shared" ref="E9:E72" si="2">$F$2</f>
        <v>0</v>
      </c>
      <c r="F9" s="9">
        <f t="shared" ref="F9:F72" si="3">F8-D9-E9</f>
        <v>748193.92081243207</v>
      </c>
      <c r="G9" s="6"/>
      <c r="H9" t="s">
        <v>38</v>
      </c>
    </row>
    <row r="10" spans="1:8" x14ac:dyDescent="0.25">
      <c r="A10">
        <v>3</v>
      </c>
      <c r="B10" s="14">
        <f t="shared" si="0"/>
        <v>4026.1621725910431</v>
      </c>
      <c r="C10" s="23">
        <f t="shared" ref="C10:C73" si="4">F9*($C$3/12)</f>
        <v>3117.4746700518003</v>
      </c>
      <c r="D10" s="24">
        <f t="shared" si="1"/>
        <v>908.68750253924281</v>
      </c>
      <c r="E10" s="25">
        <f t="shared" si="2"/>
        <v>0</v>
      </c>
      <c r="F10" s="9">
        <f t="shared" si="3"/>
        <v>747285.23330989282</v>
      </c>
      <c r="G10" s="6"/>
      <c r="H10" s="9">
        <f>H7+C2</f>
        <v>1449418.3821327742</v>
      </c>
    </row>
    <row r="11" spans="1:8" x14ac:dyDescent="0.25">
      <c r="A11">
        <v>4</v>
      </c>
      <c r="B11" s="14">
        <f t="shared" si="0"/>
        <v>4026.1621725910431</v>
      </c>
      <c r="C11" s="23">
        <f t="shared" si="4"/>
        <v>3113.6884721245533</v>
      </c>
      <c r="D11" s="24">
        <f t="shared" si="1"/>
        <v>912.47370046648984</v>
      </c>
      <c r="E11" s="25">
        <f t="shared" si="2"/>
        <v>0</v>
      </c>
      <c r="F11" s="9">
        <f t="shared" si="3"/>
        <v>746372.75960942637</v>
      </c>
      <c r="G11" s="6"/>
      <c r="H11" s="6"/>
    </row>
    <row r="12" spans="1:8" x14ac:dyDescent="0.25">
      <c r="A12">
        <v>5</v>
      </c>
      <c r="B12" s="14">
        <f t="shared" si="0"/>
        <v>4026.1621725910431</v>
      </c>
      <c r="C12" s="23">
        <f t="shared" si="4"/>
        <v>3109.8864983726098</v>
      </c>
      <c r="D12" s="24">
        <f t="shared" si="1"/>
        <v>916.27567421843332</v>
      </c>
      <c r="E12" s="25">
        <f t="shared" si="2"/>
        <v>0</v>
      </c>
      <c r="F12" s="9">
        <f t="shared" si="3"/>
        <v>745456.48393520794</v>
      </c>
      <c r="G12" s="6"/>
      <c r="H12" s="6"/>
    </row>
    <row r="13" spans="1:8" x14ac:dyDescent="0.25">
      <c r="A13">
        <v>6</v>
      </c>
      <c r="B13" s="14">
        <f t="shared" si="0"/>
        <v>4026.1621725910431</v>
      </c>
      <c r="C13" s="23">
        <f t="shared" si="4"/>
        <v>3106.0686830633663</v>
      </c>
      <c r="D13" s="24">
        <f t="shared" si="1"/>
        <v>920.09348952767687</v>
      </c>
      <c r="E13" s="25">
        <f t="shared" si="2"/>
        <v>0</v>
      </c>
      <c r="F13" s="9">
        <f t="shared" si="3"/>
        <v>744536.39044568024</v>
      </c>
      <c r="G13" s="6"/>
      <c r="H13" s="6"/>
    </row>
    <row r="14" spans="1:8" x14ac:dyDescent="0.25">
      <c r="A14">
        <v>7</v>
      </c>
      <c r="B14" s="14">
        <f t="shared" si="0"/>
        <v>4026.1621725910431</v>
      </c>
      <c r="C14" s="23">
        <f t="shared" si="4"/>
        <v>3102.2349601903343</v>
      </c>
      <c r="D14" s="24">
        <f t="shared" si="1"/>
        <v>923.92721240070887</v>
      </c>
      <c r="E14" s="25">
        <f t="shared" si="2"/>
        <v>0</v>
      </c>
      <c r="F14" s="9">
        <f t="shared" si="3"/>
        <v>743612.46323327953</v>
      </c>
      <c r="G14" s="6"/>
      <c r="H14" s="6"/>
    </row>
    <row r="15" spans="1:8" x14ac:dyDescent="0.25">
      <c r="A15">
        <v>8</v>
      </c>
      <c r="B15" s="14">
        <f t="shared" si="0"/>
        <v>4026.1621725910431</v>
      </c>
      <c r="C15" s="23">
        <f t="shared" si="4"/>
        <v>3098.3852634719979</v>
      </c>
      <c r="D15" s="24">
        <f t="shared" si="1"/>
        <v>927.77690911904529</v>
      </c>
      <c r="E15" s="25">
        <f t="shared" si="2"/>
        <v>0</v>
      </c>
      <c r="F15" s="9">
        <f t="shared" si="3"/>
        <v>742684.68632416043</v>
      </c>
      <c r="G15" s="6"/>
      <c r="H15" s="6"/>
    </row>
    <row r="16" spans="1:8" x14ac:dyDescent="0.25">
      <c r="A16">
        <v>9</v>
      </c>
      <c r="B16" s="14">
        <f t="shared" si="0"/>
        <v>4026.1621725910431</v>
      </c>
      <c r="C16" s="23">
        <f t="shared" si="4"/>
        <v>3094.5195263506685</v>
      </c>
      <c r="D16" s="24">
        <f t="shared" si="1"/>
        <v>931.64264624037469</v>
      </c>
      <c r="E16" s="25">
        <f t="shared" si="2"/>
        <v>0</v>
      </c>
      <c r="F16" s="9">
        <f t="shared" si="3"/>
        <v>741753.04367792001</v>
      </c>
      <c r="G16" s="6"/>
      <c r="H16" s="6"/>
    </row>
    <row r="17" spans="1:11" x14ac:dyDescent="0.25">
      <c r="A17">
        <v>10</v>
      </c>
      <c r="B17" s="14">
        <f t="shared" si="0"/>
        <v>4026.1621725910431</v>
      </c>
      <c r="C17" s="23">
        <f t="shared" si="4"/>
        <v>3090.6376819913335</v>
      </c>
      <c r="D17" s="24">
        <f t="shared" si="1"/>
        <v>935.52449059970968</v>
      </c>
      <c r="E17" s="25">
        <f t="shared" si="2"/>
        <v>0</v>
      </c>
      <c r="F17" s="9">
        <f t="shared" si="3"/>
        <v>740817.51918732026</v>
      </c>
      <c r="G17" s="6"/>
      <c r="H17" s="6"/>
    </row>
    <row r="18" spans="1:11" x14ac:dyDescent="0.25">
      <c r="A18">
        <v>11</v>
      </c>
      <c r="B18" s="14">
        <f t="shared" si="0"/>
        <v>4026.1621725910431</v>
      </c>
      <c r="C18" s="23">
        <f t="shared" si="4"/>
        <v>3086.7396632805012</v>
      </c>
      <c r="D18" s="24">
        <f t="shared" si="1"/>
        <v>939.42250931054195</v>
      </c>
      <c r="E18" s="25">
        <f t="shared" si="2"/>
        <v>0</v>
      </c>
      <c r="F18" s="9">
        <f t="shared" si="3"/>
        <v>739878.09667800972</v>
      </c>
      <c r="G18" s="6"/>
      <c r="H18" s="6"/>
    </row>
    <row r="19" spans="1:11" x14ac:dyDescent="0.25">
      <c r="A19" s="16">
        <v>12</v>
      </c>
      <c r="B19" s="17">
        <f t="shared" si="0"/>
        <v>4026.1621725910431</v>
      </c>
      <c r="C19" s="26">
        <f t="shared" si="4"/>
        <v>3082.8254028250403</v>
      </c>
      <c r="D19" s="27">
        <f t="shared" si="1"/>
        <v>943.33676976600282</v>
      </c>
      <c r="E19" s="28">
        <f t="shared" si="2"/>
        <v>0</v>
      </c>
      <c r="F19" s="29">
        <f t="shared" si="3"/>
        <v>738934.75990824366</v>
      </c>
      <c r="G19" s="6"/>
      <c r="H19" s="6"/>
      <c r="K19" s="37">
        <v>1500000</v>
      </c>
    </row>
    <row r="20" spans="1:11" x14ac:dyDescent="0.25">
      <c r="A20">
        <v>13</v>
      </c>
      <c r="B20" s="14">
        <f t="shared" si="0"/>
        <v>4026.1621725910431</v>
      </c>
      <c r="C20" s="23">
        <f t="shared" si="4"/>
        <v>3078.8948329510154</v>
      </c>
      <c r="D20" s="24">
        <f t="shared" si="1"/>
        <v>947.26733964002779</v>
      </c>
      <c r="E20" s="25">
        <f t="shared" si="2"/>
        <v>0</v>
      </c>
      <c r="F20" s="9">
        <f t="shared" si="3"/>
        <v>737987.4925686036</v>
      </c>
      <c r="G20" s="6"/>
      <c r="H20" s="6"/>
      <c r="K20" s="10">
        <f>K19-C2</f>
        <v>750000</v>
      </c>
    </row>
    <row r="21" spans="1:11" x14ac:dyDescent="0.25">
      <c r="A21">
        <v>14</v>
      </c>
      <c r="B21" s="14">
        <f t="shared" si="0"/>
        <v>4026.1621725910431</v>
      </c>
      <c r="C21" s="23">
        <f t="shared" si="4"/>
        <v>3074.9478857025151</v>
      </c>
      <c r="D21" s="24">
        <f t="shared" si="1"/>
        <v>951.21428688852802</v>
      </c>
      <c r="E21" s="25">
        <f t="shared" si="2"/>
        <v>0</v>
      </c>
      <c r="F21" s="9">
        <f t="shared" si="3"/>
        <v>737036.27828171512</v>
      </c>
      <c r="G21" s="6"/>
      <c r="H21" s="6"/>
    </row>
    <row r="22" spans="1:11" x14ac:dyDescent="0.25">
      <c r="A22">
        <v>15</v>
      </c>
      <c r="B22" s="14">
        <f t="shared" si="0"/>
        <v>4026.1621725910431</v>
      </c>
      <c r="C22" s="23">
        <f t="shared" si="4"/>
        <v>3070.9844928404796</v>
      </c>
      <c r="D22" s="24">
        <f t="shared" si="1"/>
        <v>955.17767975056358</v>
      </c>
      <c r="E22" s="25">
        <f t="shared" si="2"/>
        <v>0</v>
      </c>
      <c r="F22" s="9">
        <f t="shared" si="3"/>
        <v>736081.10060196451</v>
      </c>
      <c r="G22" s="6"/>
      <c r="H22" s="6"/>
    </row>
    <row r="23" spans="1:11" x14ac:dyDescent="0.25">
      <c r="A23">
        <v>16</v>
      </c>
      <c r="B23" s="14">
        <f t="shared" si="0"/>
        <v>4026.1621725910431</v>
      </c>
      <c r="C23" s="23">
        <f t="shared" si="4"/>
        <v>3067.0045858415187</v>
      </c>
      <c r="D23" s="24">
        <f t="shared" si="1"/>
        <v>959.1575867495244</v>
      </c>
      <c r="E23" s="25">
        <f t="shared" si="2"/>
        <v>0</v>
      </c>
      <c r="F23" s="9">
        <f t="shared" si="3"/>
        <v>735121.94301521499</v>
      </c>
      <c r="G23" s="6"/>
      <c r="H23" s="6"/>
    </row>
    <row r="24" spans="1:11" x14ac:dyDescent="0.25">
      <c r="A24">
        <v>17</v>
      </c>
      <c r="B24" s="14">
        <f t="shared" si="0"/>
        <v>4026.1621725910431</v>
      </c>
      <c r="C24" s="23">
        <f t="shared" si="4"/>
        <v>3063.0080958967292</v>
      </c>
      <c r="D24" s="24">
        <f t="shared" si="1"/>
        <v>963.15407669431397</v>
      </c>
      <c r="E24" s="25">
        <f t="shared" si="2"/>
        <v>0</v>
      </c>
      <c r="F24" s="9">
        <f t="shared" si="3"/>
        <v>734158.78893852071</v>
      </c>
      <c r="G24" s="6"/>
      <c r="H24" s="6"/>
    </row>
    <row r="25" spans="1:11" x14ac:dyDescent="0.25">
      <c r="A25">
        <v>18</v>
      </c>
      <c r="B25" s="14">
        <f t="shared" si="0"/>
        <v>4026.1621725910431</v>
      </c>
      <c r="C25" s="23">
        <f t="shared" si="4"/>
        <v>3058.9949539105028</v>
      </c>
      <c r="D25" s="24">
        <f t="shared" si="1"/>
        <v>967.16721868054037</v>
      </c>
      <c r="E25" s="25">
        <f t="shared" si="2"/>
        <v>0</v>
      </c>
      <c r="F25" s="9">
        <f t="shared" si="3"/>
        <v>733191.62171984022</v>
      </c>
      <c r="G25" s="6"/>
      <c r="H25" s="6"/>
    </row>
    <row r="26" spans="1:11" x14ac:dyDescent="0.25">
      <c r="A26">
        <v>19</v>
      </c>
      <c r="B26" s="14">
        <f t="shared" si="0"/>
        <v>4026.1621725910431</v>
      </c>
      <c r="C26" s="23">
        <f t="shared" si="4"/>
        <v>3054.9650904993341</v>
      </c>
      <c r="D26" s="24">
        <f t="shared" si="1"/>
        <v>971.19708209170904</v>
      </c>
      <c r="E26" s="25">
        <f t="shared" si="2"/>
        <v>0</v>
      </c>
      <c r="F26" s="9">
        <f t="shared" si="3"/>
        <v>732220.42463774851</v>
      </c>
      <c r="G26" s="6"/>
      <c r="H26" s="6"/>
    </row>
    <row r="27" spans="1:11" x14ac:dyDescent="0.25">
      <c r="A27">
        <v>20</v>
      </c>
      <c r="B27" s="14">
        <f t="shared" si="0"/>
        <v>4026.1621725910431</v>
      </c>
      <c r="C27" s="23">
        <f t="shared" si="4"/>
        <v>3050.9184359906189</v>
      </c>
      <c r="D27" s="24">
        <f t="shared" si="1"/>
        <v>975.2437366004242</v>
      </c>
      <c r="E27" s="25">
        <f t="shared" si="2"/>
        <v>0</v>
      </c>
      <c r="F27" s="9">
        <f t="shared" si="3"/>
        <v>731245.18090114812</v>
      </c>
      <c r="G27" s="6"/>
      <c r="H27" s="6"/>
    </row>
    <row r="28" spans="1:11" x14ac:dyDescent="0.25">
      <c r="A28">
        <v>21</v>
      </c>
      <c r="B28" s="14">
        <f t="shared" si="0"/>
        <v>4026.1621725910431</v>
      </c>
      <c r="C28" s="23">
        <f t="shared" si="4"/>
        <v>3046.8549204214505</v>
      </c>
      <c r="D28" s="24">
        <f t="shared" si="1"/>
        <v>979.30725216959263</v>
      </c>
      <c r="E28" s="25">
        <f t="shared" si="2"/>
        <v>0</v>
      </c>
      <c r="F28" s="9">
        <f t="shared" si="3"/>
        <v>730265.87364897854</v>
      </c>
      <c r="G28" s="6"/>
      <c r="H28" s="6"/>
    </row>
    <row r="29" spans="1:11" x14ac:dyDescent="0.25">
      <c r="A29">
        <v>22</v>
      </c>
      <c r="B29" s="14">
        <f t="shared" si="0"/>
        <v>4026.1621725910431</v>
      </c>
      <c r="C29" s="23">
        <f t="shared" si="4"/>
        <v>3042.7744735374104</v>
      </c>
      <c r="D29" s="24">
        <f t="shared" si="1"/>
        <v>983.38769905363279</v>
      </c>
      <c r="E29" s="25">
        <f t="shared" si="2"/>
        <v>0</v>
      </c>
      <c r="F29" s="9">
        <f t="shared" si="3"/>
        <v>729282.48594992491</v>
      </c>
      <c r="G29" s="6"/>
      <c r="H29" s="6"/>
    </row>
    <row r="30" spans="1:11" x14ac:dyDescent="0.25">
      <c r="A30">
        <v>23</v>
      </c>
      <c r="B30" s="14">
        <f t="shared" si="0"/>
        <v>4026.1621725910431</v>
      </c>
      <c r="C30" s="23">
        <f t="shared" si="4"/>
        <v>3038.6770247913537</v>
      </c>
      <c r="D30" s="24">
        <f t="shared" si="1"/>
        <v>987.48514779968946</v>
      </c>
      <c r="E30" s="25">
        <f t="shared" si="2"/>
        <v>0</v>
      </c>
      <c r="F30" s="9">
        <f t="shared" si="3"/>
        <v>728295.0008021252</v>
      </c>
      <c r="G30" s="6"/>
      <c r="H30" s="6"/>
    </row>
    <row r="31" spans="1:11" x14ac:dyDescent="0.25">
      <c r="A31" s="16">
        <v>24</v>
      </c>
      <c r="B31" s="17">
        <f t="shared" si="0"/>
        <v>4026.1621725910431</v>
      </c>
      <c r="C31" s="26">
        <f t="shared" si="4"/>
        <v>3034.5625033421884</v>
      </c>
      <c r="D31" s="27">
        <f t="shared" si="1"/>
        <v>991.59966924885475</v>
      </c>
      <c r="E31" s="28">
        <f t="shared" si="2"/>
        <v>0</v>
      </c>
      <c r="F31" s="29">
        <f t="shared" si="3"/>
        <v>727303.4011328764</v>
      </c>
      <c r="G31" s="6"/>
      <c r="H31" s="6"/>
    </row>
    <row r="32" spans="1:11" x14ac:dyDescent="0.25">
      <c r="A32">
        <v>25</v>
      </c>
      <c r="B32" s="14">
        <f t="shared" si="0"/>
        <v>4026.1621725910431</v>
      </c>
      <c r="C32" s="23">
        <f t="shared" si="4"/>
        <v>3030.4308380536518</v>
      </c>
      <c r="D32" s="24">
        <f t="shared" si="1"/>
        <v>995.73133453739138</v>
      </c>
      <c r="E32" s="25">
        <f t="shared" si="2"/>
        <v>0</v>
      </c>
      <c r="F32" s="9">
        <f t="shared" si="3"/>
        <v>726307.66979833902</v>
      </c>
      <c r="G32" s="6"/>
      <c r="H32" s="6"/>
    </row>
    <row r="33" spans="1:8" x14ac:dyDescent="0.25">
      <c r="A33">
        <v>26</v>
      </c>
      <c r="B33" s="14">
        <f t="shared" si="0"/>
        <v>4026.1621725910431</v>
      </c>
      <c r="C33" s="23">
        <f t="shared" si="4"/>
        <v>3026.2819574930791</v>
      </c>
      <c r="D33" s="24">
        <f t="shared" si="1"/>
        <v>999.88021509796408</v>
      </c>
      <c r="E33" s="25">
        <f t="shared" si="2"/>
        <v>0</v>
      </c>
      <c r="F33" s="9">
        <f t="shared" si="3"/>
        <v>725307.7895832411</v>
      </c>
      <c r="G33" s="6"/>
      <c r="H33" s="6"/>
    </row>
    <row r="34" spans="1:8" x14ac:dyDescent="0.25">
      <c r="A34">
        <v>27</v>
      </c>
      <c r="B34" s="14">
        <f t="shared" si="0"/>
        <v>4026.1621725910431</v>
      </c>
      <c r="C34" s="23">
        <f t="shared" si="4"/>
        <v>3022.1157899301711</v>
      </c>
      <c r="D34" s="24">
        <f t="shared" si="1"/>
        <v>1004.046382660872</v>
      </c>
      <c r="E34" s="25">
        <f t="shared" si="2"/>
        <v>0</v>
      </c>
      <c r="F34" s="9">
        <f t="shared" si="3"/>
        <v>724303.74320058024</v>
      </c>
      <c r="G34" s="6"/>
      <c r="H34" s="6"/>
    </row>
    <row r="35" spans="1:8" x14ac:dyDescent="0.25">
      <c r="A35">
        <v>28</v>
      </c>
      <c r="B35" s="14">
        <f t="shared" si="0"/>
        <v>4026.1621725910431</v>
      </c>
      <c r="C35" s="23">
        <f t="shared" si="4"/>
        <v>3017.932263335751</v>
      </c>
      <c r="D35" s="24">
        <f t="shared" si="1"/>
        <v>1008.2299092552921</v>
      </c>
      <c r="E35" s="25">
        <f t="shared" si="2"/>
        <v>0</v>
      </c>
      <c r="F35" s="9">
        <f t="shared" si="3"/>
        <v>723295.51329132495</v>
      </c>
      <c r="G35" s="6"/>
      <c r="H35" s="6"/>
    </row>
    <row r="36" spans="1:8" x14ac:dyDescent="0.25">
      <c r="A36">
        <v>29</v>
      </c>
      <c r="B36" s="14">
        <f t="shared" si="0"/>
        <v>4026.1621725910431</v>
      </c>
      <c r="C36" s="23">
        <f t="shared" si="4"/>
        <v>3013.7313053805206</v>
      </c>
      <c r="D36" s="24">
        <f t="shared" si="1"/>
        <v>1012.4308672105226</v>
      </c>
      <c r="E36" s="25">
        <f t="shared" si="2"/>
        <v>0</v>
      </c>
      <c r="F36" s="9">
        <f t="shared" si="3"/>
        <v>722283.08242411446</v>
      </c>
      <c r="G36" s="6"/>
      <c r="H36" s="6"/>
    </row>
    <row r="37" spans="1:8" x14ac:dyDescent="0.25">
      <c r="A37">
        <v>30</v>
      </c>
      <c r="B37" s="14">
        <f t="shared" si="0"/>
        <v>4026.1621725910431</v>
      </c>
      <c r="C37" s="23">
        <f t="shared" si="4"/>
        <v>3009.5128434338103</v>
      </c>
      <c r="D37" s="24">
        <f t="shared" si="1"/>
        <v>1016.6493291572328</v>
      </c>
      <c r="E37" s="25">
        <f t="shared" si="2"/>
        <v>0</v>
      </c>
      <c r="F37" s="9">
        <f t="shared" si="3"/>
        <v>721266.43309495726</v>
      </c>
      <c r="G37" s="6"/>
      <c r="H37" s="6"/>
    </row>
    <row r="38" spans="1:8" x14ac:dyDescent="0.25">
      <c r="A38">
        <v>31</v>
      </c>
      <c r="B38" s="14">
        <f t="shared" si="0"/>
        <v>4026.1621725910431</v>
      </c>
      <c r="C38" s="23">
        <f t="shared" si="4"/>
        <v>3005.276804562322</v>
      </c>
      <c r="D38" s="24">
        <f t="shared" si="1"/>
        <v>1020.8853680287211</v>
      </c>
      <c r="E38" s="25">
        <f t="shared" si="2"/>
        <v>0</v>
      </c>
      <c r="F38" s="9">
        <f t="shared" si="3"/>
        <v>720245.54772692849</v>
      </c>
      <c r="G38" s="6"/>
      <c r="H38" s="6"/>
    </row>
    <row r="39" spans="1:8" x14ac:dyDescent="0.25">
      <c r="A39">
        <v>32</v>
      </c>
      <c r="B39" s="14">
        <f t="shared" si="0"/>
        <v>4026.1621725910431</v>
      </c>
      <c r="C39" s="23">
        <f t="shared" si="4"/>
        <v>3001.0231155288689</v>
      </c>
      <c r="D39" s="24">
        <f t="shared" si="1"/>
        <v>1025.1390570621743</v>
      </c>
      <c r="E39" s="25">
        <f t="shared" si="2"/>
        <v>0</v>
      </c>
      <c r="F39" s="9">
        <f t="shared" si="3"/>
        <v>719220.40866986627</v>
      </c>
      <c r="G39" s="6"/>
      <c r="H39" s="6"/>
    </row>
    <row r="40" spans="1:8" x14ac:dyDescent="0.25">
      <c r="A40">
        <v>33</v>
      </c>
      <c r="B40" s="14">
        <f t="shared" si="0"/>
        <v>4026.1621725910431</v>
      </c>
      <c r="C40" s="23">
        <f t="shared" si="4"/>
        <v>2996.7517027911094</v>
      </c>
      <c r="D40" s="24">
        <f t="shared" si="1"/>
        <v>1029.4104697999337</v>
      </c>
      <c r="E40" s="25">
        <f t="shared" si="2"/>
        <v>0</v>
      </c>
      <c r="F40" s="9">
        <f t="shared" si="3"/>
        <v>718190.99820006639</v>
      </c>
      <c r="G40" s="6"/>
      <c r="H40" s="6"/>
    </row>
    <row r="41" spans="1:8" x14ac:dyDescent="0.25">
      <c r="A41">
        <v>34</v>
      </c>
      <c r="B41" s="14">
        <f t="shared" si="0"/>
        <v>4026.1621725910431</v>
      </c>
      <c r="C41" s="23">
        <f t="shared" si="4"/>
        <v>2992.4624925002768</v>
      </c>
      <c r="D41" s="24">
        <f t="shared" si="1"/>
        <v>1033.6996800907664</v>
      </c>
      <c r="E41" s="25">
        <f t="shared" si="2"/>
        <v>0</v>
      </c>
      <c r="F41" s="9">
        <f t="shared" si="3"/>
        <v>717157.29851997562</v>
      </c>
      <c r="G41" s="6"/>
      <c r="H41" s="6"/>
    </row>
    <row r="42" spans="1:8" x14ac:dyDescent="0.25">
      <c r="A42">
        <v>35</v>
      </c>
      <c r="B42" s="14">
        <f t="shared" si="0"/>
        <v>4026.1621725910431</v>
      </c>
      <c r="C42" s="23">
        <f t="shared" si="4"/>
        <v>2988.1554104998986</v>
      </c>
      <c r="D42" s="24">
        <f t="shared" si="1"/>
        <v>1038.0067620911445</v>
      </c>
      <c r="E42" s="25">
        <f t="shared" si="2"/>
        <v>0</v>
      </c>
      <c r="F42" s="9">
        <f t="shared" si="3"/>
        <v>716119.29175788444</v>
      </c>
      <c r="G42" s="6"/>
      <c r="H42" s="6"/>
    </row>
    <row r="43" spans="1:8" x14ac:dyDescent="0.25">
      <c r="A43" s="16">
        <v>36</v>
      </c>
      <c r="B43" s="17">
        <f t="shared" si="0"/>
        <v>4026.1621725910431</v>
      </c>
      <c r="C43" s="26">
        <f t="shared" si="4"/>
        <v>2983.8303823245183</v>
      </c>
      <c r="D43" s="27">
        <f t="shared" si="1"/>
        <v>1042.3317902665249</v>
      </c>
      <c r="E43" s="28">
        <f t="shared" si="2"/>
        <v>0</v>
      </c>
      <c r="F43" s="29">
        <f t="shared" si="3"/>
        <v>715076.95996761788</v>
      </c>
      <c r="G43" s="6"/>
      <c r="H43" s="6"/>
    </row>
    <row r="44" spans="1:8" x14ac:dyDescent="0.25">
      <c r="A44">
        <v>37</v>
      </c>
      <c r="B44" s="14">
        <f t="shared" si="0"/>
        <v>4026.1621725910431</v>
      </c>
      <c r="C44" s="23">
        <f t="shared" si="4"/>
        <v>2979.4873331984077</v>
      </c>
      <c r="D44" s="24">
        <f t="shared" si="1"/>
        <v>1046.6748393926355</v>
      </c>
      <c r="E44" s="25">
        <f t="shared" si="2"/>
        <v>0</v>
      </c>
      <c r="F44" s="9">
        <f t="shared" si="3"/>
        <v>714030.28512822522</v>
      </c>
      <c r="G44" s="6"/>
      <c r="H44" s="6"/>
    </row>
    <row r="45" spans="1:8" x14ac:dyDescent="0.25">
      <c r="A45">
        <v>38</v>
      </c>
      <c r="B45" s="14">
        <f t="shared" si="0"/>
        <v>4026.1621725910431</v>
      </c>
      <c r="C45" s="23">
        <f t="shared" si="4"/>
        <v>2975.1261880342718</v>
      </c>
      <c r="D45" s="24">
        <f t="shared" si="1"/>
        <v>1051.0359845567714</v>
      </c>
      <c r="E45" s="25">
        <f t="shared" si="2"/>
        <v>0</v>
      </c>
      <c r="F45" s="9">
        <f t="shared" si="3"/>
        <v>712979.24914366845</v>
      </c>
      <c r="G45" s="6"/>
      <c r="H45" s="6"/>
    </row>
    <row r="46" spans="1:8" x14ac:dyDescent="0.25">
      <c r="A46">
        <v>39</v>
      </c>
      <c r="B46" s="14">
        <f t="shared" si="0"/>
        <v>4026.1621725910431</v>
      </c>
      <c r="C46" s="23">
        <f t="shared" si="4"/>
        <v>2970.7468714319521</v>
      </c>
      <c r="D46" s="24">
        <f t="shared" si="1"/>
        <v>1055.4153011590911</v>
      </c>
      <c r="E46" s="25">
        <f t="shared" si="2"/>
        <v>0</v>
      </c>
      <c r="F46" s="9">
        <f t="shared" si="3"/>
        <v>711923.83384250931</v>
      </c>
      <c r="G46" s="6"/>
      <c r="H46" s="6"/>
    </row>
    <row r="47" spans="1:8" x14ac:dyDescent="0.25">
      <c r="A47">
        <v>40</v>
      </c>
      <c r="B47" s="14">
        <f t="shared" si="0"/>
        <v>4026.1621725910431</v>
      </c>
      <c r="C47" s="23">
        <f t="shared" si="4"/>
        <v>2966.3493076771219</v>
      </c>
      <c r="D47" s="24">
        <f t="shared" si="1"/>
        <v>1059.8128649139212</v>
      </c>
      <c r="E47" s="25">
        <f t="shared" si="2"/>
        <v>0</v>
      </c>
      <c r="F47" s="9">
        <f t="shared" si="3"/>
        <v>710864.02097759536</v>
      </c>
      <c r="G47" s="6"/>
      <c r="H47" s="6"/>
    </row>
    <row r="48" spans="1:8" x14ac:dyDescent="0.25">
      <c r="A48">
        <v>41</v>
      </c>
      <c r="B48" s="14">
        <f t="shared" si="0"/>
        <v>4026.1621725910431</v>
      </c>
      <c r="C48" s="23">
        <f t="shared" si="4"/>
        <v>2961.9334207399806</v>
      </c>
      <c r="D48" s="24">
        <f t="shared" si="1"/>
        <v>1064.2287518510625</v>
      </c>
      <c r="E48" s="25">
        <f t="shared" si="2"/>
        <v>0</v>
      </c>
      <c r="F48" s="9">
        <f t="shared" si="3"/>
        <v>709799.79222574434</v>
      </c>
      <c r="G48" s="6"/>
      <c r="H48" s="6"/>
    </row>
    <row r="49" spans="1:8" x14ac:dyDescent="0.25">
      <c r="A49">
        <v>42</v>
      </c>
      <c r="B49" s="14">
        <f t="shared" si="0"/>
        <v>4026.1621725910431</v>
      </c>
      <c r="C49" s="23">
        <f t="shared" si="4"/>
        <v>2957.4991342739349</v>
      </c>
      <c r="D49" s="24">
        <f t="shared" si="1"/>
        <v>1068.6630383171082</v>
      </c>
      <c r="E49" s="25">
        <f t="shared" si="2"/>
        <v>0</v>
      </c>
      <c r="F49" s="9">
        <f t="shared" si="3"/>
        <v>708731.12918742723</v>
      </c>
      <c r="G49" s="6"/>
      <c r="H49" s="6"/>
    </row>
    <row r="50" spans="1:8" x14ac:dyDescent="0.25">
      <c r="A50">
        <v>43</v>
      </c>
      <c r="B50" s="14">
        <f t="shared" si="0"/>
        <v>4026.1621725910431</v>
      </c>
      <c r="C50" s="23">
        <f t="shared" si="4"/>
        <v>2953.0463716142799</v>
      </c>
      <c r="D50" s="24">
        <f t="shared" si="1"/>
        <v>1073.1158009767632</v>
      </c>
      <c r="E50" s="25">
        <f t="shared" si="2"/>
        <v>0</v>
      </c>
      <c r="F50" s="9">
        <f t="shared" si="3"/>
        <v>707658.01338645048</v>
      </c>
      <c r="G50" s="6"/>
      <c r="H50" s="6"/>
    </row>
    <row r="51" spans="1:8" x14ac:dyDescent="0.25">
      <c r="A51">
        <v>44</v>
      </c>
      <c r="B51" s="14">
        <f t="shared" si="0"/>
        <v>4026.1621725910431</v>
      </c>
      <c r="C51" s="23">
        <f t="shared" si="4"/>
        <v>2948.575055776877</v>
      </c>
      <c r="D51" s="24">
        <f t="shared" si="1"/>
        <v>1077.5871168141662</v>
      </c>
      <c r="E51" s="25">
        <f t="shared" si="2"/>
        <v>0</v>
      </c>
      <c r="F51" s="9">
        <f t="shared" si="3"/>
        <v>706580.42626963626</v>
      </c>
      <c r="G51" s="6"/>
      <c r="H51" s="6"/>
    </row>
    <row r="52" spans="1:8" x14ac:dyDescent="0.25">
      <c r="A52">
        <v>45</v>
      </c>
      <c r="B52" s="14">
        <f t="shared" si="0"/>
        <v>4026.1621725910431</v>
      </c>
      <c r="C52" s="23">
        <f t="shared" si="4"/>
        <v>2944.0851094568179</v>
      </c>
      <c r="D52" s="24">
        <f t="shared" si="1"/>
        <v>1082.0770631342252</v>
      </c>
      <c r="E52" s="25">
        <f t="shared" si="2"/>
        <v>0</v>
      </c>
      <c r="F52" s="9">
        <f t="shared" si="3"/>
        <v>705498.34920650208</v>
      </c>
      <c r="G52" s="6"/>
      <c r="H52" s="6"/>
    </row>
    <row r="53" spans="1:8" x14ac:dyDescent="0.25">
      <c r="A53">
        <v>46</v>
      </c>
      <c r="B53" s="14">
        <f t="shared" si="0"/>
        <v>4026.1621725910431</v>
      </c>
      <c r="C53" s="23">
        <f t="shared" si="4"/>
        <v>2939.5764550270919</v>
      </c>
      <c r="D53" s="24">
        <f t="shared" si="1"/>
        <v>1086.5857175639512</v>
      </c>
      <c r="E53" s="25">
        <f t="shared" si="2"/>
        <v>0</v>
      </c>
      <c r="F53" s="9">
        <f t="shared" si="3"/>
        <v>704411.7634889381</v>
      </c>
      <c r="G53" s="6"/>
      <c r="H53" s="6"/>
    </row>
    <row r="54" spans="1:8" x14ac:dyDescent="0.25">
      <c r="A54">
        <v>47</v>
      </c>
      <c r="B54" s="14">
        <f t="shared" si="0"/>
        <v>4026.1621725910431</v>
      </c>
      <c r="C54" s="23">
        <f t="shared" si="4"/>
        <v>2935.0490145372419</v>
      </c>
      <c r="D54" s="24">
        <f t="shared" si="1"/>
        <v>1091.1131580538013</v>
      </c>
      <c r="E54" s="25">
        <f t="shared" si="2"/>
        <v>0</v>
      </c>
      <c r="F54" s="9">
        <f t="shared" si="3"/>
        <v>703320.65033088427</v>
      </c>
      <c r="G54" s="6"/>
      <c r="H54" s="6"/>
    </row>
    <row r="55" spans="1:8" x14ac:dyDescent="0.25">
      <c r="A55" s="16">
        <v>48</v>
      </c>
      <c r="B55" s="17">
        <f t="shared" si="0"/>
        <v>4026.1621725910431</v>
      </c>
      <c r="C55" s="26">
        <f t="shared" si="4"/>
        <v>2930.5027097120178</v>
      </c>
      <c r="D55" s="27">
        <f t="shared" si="1"/>
        <v>1095.6594628790253</v>
      </c>
      <c r="E55" s="28">
        <f t="shared" si="2"/>
        <v>0</v>
      </c>
      <c r="F55" s="29">
        <f t="shared" si="3"/>
        <v>702224.9908680052</v>
      </c>
      <c r="G55" s="6"/>
      <c r="H55" s="6"/>
    </row>
    <row r="56" spans="1:8" x14ac:dyDescent="0.25">
      <c r="A56">
        <v>49</v>
      </c>
      <c r="B56" s="14">
        <f t="shared" si="0"/>
        <v>4026.1621725910431</v>
      </c>
      <c r="C56" s="23">
        <f t="shared" si="4"/>
        <v>2925.9374619500218</v>
      </c>
      <c r="D56" s="24">
        <f t="shared" si="1"/>
        <v>1100.2247106410214</v>
      </c>
      <c r="E56" s="25">
        <f t="shared" si="2"/>
        <v>0</v>
      </c>
      <c r="F56" s="9">
        <f t="shared" si="3"/>
        <v>701124.76615736424</v>
      </c>
      <c r="G56" s="6"/>
      <c r="H56" s="6"/>
    </row>
    <row r="57" spans="1:8" x14ac:dyDescent="0.25">
      <c r="A57">
        <v>50</v>
      </c>
      <c r="B57" s="14">
        <f t="shared" si="0"/>
        <v>4026.1621725910431</v>
      </c>
      <c r="C57" s="23">
        <f t="shared" si="4"/>
        <v>2921.3531923223509</v>
      </c>
      <c r="D57" s="24">
        <f t="shared" si="1"/>
        <v>1104.8089802686923</v>
      </c>
      <c r="E57" s="25">
        <f t="shared" si="2"/>
        <v>0</v>
      </c>
      <c r="F57" s="9">
        <f t="shared" si="3"/>
        <v>700019.95717709558</v>
      </c>
      <c r="G57" s="6"/>
      <c r="H57" s="6"/>
    </row>
    <row r="58" spans="1:8" x14ac:dyDescent="0.25">
      <c r="A58">
        <v>51</v>
      </c>
      <c r="B58" s="14">
        <f t="shared" si="0"/>
        <v>4026.1621725910431</v>
      </c>
      <c r="C58" s="23">
        <f t="shared" si="4"/>
        <v>2916.7498215712317</v>
      </c>
      <c r="D58" s="24">
        <f t="shared" si="1"/>
        <v>1109.4123510198115</v>
      </c>
      <c r="E58" s="25">
        <f t="shared" si="2"/>
        <v>0</v>
      </c>
      <c r="F58" s="9">
        <f t="shared" si="3"/>
        <v>698910.54482607578</v>
      </c>
      <c r="G58" s="6"/>
      <c r="H58" s="6"/>
    </row>
    <row r="59" spans="1:8" x14ac:dyDescent="0.25">
      <c r="A59">
        <v>52</v>
      </c>
      <c r="B59" s="14">
        <f t="shared" si="0"/>
        <v>4026.1621725910431</v>
      </c>
      <c r="C59" s="23">
        <f t="shared" si="4"/>
        <v>2912.1272701086491</v>
      </c>
      <c r="D59" s="24">
        <f t="shared" si="1"/>
        <v>1114.034902482394</v>
      </c>
      <c r="E59" s="25">
        <f t="shared" si="2"/>
        <v>0</v>
      </c>
      <c r="F59" s="9">
        <f t="shared" si="3"/>
        <v>697796.50992359337</v>
      </c>
      <c r="G59" s="6"/>
      <c r="H59" s="6"/>
    </row>
    <row r="60" spans="1:8" x14ac:dyDescent="0.25">
      <c r="A60">
        <v>53</v>
      </c>
      <c r="B60" s="14">
        <f t="shared" si="0"/>
        <v>4026.1621725910431</v>
      </c>
      <c r="C60" s="23">
        <f t="shared" si="4"/>
        <v>2907.4854580149722</v>
      </c>
      <c r="D60" s="24">
        <f t="shared" si="1"/>
        <v>1118.6767145760709</v>
      </c>
      <c r="E60" s="25">
        <f t="shared" si="2"/>
        <v>0</v>
      </c>
      <c r="F60" s="9">
        <f t="shared" si="3"/>
        <v>696677.83320901729</v>
      </c>
      <c r="G60" s="6"/>
      <c r="H60" s="6"/>
    </row>
    <row r="61" spans="1:8" x14ac:dyDescent="0.25">
      <c r="A61">
        <v>54</v>
      </c>
      <c r="B61" s="14">
        <f t="shared" si="0"/>
        <v>4026.1621725910431</v>
      </c>
      <c r="C61" s="23">
        <f t="shared" si="4"/>
        <v>2902.8243050375722</v>
      </c>
      <c r="D61" s="24">
        <f t="shared" si="1"/>
        <v>1123.3378675534709</v>
      </c>
      <c r="E61" s="25">
        <f t="shared" si="2"/>
        <v>0</v>
      </c>
      <c r="F61" s="9">
        <f t="shared" si="3"/>
        <v>695554.49534146383</v>
      </c>
      <c r="G61" s="6"/>
      <c r="H61" s="6"/>
    </row>
    <row r="62" spans="1:8" x14ac:dyDescent="0.25">
      <c r="A62">
        <v>55</v>
      </c>
      <c r="B62" s="14">
        <f t="shared" si="0"/>
        <v>4026.1621725910431</v>
      </c>
      <c r="C62" s="23">
        <f t="shared" si="4"/>
        <v>2898.1437305894324</v>
      </c>
      <c r="D62" s="24">
        <f t="shared" si="1"/>
        <v>1128.0184420016108</v>
      </c>
      <c r="E62" s="25">
        <f t="shared" si="2"/>
        <v>0</v>
      </c>
      <c r="F62" s="9">
        <f t="shared" si="3"/>
        <v>694426.47689946217</v>
      </c>
      <c r="G62" s="6"/>
      <c r="H62" s="6"/>
    </row>
    <row r="63" spans="1:8" x14ac:dyDescent="0.25">
      <c r="A63">
        <v>56</v>
      </c>
      <c r="B63" s="14">
        <f t="shared" si="0"/>
        <v>4026.1621725910431</v>
      </c>
      <c r="C63" s="23">
        <f t="shared" si="4"/>
        <v>2893.4436537477591</v>
      </c>
      <c r="D63" s="24">
        <f t="shared" si="1"/>
        <v>1132.7185188432841</v>
      </c>
      <c r="E63" s="25">
        <f t="shared" si="2"/>
        <v>0</v>
      </c>
      <c r="F63" s="9">
        <f t="shared" si="3"/>
        <v>693293.75838061888</v>
      </c>
      <c r="G63" s="6"/>
      <c r="H63" s="6"/>
    </row>
    <row r="64" spans="1:8" x14ac:dyDescent="0.25">
      <c r="A64">
        <v>57</v>
      </c>
      <c r="B64" s="14">
        <f t="shared" si="0"/>
        <v>4026.1621725910431</v>
      </c>
      <c r="C64" s="23">
        <f t="shared" si="4"/>
        <v>2888.7239932525786</v>
      </c>
      <c r="D64" s="24">
        <f t="shared" si="1"/>
        <v>1137.4381793384646</v>
      </c>
      <c r="E64" s="25">
        <f t="shared" si="2"/>
        <v>0</v>
      </c>
      <c r="F64" s="9">
        <f t="shared" si="3"/>
        <v>692156.32020128041</v>
      </c>
      <c r="G64" s="6"/>
      <c r="H64" s="6"/>
    </row>
    <row r="65" spans="1:8" x14ac:dyDescent="0.25">
      <c r="A65">
        <v>58</v>
      </c>
      <c r="B65" s="14">
        <f t="shared" si="0"/>
        <v>4026.1621725910431</v>
      </c>
      <c r="C65" s="23">
        <f t="shared" si="4"/>
        <v>2883.984667505335</v>
      </c>
      <c r="D65" s="24">
        <f t="shared" si="1"/>
        <v>1142.1775050857082</v>
      </c>
      <c r="E65" s="25">
        <f t="shared" si="2"/>
        <v>0</v>
      </c>
      <c r="F65" s="9">
        <f t="shared" si="3"/>
        <v>691014.1426961947</v>
      </c>
      <c r="G65" s="6"/>
      <c r="H65" s="6"/>
    </row>
    <row r="66" spans="1:8" x14ac:dyDescent="0.25">
      <c r="A66">
        <v>59</v>
      </c>
      <c r="B66" s="14">
        <f t="shared" si="0"/>
        <v>4026.1621725910431</v>
      </c>
      <c r="C66" s="23">
        <f t="shared" si="4"/>
        <v>2879.2255945674779</v>
      </c>
      <c r="D66" s="24">
        <f t="shared" si="1"/>
        <v>1146.9365780235653</v>
      </c>
      <c r="E66" s="25">
        <f t="shared" si="2"/>
        <v>0</v>
      </c>
      <c r="F66" s="9">
        <f t="shared" si="3"/>
        <v>689867.2061181711</v>
      </c>
      <c r="G66" s="6"/>
      <c r="H66" s="6"/>
    </row>
    <row r="67" spans="1:8" x14ac:dyDescent="0.25">
      <c r="A67" s="16">
        <v>60</v>
      </c>
      <c r="B67" s="17">
        <f t="shared" si="0"/>
        <v>4026.1621725910431</v>
      </c>
      <c r="C67" s="26">
        <f t="shared" si="4"/>
        <v>2874.4466921590461</v>
      </c>
      <c r="D67" s="27">
        <f t="shared" si="1"/>
        <v>1151.7154804319971</v>
      </c>
      <c r="E67" s="28">
        <f t="shared" si="2"/>
        <v>0</v>
      </c>
      <c r="F67" s="11">
        <f t="shared" si="3"/>
        <v>688715.49063773907</v>
      </c>
      <c r="G67" s="6"/>
      <c r="H67" s="6"/>
    </row>
    <row r="68" spans="1:8" x14ac:dyDescent="0.25">
      <c r="A68">
        <v>61</v>
      </c>
      <c r="B68" s="14">
        <f t="shared" si="0"/>
        <v>4026.1621725910431</v>
      </c>
      <c r="C68" s="23">
        <f t="shared" si="4"/>
        <v>2869.6478776572462</v>
      </c>
      <c r="D68" s="24">
        <f t="shared" si="1"/>
        <v>1156.5142949337969</v>
      </c>
      <c r="E68" s="25">
        <f t="shared" si="2"/>
        <v>0</v>
      </c>
      <c r="F68" s="9">
        <f t="shared" si="3"/>
        <v>687558.97634280531</v>
      </c>
      <c r="G68" s="6"/>
      <c r="H68" s="6"/>
    </row>
    <row r="69" spans="1:8" x14ac:dyDescent="0.25">
      <c r="A69">
        <v>62</v>
      </c>
      <c r="B69" s="14">
        <f t="shared" si="0"/>
        <v>4026.1621725910431</v>
      </c>
      <c r="C69" s="23">
        <f t="shared" si="4"/>
        <v>2864.8290680950222</v>
      </c>
      <c r="D69" s="24">
        <f t="shared" si="1"/>
        <v>1161.333104496021</v>
      </c>
      <c r="E69" s="25">
        <f t="shared" si="2"/>
        <v>0</v>
      </c>
      <c r="F69" s="9">
        <f t="shared" si="3"/>
        <v>686397.64323830931</v>
      </c>
      <c r="G69" s="6"/>
      <c r="H69" s="6"/>
    </row>
    <row r="70" spans="1:8" x14ac:dyDescent="0.25">
      <c r="A70">
        <v>63</v>
      </c>
      <c r="B70" s="14">
        <f t="shared" si="0"/>
        <v>4026.1621725910431</v>
      </c>
      <c r="C70" s="23">
        <f t="shared" si="4"/>
        <v>2859.990180159622</v>
      </c>
      <c r="D70" s="24">
        <f t="shared" si="1"/>
        <v>1166.1719924314211</v>
      </c>
      <c r="E70" s="25">
        <f t="shared" si="2"/>
        <v>0</v>
      </c>
      <c r="F70" s="9">
        <f t="shared" si="3"/>
        <v>685231.47124587791</v>
      </c>
      <c r="G70" s="6"/>
      <c r="H70" s="6"/>
    </row>
    <row r="71" spans="1:8" x14ac:dyDescent="0.25">
      <c r="A71">
        <v>64</v>
      </c>
      <c r="B71" s="14">
        <f t="shared" si="0"/>
        <v>4026.1621725910431</v>
      </c>
      <c r="C71" s="23">
        <f t="shared" si="4"/>
        <v>2855.1311301911578</v>
      </c>
      <c r="D71" s="24">
        <f t="shared" si="1"/>
        <v>1171.0310423998853</v>
      </c>
      <c r="E71" s="25">
        <f t="shared" si="2"/>
        <v>0</v>
      </c>
      <c r="F71" s="9">
        <f t="shared" si="3"/>
        <v>684060.44020347798</v>
      </c>
      <c r="G71" s="6"/>
      <c r="H71" s="6"/>
    </row>
    <row r="72" spans="1:8" x14ac:dyDescent="0.25">
      <c r="A72">
        <v>65</v>
      </c>
      <c r="B72" s="14">
        <f t="shared" si="0"/>
        <v>4026.1621725910431</v>
      </c>
      <c r="C72" s="23">
        <f t="shared" si="4"/>
        <v>2850.2518341811583</v>
      </c>
      <c r="D72" s="24">
        <f t="shared" si="1"/>
        <v>1175.9103384098848</v>
      </c>
      <c r="E72" s="25">
        <f t="shared" si="2"/>
        <v>0</v>
      </c>
      <c r="F72" s="9">
        <f t="shared" si="3"/>
        <v>682884.52986506815</v>
      </c>
      <c r="G72" s="6"/>
      <c r="H72" s="6"/>
    </row>
    <row r="73" spans="1:8" x14ac:dyDescent="0.25">
      <c r="A73">
        <v>66</v>
      </c>
      <c r="B73" s="14">
        <f t="shared" ref="B73:B136" si="5">PMT($C$3/12,$C$4,-$C$2)</f>
        <v>4026.1621725910431</v>
      </c>
      <c r="C73" s="23">
        <f t="shared" si="4"/>
        <v>2845.3522077711173</v>
      </c>
      <c r="D73" s="24">
        <f t="shared" ref="D73:D136" si="6">B73-C73</f>
        <v>1180.8099648199259</v>
      </c>
      <c r="E73" s="25">
        <f t="shared" ref="E73:E136" si="7">$F$2</f>
        <v>0</v>
      </c>
      <c r="F73" s="9">
        <f t="shared" ref="F73:F136" si="8">F72-D73-E73</f>
        <v>681703.71990024822</v>
      </c>
      <c r="G73" s="6"/>
      <c r="H73" s="6"/>
    </row>
    <row r="74" spans="1:8" x14ac:dyDescent="0.25">
      <c r="A74">
        <v>67</v>
      </c>
      <c r="B74" s="14">
        <f t="shared" si="5"/>
        <v>4026.1621725910431</v>
      </c>
      <c r="C74" s="23">
        <f t="shared" ref="C74:C137" si="9">F73*($C$3/12)</f>
        <v>2840.4321662510342</v>
      </c>
      <c r="D74" s="24">
        <f t="shared" si="6"/>
        <v>1185.7300063400089</v>
      </c>
      <c r="E74" s="25">
        <f t="shared" si="7"/>
        <v>0</v>
      </c>
      <c r="F74" s="9">
        <f t="shared" si="8"/>
        <v>680517.98989390826</v>
      </c>
      <c r="G74" s="6"/>
      <c r="H74" s="6"/>
    </row>
    <row r="75" spans="1:8" x14ac:dyDescent="0.25">
      <c r="A75">
        <v>68</v>
      </c>
      <c r="B75" s="14">
        <f t="shared" si="5"/>
        <v>4026.1621725910431</v>
      </c>
      <c r="C75" s="23">
        <f t="shared" si="9"/>
        <v>2835.4916245579511</v>
      </c>
      <c r="D75" s="24">
        <f t="shared" si="6"/>
        <v>1190.670548033092</v>
      </c>
      <c r="E75" s="25">
        <f t="shared" si="7"/>
        <v>0</v>
      </c>
      <c r="F75" s="9">
        <f t="shared" si="8"/>
        <v>679327.31934587518</v>
      </c>
      <c r="G75" s="6"/>
      <c r="H75" s="6"/>
    </row>
    <row r="76" spans="1:8" x14ac:dyDescent="0.25">
      <c r="A76">
        <v>69</v>
      </c>
      <c r="B76" s="14">
        <f t="shared" si="5"/>
        <v>4026.1621725910431</v>
      </c>
      <c r="C76" s="23">
        <f t="shared" si="9"/>
        <v>2830.5304972744798</v>
      </c>
      <c r="D76" s="24">
        <f t="shared" si="6"/>
        <v>1195.6316753165634</v>
      </c>
      <c r="E76" s="25">
        <f t="shared" si="7"/>
        <v>0</v>
      </c>
      <c r="F76" s="9">
        <f t="shared" si="8"/>
        <v>678131.68767055857</v>
      </c>
      <c r="G76" s="6"/>
      <c r="H76" s="6"/>
    </row>
    <row r="77" spans="1:8" x14ac:dyDescent="0.25">
      <c r="A77">
        <v>70</v>
      </c>
      <c r="B77" s="14">
        <f t="shared" si="5"/>
        <v>4026.1621725910431</v>
      </c>
      <c r="C77" s="23">
        <f t="shared" si="9"/>
        <v>2825.5486986273272</v>
      </c>
      <c r="D77" s="24">
        <f t="shared" si="6"/>
        <v>1200.6134739637159</v>
      </c>
      <c r="E77" s="25">
        <f t="shared" si="7"/>
        <v>0</v>
      </c>
      <c r="F77" s="9">
        <f t="shared" si="8"/>
        <v>676931.07419659488</v>
      </c>
      <c r="G77" s="6"/>
      <c r="H77" s="6"/>
    </row>
    <row r="78" spans="1:8" x14ac:dyDescent="0.25">
      <c r="A78">
        <v>71</v>
      </c>
      <c r="B78" s="14">
        <f t="shared" si="5"/>
        <v>4026.1621725910431</v>
      </c>
      <c r="C78" s="23">
        <f t="shared" si="9"/>
        <v>2820.5461424858122</v>
      </c>
      <c r="D78" s="24">
        <f t="shared" si="6"/>
        <v>1205.6160301052309</v>
      </c>
      <c r="E78" s="25">
        <f t="shared" si="7"/>
        <v>0</v>
      </c>
      <c r="F78" s="9">
        <f t="shared" si="8"/>
        <v>675725.45816648961</v>
      </c>
      <c r="G78" s="6"/>
      <c r="H78" s="6"/>
    </row>
    <row r="79" spans="1:8" x14ac:dyDescent="0.25">
      <c r="A79" s="16">
        <v>72</v>
      </c>
      <c r="B79" s="17">
        <f t="shared" si="5"/>
        <v>4026.1621725910431</v>
      </c>
      <c r="C79" s="26">
        <f t="shared" si="9"/>
        <v>2815.5227423603733</v>
      </c>
      <c r="D79" s="27">
        <f t="shared" si="6"/>
        <v>1210.6394302306699</v>
      </c>
      <c r="E79" s="28">
        <f t="shared" si="7"/>
        <v>0</v>
      </c>
      <c r="F79" s="11">
        <f t="shared" si="8"/>
        <v>674514.81873625889</v>
      </c>
      <c r="G79" s="6"/>
      <c r="H79" s="6"/>
    </row>
    <row r="80" spans="1:8" x14ac:dyDescent="0.25">
      <c r="A80">
        <v>73</v>
      </c>
      <c r="B80" s="14">
        <f t="shared" si="5"/>
        <v>4026.1621725910431</v>
      </c>
      <c r="C80" s="23">
        <f t="shared" si="9"/>
        <v>2810.4784114010786</v>
      </c>
      <c r="D80" s="24">
        <f t="shared" si="6"/>
        <v>1215.6837611899646</v>
      </c>
      <c r="E80" s="25">
        <f t="shared" si="7"/>
        <v>0</v>
      </c>
      <c r="F80" s="9">
        <f t="shared" si="8"/>
        <v>673299.13497506897</v>
      </c>
      <c r="G80" s="6"/>
      <c r="H80" s="6"/>
    </row>
    <row r="81" spans="1:8" x14ac:dyDescent="0.25">
      <c r="A81">
        <v>74</v>
      </c>
      <c r="B81" s="14">
        <f t="shared" si="5"/>
        <v>4026.1621725910431</v>
      </c>
      <c r="C81" s="23">
        <f t="shared" si="9"/>
        <v>2805.4130623961205</v>
      </c>
      <c r="D81" s="24">
        <f t="shared" si="6"/>
        <v>1220.7491101949227</v>
      </c>
      <c r="E81" s="25">
        <f t="shared" si="7"/>
        <v>0</v>
      </c>
      <c r="F81" s="9">
        <f t="shared" si="8"/>
        <v>672078.385864874</v>
      </c>
      <c r="G81" s="6"/>
      <c r="H81" s="6"/>
    </row>
    <row r="82" spans="1:8" x14ac:dyDescent="0.25">
      <c r="A82">
        <v>75</v>
      </c>
      <c r="B82" s="14">
        <f t="shared" si="5"/>
        <v>4026.1621725910431</v>
      </c>
      <c r="C82" s="23">
        <f t="shared" si="9"/>
        <v>2800.3266077703083</v>
      </c>
      <c r="D82" s="24">
        <f t="shared" si="6"/>
        <v>1225.8355648207348</v>
      </c>
      <c r="E82" s="25">
        <f t="shared" si="7"/>
        <v>0</v>
      </c>
      <c r="F82" s="9">
        <f t="shared" si="8"/>
        <v>670852.55030005332</v>
      </c>
      <c r="G82" s="6"/>
      <c r="H82" s="6"/>
    </row>
    <row r="83" spans="1:8" x14ac:dyDescent="0.25">
      <c r="A83">
        <v>76</v>
      </c>
      <c r="B83" s="14">
        <f t="shared" si="5"/>
        <v>4026.1621725910431</v>
      </c>
      <c r="C83" s="23">
        <f t="shared" si="9"/>
        <v>2795.2189595835553</v>
      </c>
      <c r="D83" s="24">
        <f t="shared" si="6"/>
        <v>1230.9432130074879</v>
      </c>
      <c r="E83" s="25">
        <f t="shared" si="7"/>
        <v>0</v>
      </c>
      <c r="F83" s="9">
        <f t="shared" si="8"/>
        <v>669621.60708704579</v>
      </c>
      <c r="G83" s="6"/>
      <c r="H83" s="6"/>
    </row>
    <row r="84" spans="1:8" x14ac:dyDescent="0.25">
      <c r="A84">
        <v>77</v>
      </c>
      <c r="B84" s="14">
        <f t="shared" si="5"/>
        <v>4026.1621725910431</v>
      </c>
      <c r="C84" s="23">
        <f t="shared" si="9"/>
        <v>2790.0900295293573</v>
      </c>
      <c r="D84" s="24">
        <f t="shared" si="6"/>
        <v>1236.0721430616859</v>
      </c>
      <c r="E84" s="25">
        <f t="shared" si="7"/>
        <v>0</v>
      </c>
      <c r="F84" s="9">
        <f t="shared" si="8"/>
        <v>668385.53494398412</v>
      </c>
      <c r="G84" s="6"/>
      <c r="H84" s="6"/>
    </row>
    <row r="85" spans="1:8" x14ac:dyDescent="0.25">
      <c r="A85">
        <v>78</v>
      </c>
      <c r="B85" s="14">
        <f t="shared" si="5"/>
        <v>4026.1621725910431</v>
      </c>
      <c r="C85" s="23">
        <f t="shared" si="9"/>
        <v>2784.9397289332674</v>
      </c>
      <c r="D85" s="24">
        <f t="shared" si="6"/>
        <v>1241.2224436577758</v>
      </c>
      <c r="E85" s="25">
        <f t="shared" si="7"/>
        <v>0</v>
      </c>
      <c r="F85" s="9">
        <f t="shared" si="8"/>
        <v>667144.31250032631</v>
      </c>
      <c r="G85" s="6"/>
      <c r="H85" s="6"/>
    </row>
    <row r="86" spans="1:8" x14ac:dyDescent="0.25">
      <c r="A86">
        <v>79</v>
      </c>
      <c r="B86" s="14">
        <f t="shared" si="5"/>
        <v>4026.1621725910431</v>
      </c>
      <c r="C86" s="23">
        <f t="shared" si="9"/>
        <v>2779.7679687513596</v>
      </c>
      <c r="D86" s="24">
        <f t="shared" si="6"/>
        <v>1246.3942038396835</v>
      </c>
      <c r="E86" s="25">
        <f t="shared" si="7"/>
        <v>0</v>
      </c>
      <c r="F86" s="9">
        <f t="shared" si="8"/>
        <v>665897.9182964866</v>
      </c>
      <c r="G86" s="6"/>
      <c r="H86" s="6"/>
    </row>
    <row r="87" spans="1:8" x14ac:dyDescent="0.25">
      <c r="A87">
        <v>80</v>
      </c>
      <c r="B87" s="14">
        <f t="shared" si="5"/>
        <v>4026.1621725910431</v>
      </c>
      <c r="C87" s="23">
        <f t="shared" si="9"/>
        <v>2774.5746595686942</v>
      </c>
      <c r="D87" s="24">
        <f t="shared" si="6"/>
        <v>1251.587513022349</v>
      </c>
      <c r="E87" s="25">
        <f t="shared" si="7"/>
        <v>0</v>
      </c>
      <c r="F87" s="9">
        <f t="shared" si="8"/>
        <v>664646.33078346425</v>
      </c>
      <c r="G87" s="6"/>
      <c r="H87" s="6"/>
    </row>
    <row r="88" spans="1:8" x14ac:dyDescent="0.25">
      <c r="A88">
        <v>81</v>
      </c>
      <c r="B88" s="14">
        <f t="shared" si="5"/>
        <v>4026.1621725910431</v>
      </c>
      <c r="C88" s="23">
        <f t="shared" si="9"/>
        <v>2769.3597115977677</v>
      </c>
      <c r="D88" s="24">
        <f t="shared" si="6"/>
        <v>1256.8024609932754</v>
      </c>
      <c r="E88" s="25">
        <f t="shared" si="7"/>
        <v>0</v>
      </c>
      <c r="F88" s="9">
        <f t="shared" si="8"/>
        <v>663389.52832247096</v>
      </c>
      <c r="G88" s="6"/>
      <c r="H88" s="6"/>
    </row>
    <row r="89" spans="1:8" x14ac:dyDescent="0.25">
      <c r="A89">
        <v>82</v>
      </c>
      <c r="B89" s="14">
        <f t="shared" si="5"/>
        <v>4026.1621725910431</v>
      </c>
      <c r="C89" s="23">
        <f t="shared" si="9"/>
        <v>2764.1230346769621</v>
      </c>
      <c r="D89" s="24">
        <f t="shared" si="6"/>
        <v>1262.039137914081</v>
      </c>
      <c r="E89" s="25">
        <f t="shared" si="7"/>
        <v>0</v>
      </c>
      <c r="F89" s="9">
        <f t="shared" si="8"/>
        <v>662127.48918455688</v>
      </c>
      <c r="G89" s="6"/>
      <c r="H89" s="6"/>
    </row>
    <row r="90" spans="1:8" x14ac:dyDescent="0.25">
      <c r="A90">
        <v>83</v>
      </c>
      <c r="B90" s="14">
        <f t="shared" si="5"/>
        <v>4026.1621725910431</v>
      </c>
      <c r="C90" s="23">
        <f t="shared" si="9"/>
        <v>2758.864538268987</v>
      </c>
      <c r="D90" s="24">
        <f t="shared" si="6"/>
        <v>1267.2976343220562</v>
      </c>
      <c r="E90" s="25">
        <f t="shared" si="7"/>
        <v>0</v>
      </c>
      <c r="F90" s="9">
        <f t="shared" si="8"/>
        <v>660860.1915502348</v>
      </c>
      <c r="G90" s="6"/>
      <c r="H90" s="6"/>
    </row>
    <row r="91" spans="1:8" x14ac:dyDescent="0.25">
      <c r="A91" s="16">
        <v>84</v>
      </c>
      <c r="B91" s="17">
        <f t="shared" si="5"/>
        <v>4026.1621725910431</v>
      </c>
      <c r="C91" s="26">
        <f t="shared" si="9"/>
        <v>2753.5841314593117</v>
      </c>
      <c r="D91" s="27">
        <f t="shared" si="6"/>
        <v>1272.5780411317314</v>
      </c>
      <c r="E91" s="28">
        <f t="shared" si="7"/>
        <v>0</v>
      </c>
      <c r="F91" s="11">
        <f t="shared" si="8"/>
        <v>659587.61350910307</v>
      </c>
      <c r="G91" s="6"/>
      <c r="H91" s="6"/>
    </row>
    <row r="92" spans="1:8" x14ac:dyDescent="0.25">
      <c r="A92">
        <v>85</v>
      </c>
      <c r="B92" s="14">
        <f t="shared" si="5"/>
        <v>4026.1621725910431</v>
      </c>
      <c r="C92" s="23">
        <f t="shared" si="9"/>
        <v>2748.2817229545963</v>
      </c>
      <c r="D92" s="24">
        <f t="shared" si="6"/>
        <v>1277.8804496364469</v>
      </c>
      <c r="E92" s="25">
        <f t="shared" si="7"/>
        <v>0</v>
      </c>
      <c r="F92" s="9">
        <f t="shared" si="8"/>
        <v>658309.73305946658</v>
      </c>
      <c r="G92" s="6"/>
      <c r="H92" s="6"/>
    </row>
    <row r="93" spans="1:8" x14ac:dyDescent="0.25">
      <c r="A93">
        <v>86</v>
      </c>
      <c r="B93" s="14">
        <f t="shared" si="5"/>
        <v>4026.1621725910431</v>
      </c>
      <c r="C93" s="23">
        <f t="shared" si="9"/>
        <v>2742.9572210811107</v>
      </c>
      <c r="D93" s="24">
        <f t="shared" si="6"/>
        <v>1283.2049515099325</v>
      </c>
      <c r="E93" s="25">
        <f t="shared" si="7"/>
        <v>0</v>
      </c>
      <c r="F93" s="9">
        <f t="shared" si="8"/>
        <v>657026.52810795663</v>
      </c>
      <c r="G93" s="6"/>
      <c r="H93" s="6"/>
    </row>
    <row r="94" spans="1:8" x14ac:dyDescent="0.25">
      <c r="A94">
        <v>87</v>
      </c>
      <c r="B94" s="14">
        <f t="shared" si="5"/>
        <v>4026.1621725910431</v>
      </c>
      <c r="C94" s="23">
        <f t="shared" si="9"/>
        <v>2737.6105337831527</v>
      </c>
      <c r="D94" s="24">
        <f t="shared" si="6"/>
        <v>1288.5516388078904</v>
      </c>
      <c r="E94" s="25">
        <f t="shared" si="7"/>
        <v>0</v>
      </c>
      <c r="F94" s="9">
        <f t="shared" si="8"/>
        <v>655737.97646914877</v>
      </c>
      <c r="G94" s="6"/>
      <c r="H94" s="6"/>
    </row>
    <row r="95" spans="1:8" x14ac:dyDescent="0.25">
      <c r="A95">
        <v>88</v>
      </c>
      <c r="B95" s="14">
        <f t="shared" si="5"/>
        <v>4026.1621725910431</v>
      </c>
      <c r="C95" s="23">
        <f t="shared" si="9"/>
        <v>2732.2415686214531</v>
      </c>
      <c r="D95" s="24">
        <f t="shared" si="6"/>
        <v>1293.92060396959</v>
      </c>
      <c r="E95" s="25">
        <f t="shared" si="7"/>
        <v>0</v>
      </c>
      <c r="F95" s="9">
        <f t="shared" si="8"/>
        <v>654444.05586517917</v>
      </c>
      <c r="G95" s="6"/>
      <c r="H95" s="6"/>
    </row>
    <row r="96" spans="1:8" x14ac:dyDescent="0.25">
      <c r="A96">
        <v>89</v>
      </c>
      <c r="B96" s="14">
        <f t="shared" si="5"/>
        <v>4026.1621725910431</v>
      </c>
      <c r="C96" s="23">
        <f t="shared" si="9"/>
        <v>2726.8502327715796</v>
      </c>
      <c r="D96" s="24">
        <f t="shared" si="6"/>
        <v>1299.3119398194635</v>
      </c>
      <c r="E96" s="25">
        <f t="shared" si="7"/>
        <v>0</v>
      </c>
      <c r="F96" s="9">
        <f t="shared" si="8"/>
        <v>653144.74392535968</v>
      </c>
      <c r="G96" s="6"/>
      <c r="H96" s="6"/>
    </row>
    <row r="97" spans="1:8" x14ac:dyDescent="0.25">
      <c r="A97">
        <v>90</v>
      </c>
      <c r="B97" s="14">
        <f t="shared" si="5"/>
        <v>4026.1621725910431</v>
      </c>
      <c r="C97" s="23">
        <f t="shared" si="9"/>
        <v>2721.436433022332</v>
      </c>
      <c r="D97" s="24">
        <f t="shared" si="6"/>
        <v>1304.7257395687111</v>
      </c>
      <c r="E97" s="25">
        <f t="shared" si="7"/>
        <v>0</v>
      </c>
      <c r="F97" s="9">
        <f t="shared" si="8"/>
        <v>651840.01818579098</v>
      </c>
      <c r="G97" s="6"/>
      <c r="H97" s="6"/>
    </row>
    <row r="98" spans="1:8" x14ac:dyDescent="0.25">
      <c r="A98">
        <v>91</v>
      </c>
      <c r="B98" s="14">
        <f t="shared" si="5"/>
        <v>4026.1621725910431</v>
      </c>
      <c r="C98" s="23">
        <f t="shared" si="9"/>
        <v>2716.0000757741291</v>
      </c>
      <c r="D98" s="24">
        <f t="shared" si="6"/>
        <v>1310.1620968169141</v>
      </c>
      <c r="E98" s="25">
        <f t="shared" si="7"/>
        <v>0</v>
      </c>
      <c r="F98" s="9">
        <f t="shared" si="8"/>
        <v>650529.85608897405</v>
      </c>
      <c r="G98" s="6"/>
      <c r="H98" s="6"/>
    </row>
    <row r="99" spans="1:8" x14ac:dyDescent="0.25">
      <c r="A99">
        <v>92</v>
      </c>
      <c r="B99" s="14">
        <f t="shared" si="5"/>
        <v>4026.1621725910431</v>
      </c>
      <c r="C99" s="23">
        <f t="shared" si="9"/>
        <v>2710.5410670373917</v>
      </c>
      <c r="D99" s="24">
        <f t="shared" si="6"/>
        <v>1315.6211055536514</v>
      </c>
      <c r="E99" s="25">
        <f t="shared" si="7"/>
        <v>0</v>
      </c>
      <c r="F99" s="9">
        <f t="shared" si="8"/>
        <v>649214.23498342035</v>
      </c>
      <c r="G99" s="6"/>
      <c r="H99" s="6"/>
    </row>
    <row r="100" spans="1:8" x14ac:dyDescent="0.25">
      <c r="A100">
        <v>93</v>
      </c>
      <c r="B100" s="14">
        <f t="shared" si="5"/>
        <v>4026.1621725910431</v>
      </c>
      <c r="C100" s="23">
        <f t="shared" si="9"/>
        <v>2705.059312430918</v>
      </c>
      <c r="D100" s="24">
        <f t="shared" si="6"/>
        <v>1321.1028601601251</v>
      </c>
      <c r="E100" s="25">
        <f t="shared" si="7"/>
        <v>0</v>
      </c>
      <c r="F100" s="9">
        <f t="shared" si="8"/>
        <v>647893.13212326018</v>
      </c>
      <c r="G100" s="6"/>
      <c r="H100" s="6"/>
    </row>
    <row r="101" spans="1:8" x14ac:dyDescent="0.25">
      <c r="A101">
        <v>94</v>
      </c>
      <c r="B101" s="14">
        <f t="shared" si="5"/>
        <v>4026.1621725910431</v>
      </c>
      <c r="C101" s="23">
        <f t="shared" si="9"/>
        <v>2699.5547171802509</v>
      </c>
      <c r="D101" s="24">
        <f t="shared" si="6"/>
        <v>1326.6074554107922</v>
      </c>
      <c r="E101" s="25">
        <f t="shared" si="7"/>
        <v>0</v>
      </c>
      <c r="F101" s="9">
        <f t="shared" si="8"/>
        <v>646566.52466784941</v>
      </c>
      <c r="G101" s="6"/>
      <c r="H101" s="6"/>
    </row>
    <row r="102" spans="1:8" x14ac:dyDescent="0.25">
      <c r="A102">
        <v>95</v>
      </c>
      <c r="B102" s="14">
        <f t="shared" si="5"/>
        <v>4026.1621725910431</v>
      </c>
      <c r="C102" s="23">
        <f t="shared" si="9"/>
        <v>2694.027186116039</v>
      </c>
      <c r="D102" s="24">
        <f t="shared" si="6"/>
        <v>1332.1349864750041</v>
      </c>
      <c r="E102" s="25">
        <f t="shared" si="7"/>
        <v>0</v>
      </c>
      <c r="F102" s="9">
        <f t="shared" si="8"/>
        <v>645234.38968137442</v>
      </c>
      <c r="G102" s="6"/>
      <c r="H102" s="6"/>
    </row>
    <row r="103" spans="1:8" x14ac:dyDescent="0.25">
      <c r="A103">
        <v>96</v>
      </c>
      <c r="B103" s="14">
        <f t="shared" si="5"/>
        <v>4026.1621725910431</v>
      </c>
      <c r="C103" s="23">
        <f t="shared" si="9"/>
        <v>2688.4766236723935</v>
      </c>
      <c r="D103" s="24">
        <f t="shared" si="6"/>
        <v>1337.6855489186496</v>
      </c>
      <c r="E103" s="25">
        <f t="shared" si="7"/>
        <v>0</v>
      </c>
      <c r="F103" s="9">
        <f t="shared" si="8"/>
        <v>643896.70413245575</v>
      </c>
      <c r="G103" s="6"/>
      <c r="H103" s="6"/>
    </row>
    <row r="104" spans="1:8" x14ac:dyDescent="0.25">
      <c r="A104">
        <v>97</v>
      </c>
      <c r="B104" s="14">
        <f t="shared" si="5"/>
        <v>4026.1621725910431</v>
      </c>
      <c r="C104" s="23">
        <f t="shared" si="9"/>
        <v>2682.9029338852324</v>
      </c>
      <c r="D104" s="24">
        <f t="shared" si="6"/>
        <v>1343.2592387058107</v>
      </c>
      <c r="E104" s="25">
        <f t="shared" si="7"/>
        <v>0</v>
      </c>
      <c r="F104" s="9">
        <f t="shared" si="8"/>
        <v>642553.4448937499</v>
      </c>
      <c r="G104" s="6"/>
      <c r="H104" s="6"/>
    </row>
    <row r="105" spans="1:8" x14ac:dyDescent="0.25">
      <c r="A105">
        <v>98</v>
      </c>
      <c r="B105" s="14">
        <f t="shared" si="5"/>
        <v>4026.1621725910431</v>
      </c>
      <c r="C105" s="23">
        <f t="shared" si="9"/>
        <v>2677.3060203906243</v>
      </c>
      <c r="D105" s="24">
        <f t="shared" si="6"/>
        <v>1348.8561522004188</v>
      </c>
      <c r="E105" s="25">
        <f t="shared" si="7"/>
        <v>0</v>
      </c>
      <c r="F105" s="9">
        <f t="shared" si="8"/>
        <v>641204.58874154952</v>
      </c>
      <c r="G105" s="6"/>
      <c r="H105" s="6"/>
    </row>
    <row r="106" spans="1:8" x14ac:dyDescent="0.25">
      <c r="A106">
        <v>99</v>
      </c>
      <c r="B106" s="14">
        <f t="shared" si="5"/>
        <v>4026.1621725910431</v>
      </c>
      <c r="C106" s="23">
        <f t="shared" si="9"/>
        <v>2671.6857864231229</v>
      </c>
      <c r="D106" s="24">
        <f t="shared" si="6"/>
        <v>1354.4763861679203</v>
      </c>
      <c r="E106" s="25">
        <f t="shared" si="7"/>
        <v>0</v>
      </c>
      <c r="F106" s="9">
        <f t="shared" si="8"/>
        <v>639850.1123553816</v>
      </c>
      <c r="G106" s="6"/>
      <c r="H106" s="6"/>
    </row>
    <row r="107" spans="1:8" x14ac:dyDescent="0.25">
      <c r="A107">
        <v>100</v>
      </c>
      <c r="B107" s="14">
        <f t="shared" si="5"/>
        <v>4026.1621725910431</v>
      </c>
      <c r="C107" s="23">
        <f t="shared" si="9"/>
        <v>2666.0421348140899</v>
      </c>
      <c r="D107" s="24">
        <f t="shared" si="6"/>
        <v>1360.1200377769533</v>
      </c>
      <c r="E107" s="25">
        <f t="shared" si="7"/>
        <v>0</v>
      </c>
      <c r="F107" s="9">
        <f t="shared" si="8"/>
        <v>638489.9923176046</v>
      </c>
      <c r="G107" s="6"/>
      <c r="H107" s="6"/>
    </row>
    <row r="108" spans="1:8" x14ac:dyDescent="0.25">
      <c r="A108">
        <v>101</v>
      </c>
      <c r="B108" s="14">
        <f t="shared" si="5"/>
        <v>4026.1621725910431</v>
      </c>
      <c r="C108" s="23">
        <f t="shared" si="9"/>
        <v>2660.3749679900193</v>
      </c>
      <c r="D108" s="24">
        <f t="shared" si="6"/>
        <v>1365.7872046010239</v>
      </c>
      <c r="E108" s="25">
        <f t="shared" si="7"/>
        <v>0</v>
      </c>
      <c r="F108" s="9">
        <f t="shared" si="8"/>
        <v>637124.20511300361</v>
      </c>
      <c r="G108" s="6"/>
      <c r="H108" s="6"/>
    </row>
    <row r="109" spans="1:8" x14ac:dyDescent="0.25">
      <c r="A109">
        <v>102</v>
      </c>
      <c r="B109" s="14">
        <f t="shared" si="5"/>
        <v>4026.1621725910431</v>
      </c>
      <c r="C109" s="23">
        <f t="shared" si="9"/>
        <v>2654.6841879708481</v>
      </c>
      <c r="D109" s="24">
        <f t="shared" si="6"/>
        <v>1371.477984620195</v>
      </c>
      <c r="E109" s="25">
        <f t="shared" si="7"/>
        <v>0</v>
      </c>
      <c r="F109" s="9">
        <f t="shared" si="8"/>
        <v>635752.72712838347</v>
      </c>
      <c r="G109" s="6"/>
      <c r="H109" s="6"/>
    </row>
    <row r="110" spans="1:8" x14ac:dyDescent="0.25">
      <c r="A110">
        <v>103</v>
      </c>
      <c r="B110" s="14">
        <f t="shared" si="5"/>
        <v>4026.1621725910431</v>
      </c>
      <c r="C110" s="23">
        <f t="shared" si="9"/>
        <v>2648.9696963682645</v>
      </c>
      <c r="D110" s="24">
        <f t="shared" si="6"/>
        <v>1377.1924762227786</v>
      </c>
      <c r="E110" s="25">
        <f t="shared" si="7"/>
        <v>0</v>
      </c>
      <c r="F110" s="9">
        <f t="shared" si="8"/>
        <v>634375.53465216071</v>
      </c>
      <c r="G110" s="6"/>
      <c r="H110" s="6"/>
    </row>
    <row r="111" spans="1:8" x14ac:dyDescent="0.25">
      <c r="A111">
        <v>104</v>
      </c>
      <c r="B111" s="14">
        <f t="shared" si="5"/>
        <v>4026.1621725910431</v>
      </c>
      <c r="C111" s="23">
        <f t="shared" si="9"/>
        <v>2643.2313943840031</v>
      </c>
      <c r="D111" s="24">
        <f t="shared" si="6"/>
        <v>1382.93077820704</v>
      </c>
      <c r="E111" s="25">
        <f t="shared" si="7"/>
        <v>0</v>
      </c>
      <c r="F111" s="9">
        <f t="shared" si="8"/>
        <v>632992.60387395369</v>
      </c>
      <c r="G111" s="6"/>
      <c r="H111" s="6"/>
    </row>
    <row r="112" spans="1:8" x14ac:dyDescent="0.25">
      <c r="A112">
        <v>105</v>
      </c>
      <c r="B112" s="14">
        <f t="shared" si="5"/>
        <v>4026.1621725910431</v>
      </c>
      <c r="C112" s="23">
        <f t="shared" si="9"/>
        <v>2637.4691828081404</v>
      </c>
      <c r="D112" s="24">
        <f t="shared" si="6"/>
        <v>1388.6929897829027</v>
      </c>
      <c r="E112" s="25">
        <f t="shared" si="7"/>
        <v>0</v>
      </c>
      <c r="F112" s="9">
        <f t="shared" si="8"/>
        <v>631603.91088417079</v>
      </c>
      <c r="G112" s="6"/>
      <c r="H112" s="6"/>
    </row>
    <row r="113" spans="1:8" x14ac:dyDescent="0.25">
      <c r="A113">
        <v>106</v>
      </c>
      <c r="B113" s="14">
        <f t="shared" si="5"/>
        <v>4026.1621725910431</v>
      </c>
      <c r="C113" s="23">
        <f t="shared" si="9"/>
        <v>2631.6829620173785</v>
      </c>
      <c r="D113" s="24">
        <f t="shared" si="6"/>
        <v>1394.4792105736647</v>
      </c>
      <c r="E113" s="25">
        <f t="shared" si="7"/>
        <v>0</v>
      </c>
      <c r="F113" s="9">
        <f t="shared" si="8"/>
        <v>630209.43167359708</v>
      </c>
      <c r="G113" s="6"/>
      <c r="H113" s="6"/>
    </row>
    <row r="114" spans="1:8" x14ac:dyDescent="0.25">
      <c r="A114">
        <v>107</v>
      </c>
      <c r="B114" s="14">
        <f t="shared" si="5"/>
        <v>4026.1621725910431</v>
      </c>
      <c r="C114" s="23">
        <f t="shared" si="9"/>
        <v>2625.8726319733209</v>
      </c>
      <c r="D114" s="24">
        <f t="shared" si="6"/>
        <v>1400.2895406177222</v>
      </c>
      <c r="E114" s="25">
        <f t="shared" si="7"/>
        <v>0</v>
      </c>
      <c r="F114" s="9">
        <f t="shared" si="8"/>
        <v>628809.14213297935</v>
      </c>
      <c r="G114" s="6"/>
      <c r="H114" s="6"/>
    </row>
    <row r="115" spans="1:8" x14ac:dyDescent="0.25">
      <c r="A115">
        <v>108</v>
      </c>
      <c r="B115" s="14">
        <f t="shared" si="5"/>
        <v>4026.1621725910431</v>
      </c>
      <c r="C115" s="23">
        <f t="shared" si="9"/>
        <v>2620.0380922207473</v>
      </c>
      <c r="D115" s="24">
        <f t="shared" si="6"/>
        <v>1406.1240803702958</v>
      </c>
      <c r="E115" s="25">
        <f t="shared" si="7"/>
        <v>0</v>
      </c>
      <c r="F115" s="9">
        <f t="shared" si="8"/>
        <v>627403.01805260906</v>
      </c>
      <c r="G115" s="6"/>
      <c r="H115" s="6"/>
    </row>
    <row r="116" spans="1:8" x14ac:dyDescent="0.25">
      <c r="A116">
        <v>109</v>
      </c>
      <c r="B116" s="14">
        <f t="shared" si="5"/>
        <v>4026.1621725910431</v>
      </c>
      <c r="C116" s="23">
        <f t="shared" si="9"/>
        <v>2614.1792418858709</v>
      </c>
      <c r="D116" s="24">
        <f t="shared" si="6"/>
        <v>1411.9829307051723</v>
      </c>
      <c r="E116" s="25">
        <f t="shared" si="7"/>
        <v>0</v>
      </c>
      <c r="F116" s="9">
        <f t="shared" si="8"/>
        <v>625991.03512190387</v>
      </c>
      <c r="G116" s="6"/>
      <c r="H116" s="6"/>
    </row>
    <row r="117" spans="1:8" x14ac:dyDescent="0.25">
      <c r="A117">
        <v>110</v>
      </c>
      <c r="B117" s="14">
        <f t="shared" si="5"/>
        <v>4026.1621725910431</v>
      </c>
      <c r="C117" s="23">
        <f t="shared" si="9"/>
        <v>2608.2959796745995</v>
      </c>
      <c r="D117" s="24">
        <f t="shared" si="6"/>
        <v>1417.8661929164437</v>
      </c>
      <c r="E117" s="25">
        <f t="shared" si="7"/>
        <v>0</v>
      </c>
      <c r="F117" s="9">
        <f t="shared" si="8"/>
        <v>624573.16892898746</v>
      </c>
      <c r="G117" s="6"/>
      <c r="H117" s="6"/>
    </row>
    <row r="118" spans="1:8" x14ac:dyDescent="0.25">
      <c r="A118">
        <v>111</v>
      </c>
      <c r="B118" s="14">
        <f t="shared" si="5"/>
        <v>4026.1621725910431</v>
      </c>
      <c r="C118" s="23">
        <f t="shared" si="9"/>
        <v>2602.3882038707811</v>
      </c>
      <c r="D118" s="24">
        <f t="shared" si="6"/>
        <v>1423.773968720262</v>
      </c>
      <c r="E118" s="25">
        <f t="shared" si="7"/>
        <v>0</v>
      </c>
      <c r="F118" s="9">
        <f t="shared" si="8"/>
        <v>623149.39496026724</v>
      </c>
      <c r="G118" s="6"/>
      <c r="H118" s="6"/>
    </row>
    <row r="119" spans="1:8" x14ac:dyDescent="0.25">
      <c r="A119">
        <v>112</v>
      </c>
      <c r="B119" s="14">
        <f t="shared" si="5"/>
        <v>4026.1621725910431</v>
      </c>
      <c r="C119" s="23">
        <f t="shared" si="9"/>
        <v>2596.4558123344468</v>
      </c>
      <c r="D119" s="24">
        <f t="shared" si="6"/>
        <v>1429.7063602565963</v>
      </c>
      <c r="E119" s="25">
        <f t="shared" si="7"/>
        <v>0</v>
      </c>
      <c r="F119" s="9">
        <f t="shared" si="8"/>
        <v>621719.68860001059</v>
      </c>
      <c r="G119" s="6"/>
      <c r="H119" s="6"/>
    </row>
    <row r="120" spans="1:8" x14ac:dyDescent="0.25">
      <c r="A120">
        <v>113</v>
      </c>
      <c r="B120" s="14">
        <f t="shared" si="5"/>
        <v>4026.1621725910431</v>
      </c>
      <c r="C120" s="23">
        <f t="shared" si="9"/>
        <v>2590.4987025000441</v>
      </c>
      <c r="D120" s="24">
        <f t="shared" si="6"/>
        <v>1435.663470090999</v>
      </c>
      <c r="E120" s="25">
        <f t="shared" si="7"/>
        <v>0</v>
      </c>
      <c r="F120" s="9">
        <f t="shared" si="8"/>
        <v>620284.02512991964</v>
      </c>
      <c r="G120" s="6"/>
      <c r="H120" s="6"/>
    </row>
    <row r="121" spans="1:8" x14ac:dyDescent="0.25">
      <c r="A121">
        <v>114</v>
      </c>
      <c r="B121" s="14">
        <f t="shared" si="5"/>
        <v>4026.1621725910431</v>
      </c>
      <c r="C121" s="23">
        <f t="shared" si="9"/>
        <v>2584.516771374665</v>
      </c>
      <c r="D121" s="24">
        <f t="shared" si="6"/>
        <v>1441.6454012163781</v>
      </c>
      <c r="E121" s="25">
        <f t="shared" si="7"/>
        <v>0</v>
      </c>
      <c r="F121" s="9">
        <f t="shared" si="8"/>
        <v>618842.37972870329</v>
      </c>
      <c r="G121" s="6"/>
      <c r="H121" s="6"/>
    </row>
    <row r="122" spans="1:8" x14ac:dyDescent="0.25">
      <c r="A122">
        <v>115</v>
      </c>
      <c r="B122" s="14">
        <f t="shared" si="5"/>
        <v>4026.1621725910431</v>
      </c>
      <c r="C122" s="23">
        <f t="shared" si="9"/>
        <v>2578.5099155362636</v>
      </c>
      <c r="D122" s="24">
        <f t="shared" si="6"/>
        <v>1447.6522570547795</v>
      </c>
      <c r="E122" s="25">
        <f t="shared" si="7"/>
        <v>0</v>
      </c>
      <c r="F122" s="9">
        <f t="shared" si="8"/>
        <v>617394.72747164848</v>
      </c>
      <c r="G122" s="6"/>
      <c r="H122" s="6"/>
    </row>
    <row r="123" spans="1:8" x14ac:dyDescent="0.25">
      <c r="A123">
        <v>116</v>
      </c>
      <c r="B123" s="14">
        <f t="shared" si="5"/>
        <v>4026.1621725910431</v>
      </c>
      <c r="C123" s="23">
        <f t="shared" si="9"/>
        <v>2572.4780311318686</v>
      </c>
      <c r="D123" s="24">
        <f t="shared" si="6"/>
        <v>1453.6841414591745</v>
      </c>
      <c r="E123" s="25">
        <f t="shared" si="7"/>
        <v>0</v>
      </c>
      <c r="F123" s="9">
        <f t="shared" si="8"/>
        <v>615941.04333018931</v>
      </c>
      <c r="G123" s="6"/>
      <c r="H123" s="6"/>
    </row>
    <row r="124" spans="1:8" x14ac:dyDescent="0.25">
      <c r="A124">
        <v>117</v>
      </c>
      <c r="B124" s="14">
        <f t="shared" si="5"/>
        <v>4026.1621725910431</v>
      </c>
      <c r="C124" s="23">
        <f t="shared" si="9"/>
        <v>2566.421013875789</v>
      </c>
      <c r="D124" s="24">
        <f t="shared" si="6"/>
        <v>1459.7411587152542</v>
      </c>
      <c r="E124" s="25">
        <f t="shared" si="7"/>
        <v>0</v>
      </c>
      <c r="F124" s="9">
        <f t="shared" si="8"/>
        <v>614481.30217147409</v>
      </c>
      <c r="G124" s="6"/>
      <c r="H124" s="6"/>
    </row>
    <row r="125" spans="1:8" x14ac:dyDescent="0.25">
      <c r="A125">
        <v>118</v>
      </c>
      <c r="B125" s="14">
        <f t="shared" si="5"/>
        <v>4026.1621725910431</v>
      </c>
      <c r="C125" s="23">
        <f t="shared" si="9"/>
        <v>2560.3387590478087</v>
      </c>
      <c r="D125" s="24">
        <f t="shared" si="6"/>
        <v>1465.8234135432344</v>
      </c>
      <c r="E125" s="25">
        <f t="shared" si="7"/>
        <v>0</v>
      </c>
      <c r="F125" s="9">
        <f t="shared" si="8"/>
        <v>613015.4787579308</v>
      </c>
      <c r="G125" s="6"/>
      <c r="H125" s="6"/>
    </row>
    <row r="126" spans="1:8" x14ac:dyDescent="0.25">
      <c r="A126">
        <v>119</v>
      </c>
      <c r="B126" s="14">
        <f t="shared" si="5"/>
        <v>4026.1621725910431</v>
      </c>
      <c r="C126" s="23">
        <f t="shared" si="9"/>
        <v>2554.2311614913783</v>
      </c>
      <c r="D126" s="24">
        <f t="shared" si="6"/>
        <v>1471.9310110996648</v>
      </c>
      <c r="E126" s="25">
        <f t="shared" si="7"/>
        <v>0</v>
      </c>
      <c r="F126" s="9">
        <f t="shared" si="8"/>
        <v>611543.54774683109</v>
      </c>
      <c r="G126" s="6"/>
      <c r="H126" s="6"/>
    </row>
    <row r="127" spans="1:8" x14ac:dyDescent="0.25">
      <c r="A127">
        <v>120</v>
      </c>
      <c r="B127" s="14">
        <f t="shared" si="5"/>
        <v>4026.1621725910431</v>
      </c>
      <c r="C127" s="23">
        <f t="shared" si="9"/>
        <v>2548.0981156117959</v>
      </c>
      <c r="D127" s="24">
        <f t="shared" si="6"/>
        <v>1478.0640569792472</v>
      </c>
      <c r="E127" s="25">
        <f t="shared" si="7"/>
        <v>0</v>
      </c>
      <c r="F127" s="9">
        <f t="shared" si="8"/>
        <v>610065.48368985183</v>
      </c>
      <c r="G127" s="6"/>
      <c r="H127" s="6"/>
    </row>
    <row r="128" spans="1:8" x14ac:dyDescent="0.25">
      <c r="A128">
        <v>121</v>
      </c>
      <c r="B128" s="14">
        <f t="shared" si="5"/>
        <v>4026.1621725910431</v>
      </c>
      <c r="C128" s="23">
        <f t="shared" si="9"/>
        <v>2541.9395153743826</v>
      </c>
      <c r="D128" s="24">
        <f t="shared" si="6"/>
        <v>1484.2226572166605</v>
      </c>
      <c r="E128" s="25">
        <f t="shared" si="7"/>
        <v>0</v>
      </c>
      <c r="F128" s="9">
        <f t="shared" si="8"/>
        <v>608581.26103263511</v>
      </c>
      <c r="G128" s="6"/>
      <c r="H128" s="6"/>
    </row>
    <row r="129" spans="1:8" x14ac:dyDescent="0.25">
      <c r="A129">
        <v>122</v>
      </c>
      <c r="B129" s="14">
        <f t="shared" si="5"/>
        <v>4026.1621725910431</v>
      </c>
      <c r="C129" s="23">
        <f t="shared" si="9"/>
        <v>2535.7552543026463</v>
      </c>
      <c r="D129" s="24">
        <f t="shared" si="6"/>
        <v>1490.4069182883968</v>
      </c>
      <c r="E129" s="25">
        <f t="shared" si="7"/>
        <v>0</v>
      </c>
      <c r="F129" s="9">
        <f t="shared" si="8"/>
        <v>607090.85411434667</v>
      </c>
      <c r="G129" s="6"/>
      <c r="H129" s="6"/>
    </row>
    <row r="130" spans="1:8" x14ac:dyDescent="0.25">
      <c r="A130">
        <v>123</v>
      </c>
      <c r="B130" s="14">
        <f t="shared" si="5"/>
        <v>4026.1621725910431</v>
      </c>
      <c r="C130" s="23">
        <f t="shared" si="9"/>
        <v>2529.5452254764446</v>
      </c>
      <c r="D130" s="24">
        <f t="shared" si="6"/>
        <v>1496.6169471145986</v>
      </c>
      <c r="E130" s="25">
        <f t="shared" si="7"/>
        <v>0</v>
      </c>
      <c r="F130" s="9">
        <f t="shared" si="8"/>
        <v>605594.23716723209</v>
      </c>
      <c r="G130" s="6"/>
      <c r="H130" s="6"/>
    </row>
    <row r="131" spans="1:8" x14ac:dyDescent="0.25">
      <c r="A131">
        <v>124</v>
      </c>
      <c r="B131" s="14">
        <f t="shared" si="5"/>
        <v>4026.1621725910431</v>
      </c>
      <c r="C131" s="23">
        <f t="shared" si="9"/>
        <v>2523.3093215301337</v>
      </c>
      <c r="D131" s="24">
        <f t="shared" si="6"/>
        <v>1502.8528510609094</v>
      </c>
      <c r="E131" s="25">
        <f t="shared" si="7"/>
        <v>0</v>
      </c>
      <c r="F131" s="9">
        <f t="shared" si="8"/>
        <v>604091.38431617117</v>
      </c>
      <c r="G131" s="6"/>
      <c r="H131" s="6"/>
    </row>
    <row r="132" spans="1:8" x14ac:dyDescent="0.25">
      <c r="A132">
        <v>125</v>
      </c>
      <c r="B132" s="14">
        <f t="shared" si="5"/>
        <v>4026.1621725910431</v>
      </c>
      <c r="C132" s="23">
        <f t="shared" si="9"/>
        <v>2517.0474346507131</v>
      </c>
      <c r="D132" s="24">
        <f t="shared" si="6"/>
        <v>1509.1147379403301</v>
      </c>
      <c r="E132" s="25">
        <f t="shared" si="7"/>
        <v>0</v>
      </c>
      <c r="F132" s="9">
        <f t="shared" si="8"/>
        <v>602582.2695782308</v>
      </c>
      <c r="G132" s="6"/>
      <c r="H132" s="6"/>
    </row>
    <row r="133" spans="1:8" x14ac:dyDescent="0.25">
      <c r="A133">
        <v>126</v>
      </c>
      <c r="B133" s="14">
        <f t="shared" si="5"/>
        <v>4026.1621725910431</v>
      </c>
      <c r="C133" s="23">
        <f t="shared" si="9"/>
        <v>2510.7594565759618</v>
      </c>
      <c r="D133" s="24">
        <f t="shared" si="6"/>
        <v>1515.4027160150813</v>
      </c>
      <c r="E133" s="25">
        <f t="shared" si="7"/>
        <v>0</v>
      </c>
      <c r="F133" s="9">
        <f t="shared" si="8"/>
        <v>601066.86686221568</v>
      </c>
      <c r="G133" s="6"/>
      <c r="H133" s="6"/>
    </row>
    <row r="134" spans="1:8" x14ac:dyDescent="0.25">
      <c r="A134">
        <v>127</v>
      </c>
      <c r="B134" s="14">
        <f t="shared" si="5"/>
        <v>4026.1621725910431</v>
      </c>
      <c r="C134" s="23">
        <f t="shared" si="9"/>
        <v>2504.4452785925655</v>
      </c>
      <c r="D134" s="24">
        <f t="shared" si="6"/>
        <v>1521.7168939984776</v>
      </c>
      <c r="E134" s="25">
        <f t="shared" si="7"/>
        <v>0</v>
      </c>
      <c r="F134" s="9">
        <f t="shared" si="8"/>
        <v>599545.14996821724</v>
      </c>
      <c r="G134" s="6"/>
      <c r="H134" s="6"/>
    </row>
    <row r="135" spans="1:8" x14ac:dyDescent="0.25">
      <c r="A135">
        <v>128</v>
      </c>
      <c r="B135" s="14">
        <f t="shared" si="5"/>
        <v>4026.1621725910431</v>
      </c>
      <c r="C135" s="23">
        <f t="shared" si="9"/>
        <v>2498.1047915342383</v>
      </c>
      <c r="D135" s="24">
        <f t="shared" si="6"/>
        <v>1528.0573810568048</v>
      </c>
      <c r="E135" s="25">
        <f t="shared" si="7"/>
        <v>0</v>
      </c>
      <c r="F135" s="9">
        <f t="shared" si="8"/>
        <v>598017.09258716041</v>
      </c>
      <c r="G135" s="6"/>
      <c r="H135" s="6"/>
    </row>
    <row r="136" spans="1:8" x14ac:dyDescent="0.25">
      <c r="A136">
        <v>129</v>
      </c>
      <c r="B136" s="14">
        <f t="shared" si="5"/>
        <v>4026.1621725910431</v>
      </c>
      <c r="C136" s="23">
        <f t="shared" si="9"/>
        <v>2491.7378857798349</v>
      </c>
      <c r="D136" s="24">
        <f t="shared" si="6"/>
        <v>1534.4242868112083</v>
      </c>
      <c r="E136" s="25">
        <f t="shared" si="7"/>
        <v>0</v>
      </c>
      <c r="F136" s="9">
        <f t="shared" si="8"/>
        <v>596482.66830034915</v>
      </c>
      <c r="G136" s="6"/>
      <c r="H136" s="6"/>
    </row>
    <row r="137" spans="1:8" x14ac:dyDescent="0.25">
      <c r="A137">
        <v>130</v>
      </c>
      <c r="B137" s="14">
        <f t="shared" ref="B137:B200" si="10">PMT($C$3/12,$C$4,-$C$2)</f>
        <v>4026.1621725910431</v>
      </c>
      <c r="C137" s="23">
        <f t="shared" si="9"/>
        <v>2485.3444512514548</v>
      </c>
      <c r="D137" s="24">
        <f t="shared" ref="D137:D200" si="11">B137-C137</f>
        <v>1540.8177213395884</v>
      </c>
      <c r="E137" s="25">
        <f t="shared" ref="E137:E200" si="12">$F$2</f>
        <v>0</v>
      </c>
      <c r="F137" s="9">
        <f t="shared" ref="F137:F200" si="13">F136-D137-E137</f>
        <v>594941.85057900951</v>
      </c>
      <c r="G137" s="6"/>
      <c r="H137" s="6"/>
    </row>
    <row r="138" spans="1:8" x14ac:dyDescent="0.25">
      <c r="A138">
        <v>131</v>
      </c>
      <c r="B138" s="14">
        <f t="shared" si="10"/>
        <v>4026.1621725910431</v>
      </c>
      <c r="C138" s="23">
        <f t="shared" ref="C138:C201" si="14">F137*($C$3/12)</f>
        <v>2478.9243774125398</v>
      </c>
      <c r="D138" s="24">
        <f t="shared" si="11"/>
        <v>1547.2377951785033</v>
      </c>
      <c r="E138" s="25">
        <f t="shared" si="12"/>
        <v>0</v>
      </c>
      <c r="F138" s="9">
        <f t="shared" si="13"/>
        <v>593394.61278383096</v>
      </c>
      <c r="G138" s="6"/>
      <c r="H138" s="6"/>
    </row>
    <row r="139" spans="1:8" x14ac:dyDescent="0.25">
      <c r="A139">
        <v>132</v>
      </c>
      <c r="B139" s="14">
        <f t="shared" si="10"/>
        <v>4026.1621725910431</v>
      </c>
      <c r="C139" s="23">
        <f t="shared" si="14"/>
        <v>2472.4775532659623</v>
      </c>
      <c r="D139" s="24">
        <f t="shared" si="11"/>
        <v>1553.6846193250808</v>
      </c>
      <c r="E139" s="25">
        <f t="shared" si="12"/>
        <v>0</v>
      </c>
      <c r="F139" s="9">
        <f t="shared" si="13"/>
        <v>591840.92816450587</v>
      </c>
      <c r="G139" s="6"/>
      <c r="H139" s="6"/>
    </row>
    <row r="140" spans="1:8" x14ac:dyDescent="0.25">
      <c r="A140">
        <v>133</v>
      </c>
      <c r="B140" s="14">
        <f t="shared" si="10"/>
        <v>4026.1621725910431</v>
      </c>
      <c r="C140" s="23">
        <f t="shared" si="14"/>
        <v>2466.0038673521076</v>
      </c>
      <c r="D140" s="24">
        <f t="shared" si="11"/>
        <v>1560.1583052389356</v>
      </c>
      <c r="E140" s="25">
        <f t="shared" si="12"/>
        <v>0</v>
      </c>
      <c r="F140" s="9">
        <f t="shared" si="13"/>
        <v>590280.76985926693</v>
      </c>
      <c r="G140" s="6"/>
      <c r="H140" s="6"/>
    </row>
    <row r="141" spans="1:8" x14ac:dyDescent="0.25">
      <c r="A141">
        <v>134</v>
      </c>
      <c r="B141" s="14">
        <f t="shared" si="10"/>
        <v>4026.1621725910431</v>
      </c>
      <c r="C141" s="23">
        <f t="shared" si="14"/>
        <v>2459.5032077469455</v>
      </c>
      <c r="D141" s="24">
        <f t="shared" si="11"/>
        <v>1566.6589648440977</v>
      </c>
      <c r="E141" s="25">
        <f t="shared" si="12"/>
        <v>0</v>
      </c>
      <c r="F141" s="9">
        <f t="shared" si="13"/>
        <v>588714.11089442286</v>
      </c>
      <c r="G141" s="6"/>
      <c r="H141" s="6"/>
    </row>
    <row r="142" spans="1:8" x14ac:dyDescent="0.25">
      <c r="A142">
        <v>135</v>
      </c>
      <c r="B142" s="14">
        <f t="shared" si="10"/>
        <v>4026.1621725910431</v>
      </c>
      <c r="C142" s="23">
        <f t="shared" si="14"/>
        <v>2452.9754620600952</v>
      </c>
      <c r="D142" s="24">
        <f t="shared" si="11"/>
        <v>1573.1867105309479</v>
      </c>
      <c r="E142" s="25">
        <f t="shared" si="12"/>
        <v>0</v>
      </c>
      <c r="F142" s="9">
        <f t="shared" si="13"/>
        <v>587140.92418389197</v>
      </c>
      <c r="G142" s="6"/>
      <c r="H142" s="6"/>
    </row>
    <row r="143" spans="1:8" x14ac:dyDescent="0.25">
      <c r="A143">
        <v>136</v>
      </c>
      <c r="B143" s="14">
        <f t="shared" si="10"/>
        <v>4026.1621725910431</v>
      </c>
      <c r="C143" s="23">
        <f t="shared" si="14"/>
        <v>2446.4205174328831</v>
      </c>
      <c r="D143" s="24">
        <f t="shared" si="11"/>
        <v>1579.74165515816</v>
      </c>
      <c r="E143" s="25">
        <f t="shared" si="12"/>
        <v>0</v>
      </c>
      <c r="F143" s="9">
        <f t="shared" si="13"/>
        <v>585561.18252873386</v>
      </c>
      <c r="G143" s="6"/>
      <c r="H143" s="6"/>
    </row>
    <row r="144" spans="1:8" x14ac:dyDescent="0.25">
      <c r="A144">
        <v>137</v>
      </c>
      <c r="B144" s="14">
        <f t="shared" si="10"/>
        <v>4026.1621725910431</v>
      </c>
      <c r="C144" s="23">
        <f t="shared" si="14"/>
        <v>2439.8382605363909</v>
      </c>
      <c r="D144" s="24">
        <f t="shared" si="11"/>
        <v>1586.3239120546523</v>
      </c>
      <c r="E144" s="25">
        <f t="shared" si="12"/>
        <v>0</v>
      </c>
      <c r="F144" s="9">
        <f t="shared" si="13"/>
        <v>583974.85861667921</v>
      </c>
      <c r="G144" s="6"/>
      <c r="H144" s="6"/>
    </row>
    <row r="145" spans="1:8" x14ac:dyDescent="0.25">
      <c r="A145">
        <v>138</v>
      </c>
      <c r="B145" s="14">
        <f t="shared" si="10"/>
        <v>4026.1621725910431</v>
      </c>
      <c r="C145" s="23">
        <f t="shared" si="14"/>
        <v>2433.2285775694968</v>
      </c>
      <c r="D145" s="24">
        <f t="shared" si="11"/>
        <v>1592.9335950215464</v>
      </c>
      <c r="E145" s="25">
        <f t="shared" si="12"/>
        <v>0</v>
      </c>
      <c r="F145" s="9">
        <f t="shared" si="13"/>
        <v>582381.92502165772</v>
      </c>
      <c r="G145" s="6"/>
      <c r="H145" s="6"/>
    </row>
    <row r="146" spans="1:8" x14ac:dyDescent="0.25">
      <c r="A146">
        <v>139</v>
      </c>
      <c r="B146" s="14">
        <f t="shared" si="10"/>
        <v>4026.1621725910431</v>
      </c>
      <c r="C146" s="23">
        <f t="shared" si="14"/>
        <v>2426.5913542569069</v>
      </c>
      <c r="D146" s="24">
        <f t="shared" si="11"/>
        <v>1599.5708183341362</v>
      </c>
      <c r="E146" s="25">
        <f t="shared" si="12"/>
        <v>0</v>
      </c>
      <c r="F146" s="9">
        <f t="shared" si="13"/>
        <v>580782.3542033236</v>
      </c>
      <c r="G146" s="6"/>
      <c r="H146" s="6"/>
    </row>
    <row r="147" spans="1:8" x14ac:dyDescent="0.25">
      <c r="A147">
        <v>140</v>
      </c>
      <c r="B147" s="14">
        <f t="shared" si="10"/>
        <v>4026.1621725910431</v>
      </c>
      <c r="C147" s="23">
        <f t="shared" si="14"/>
        <v>2419.9264758471818</v>
      </c>
      <c r="D147" s="24">
        <f t="shared" si="11"/>
        <v>1606.2356967438614</v>
      </c>
      <c r="E147" s="25">
        <f t="shared" si="12"/>
        <v>0</v>
      </c>
      <c r="F147" s="9">
        <f t="shared" si="13"/>
        <v>579176.11850657978</v>
      </c>
      <c r="G147" s="6"/>
      <c r="H147" s="6"/>
    </row>
    <row r="148" spans="1:8" x14ac:dyDescent="0.25">
      <c r="A148">
        <v>141</v>
      </c>
      <c r="B148" s="14">
        <f t="shared" si="10"/>
        <v>4026.1621725910431</v>
      </c>
      <c r="C148" s="23">
        <f t="shared" si="14"/>
        <v>2413.2338271107492</v>
      </c>
      <c r="D148" s="24">
        <f t="shared" si="11"/>
        <v>1612.928345480294</v>
      </c>
      <c r="E148" s="25">
        <f t="shared" si="12"/>
        <v>0</v>
      </c>
      <c r="F148" s="9">
        <f t="shared" si="13"/>
        <v>577563.19016109942</v>
      </c>
      <c r="G148" s="6"/>
      <c r="H148" s="6"/>
    </row>
    <row r="149" spans="1:8" x14ac:dyDescent="0.25">
      <c r="A149">
        <v>142</v>
      </c>
      <c r="B149" s="14">
        <f t="shared" si="10"/>
        <v>4026.1621725910431</v>
      </c>
      <c r="C149" s="23">
        <f t="shared" si="14"/>
        <v>2406.5132923379142</v>
      </c>
      <c r="D149" s="24">
        <f t="shared" si="11"/>
        <v>1619.6488802531289</v>
      </c>
      <c r="E149" s="25">
        <f t="shared" si="12"/>
        <v>0</v>
      </c>
      <c r="F149" s="9">
        <f t="shared" si="13"/>
        <v>575943.54128084634</v>
      </c>
      <c r="G149" s="6"/>
      <c r="H149" s="6"/>
    </row>
    <row r="150" spans="1:8" x14ac:dyDescent="0.25">
      <c r="A150">
        <v>143</v>
      </c>
      <c r="B150" s="14">
        <f t="shared" si="10"/>
        <v>4026.1621725910431</v>
      </c>
      <c r="C150" s="23">
        <f t="shared" si="14"/>
        <v>2399.7647553368597</v>
      </c>
      <c r="D150" s="24">
        <f t="shared" si="11"/>
        <v>1626.3974172541834</v>
      </c>
      <c r="E150" s="25">
        <f t="shared" si="12"/>
        <v>0</v>
      </c>
      <c r="F150" s="9">
        <f t="shared" si="13"/>
        <v>574317.14386359218</v>
      </c>
      <c r="G150" s="6"/>
      <c r="H150" s="6"/>
    </row>
    <row r="151" spans="1:8" x14ac:dyDescent="0.25">
      <c r="A151">
        <v>144</v>
      </c>
      <c r="B151" s="14">
        <f t="shared" si="10"/>
        <v>4026.1621725910431</v>
      </c>
      <c r="C151" s="23">
        <f t="shared" si="14"/>
        <v>2392.9880994316341</v>
      </c>
      <c r="D151" s="24">
        <f t="shared" si="11"/>
        <v>1633.1740731594091</v>
      </c>
      <c r="E151" s="25">
        <f t="shared" si="12"/>
        <v>0</v>
      </c>
      <c r="F151" s="9">
        <f t="shared" si="13"/>
        <v>572683.96979043272</v>
      </c>
      <c r="G151" s="6"/>
      <c r="H151" s="6"/>
    </row>
    <row r="152" spans="1:8" x14ac:dyDescent="0.25">
      <c r="A152">
        <v>145</v>
      </c>
      <c r="B152" s="14">
        <f t="shared" si="10"/>
        <v>4026.1621725910431</v>
      </c>
      <c r="C152" s="23">
        <f t="shared" si="14"/>
        <v>2386.1832074601361</v>
      </c>
      <c r="D152" s="24">
        <f t="shared" si="11"/>
        <v>1639.978965130907</v>
      </c>
      <c r="E152" s="25">
        <f t="shared" si="12"/>
        <v>0</v>
      </c>
      <c r="F152" s="9">
        <f t="shared" si="13"/>
        <v>571043.99082530185</v>
      </c>
      <c r="G152" s="6"/>
      <c r="H152" s="6"/>
    </row>
    <row r="153" spans="1:8" x14ac:dyDescent="0.25">
      <c r="A153">
        <v>146</v>
      </c>
      <c r="B153" s="14">
        <f t="shared" si="10"/>
        <v>4026.1621725910431</v>
      </c>
      <c r="C153" s="23">
        <f t="shared" si="14"/>
        <v>2379.3499617720909</v>
      </c>
      <c r="D153" s="24">
        <f t="shared" si="11"/>
        <v>1646.8122108189523</v>
      </c>
      <c r="E153" s="25">
        <f t="shared" si="12"/>
        <v>0</v>
      </c>
      <c r="F153" s="9">
        <f t="shared" si="13"/>
        <v>569397.17861448287</v>
      </c>
      <c r="G153" s="6"/>
      <c r="H153" s="6"/>
    </row>
    <row r="154" spans="1:8" x14ac:dyDescent="0.25">
      <c r="A154">
        <v>147</v>
      </c>
      <c r="B154" s="14">
        <f t="shared" si="10"/>
        <v>4026.1621725910431</v>
      </c>
      <c r="C154" s="23">
        <f t="shared" si="14"/>
        <v>2372.4882442270118</v>
      </c>
      <c r="D154" s="24">
        <f t="shared" si="11"/>
        <v>1653.6739283640313</v>
      </c>
      <c r="E154" s="25">
        <f t="shared" si="12"/>
        <v>0</v>
      </c>
      <c r="F154" s="9">
        <f t="shared" si="13"/>
        <v>567743.5046861188</v>
      </c>
      <c r="G154" s="6"/>
      <c r="H154" s="6"/>
    </row>
    <row r="155" spans="1:8" x14ac:dyDescent="0.25">
      <c r="A155">
        <v>148</v>
      </c>
      <c r="B155" s="14">
        <f t="shared" si="10"/>
        <v>4026.1621725910431</v>
      </c>
      <c r="C155" s="23">
        <f t="shared" si="14"/>
        <v>2365.5979361921618</v>
      </c>
      <c r="D155" s="24">
        <f t="shared" si="11"/>
        <v>1660.5642363988813</v>
      </c>
      <c r="E155" s="25">
        <f t="shared" si="12"/>
        <v>0</v>
      </c>
      <c r="F155" s="9">
        <f t="shared" si="13"/>
        <v>566082.9404497199</v>
      </c>
      <c r="G155" s="6"/>
      <c r="H155" s="6"/>
    </row>
    <row r="156" spans="1:8" x14ac:dyDescent="0.25">
      <c r="A156">
        <v>149</v>
      </c>
      <c r="B156" s="14">
        <f t="shared" si="10"/>
        <v>4026.1621725910431</v>
      </c>
      <c r="C156" s="23">
        <f t="shared" si="14"/>
        <v>2358.6789185404996</v>
      </c>
      <c r="D156" s="24">
        <f t="shared" si="11"/>
        <v>1667.4832540505436</v>
      </c>
      <c r="E156" s="25">
        <f t="shared" si="12"/>
        <v>0</v>
      </c>
      <c r="F156" s="9">
        <f t="shared" si="13"/>
        <v>564415.45719566941</v>
      </c>
      <c r="G156" s="6"/>
      <c r="H156" s="6"/>
    </row>
    <row r="157" spans="1:8" x14ac:dyDescent="0.25">
      <c r="A157">
        <v>150</v>
      </c>
      <c r="B157" s="14">
        <f t="shared" si="10"/>
        <v>4026.1621725910431</v>
      </c>
      <c r="C157" s="23">
        <f t="shared" si="14"/>
        <v>2351.7310716486227</v>
      </c>
      <c r="D157" s="24">
        <f t="shared" si="11"/>
        <v>1674.4311009424205</v>
      </c>
      <c r="E157" s="25">
        <f t="shared" si="12"/>
        <v>0</v>
      </c>
      <c r="F157" s="9">
        <f t="shared" si="13"/>
        <v>562741.02609472699</v>
      </c>
      <c r="G157" s="6"/>
      <c r="H157" s="6"/>
    </row>
    <row r="158" spans="1:8" x14ac:dyDescent="0.25">
      <c r="A158">
        <v>151</v>
      </c>
      <c r="B158" s="14">
        <f t="shared" si="10"/>
        <v>4026.1621725910431</v>
      </c>
      <c r="C158" s="23">
        <f t="shared" si="14"/>
        <v>2344.7542753946959</v>
      </c>
      <c r="D158" s="24">
        <f t="shared" si="11"/>
        <v>1681.4078971963472</v>
      </c>
      <c r="E158" s="25">
        <f t="shared" si="12"/>
        <v>0</v>
      </c>
      <c r="F158" s="9">
        <f t="shared" si="13"/>
        <v>561059.61819753062</v>
      </c>
      <c r="G158" s="6"/>
      <c r="H158" s="6"/>
    </row>
    <row r="159" spans="1:8" x14ac:dyDescent="0.25">
      <c r="A159">
        <v>152</v>
      </c>
      <c r="B159" s="14">
        <f t="shared" si="10"/>
        <v>4026.1621725910431</v>
      </c>
      <c r="C159" s="23">
        <f t="shared" si="14"/>
        <v>2337.7484091563774</v>
      </c>
      <c r="D159" s="24">
        <f t="shared" si="11"/>
        <v>1688.4137634346657</v>
      </c>
      <c r="E159" s="25">
        <f t="shared" si="12"/>
        <v>0</v>
      </c>
      <c r="F159" s="9">
        <f t="shared" si="13"/>
        <v>559371.204434096</v>
      </c>
      <c r="G159" s="6"/>
      <c r="H159" s="6"/>
    </row>
    <row r="160" spans="1:8" x14ac:dyDescent="0.25">
      <c r="A160">
        <v>153</v>
      </c>
      <c r="B160" s="14">
        <f t="shared" si="10"/>
        <v>4026.1621725910431</v>
      </c>
      <c r="C160" s="23">
        <f t="shared" si="14"/>
        <v>2330.7133518087335</v>
      </c>
      <c r="D160" s="24">
        <f t="shared" si="11"/>
        <v>1695.4488207823097</v>
      </c>
      <c r="E160" s="25">
        <f t="shared" si="12"/>
        <v>0</v>
      </c>
      <c r="F160" s="9">
        <f t="shared" si="13"/>
        <v>557675.75561331364</v>
      </c>
      <c r="G160" s="6"/>
      <c r="H160" s="6"/>
    </row>
    <row r="161" spans="1:8" x14ac:dyDescent="0.25">
      <c r="A161">
        <v>154</v>
      </c>
      <c r="B161" s="14">
        <f t="shared" si="10"/>
        <v>4026.1621725910431</v>
      </c>
      <c r="C161" s="23">
        <f t="shared" si="14"/>
        <v>2323.64898172214</v>
      </c>
      <c r="D161" s="24">
        <f t="shared" si="11"/>
        <v>1702.5131908689032</v>
      </c>
      <c r="E161" s="25">
        <f t="shared" si="12"/>
        <v>0</v>
      </c>
      <c r="F161" s="9">
        <f t="shared" si="13"/>
        <v>555973.24242244475</v>
      </c>
      <c r="G161" s="6"/>
      <c r="H161" s="6"/>
    </row>
    <row r="162" spans="1:8" x14ac:dyDescent="0.25">
      <c r="A162">
        <v>155</v>
      </c>
      <c r="B162" s="14">
        <f t="shared" si="10"/>
        <v>4026.1621725910431</v>
      </c>
      <c r="C162" s="23">
        <f t="shared" si="14"/>
        <v>2316.5551767601864</v>
      </c>
      <c r="D162" s="24">
        <f t="shared" si="11"/>
        <v>1709.6069958308567</v>
      </c>
      <c r="E162" s="25">
        <f t="shared" si="12"/>
        <v>0</v>
      </c>
      <c r="F162" s="9">
        <f t="shared" si="13"/>
        <v>554263.63542661385</v>
      </c>
      <c r="G162" s="6"/>
      <c r="H162" s="6"/>
    </row>
    <row r="163" spans="1:8" x14ac:dyDescent="0.25">
      <c r="A163">
        <v>156</v>
      </c>
      <c r="B163" s="14">
        <f t="shared" si="10"/>
        <v>4026.1621725910431</v>
      </c>
      <c r="C163" s="23">
        <f t="shared" si="14"/>
        <v>2309.4318142775578</v>
      </c>
      <c r="D163" s="24">
        <f t="shared" si="11"/>
        <v>1716.7303583134853</v>
      </c>
      <c r="E163" s="25">
        <f t="shared" si="12"/>
        <v>0</v>
      </c>
      <c r="F163" s="9">
        <f t="shared" si="13"/>
        <v>552546.90506830032</v>
      </c>
      <c r="G163" s="6"/>
      <c r="H163" s="6"/>
    </row>
    <row r="164" spans="1:8" x14ac:dyDescent="0.25">
      <c r="A164">
        <v>157</v>
      </c>
      <c r="B164" s="14">
        <f t="shared" si="10"/>
        <v>4026.1621725910431</v>
      </c>
      <c r="C164" s="23">
        <f t="shared" si="14"/>
        <v>2302.278771117918</v>
      </c>
      <c r="D164" s="24">
        <f t="shared" si="11"/>
        <v>1723.8834014731251</v>
      </c>
      <c r="E164" s="25">
        <f t="shared" si="12"/>
        <v>0</v>
      </c>
      <c r="F164" s="9">
        <f t="shared" si="13"/>
        <v>550823.02166682715</v>
      </c>
      <c r="G164" s="6"/>
      <c r="H164" s="6"/>
    </row>
    <row r="165" spans="1:8" x14ac:dyDescent="0.25">
      <c r="A165">
        <v>158</v>
      </c>
      <c r="B165" s="14">
        <f t="shared" si="10"/>
        <v>4026.1621725910431</v>
      </c>
      <c r="C165" s="23">
        <f t="shared" si="14"/>
        <v>2295.0959236117797</v>
      </c>
      <c r="D165" s="24">
        <f t="shared" si="11"/>
        <v>1731.0662489792635</v>
      </c>
      <c r="E165" s="25">
        <f t="shared" si="12"/>
        <v>0</v>
      </c>
      <c r="F165" s="9">
        <f t="shared" si="13"/>
        <v>549091.95541784784</v>
      </c>
      <c r="G165" s="6"/>
      <c r="H165" s="6"/>
    </row>
    <row r="166" spans="1:8" x14ac:dyDescent="0.25">
      <c r="A166">
        <v>159</v>
      </c>
      <c r="B166" s="14">
        <f t="shared" si="10"/>
        <v>4026.1621725910431</v>
      </c>
      <c r="C166" s="23">
        <f t="shared" si="14"/>
        <v>2287.8831475743659</v>
      </c>
      <c r="D166" s="24">
        <f t="shared" si="11"/>
        <v>1738.2790250166772</v>
      </c>
      <c r="E166" s="25">
        <f t="shared" si="12"/>
        <v>0</v>
      </c>
      <c r="F166" s="9">
        <f t="shared" si="13"/>
        <v>547353.67639283114</v>
      </c>
      <c r="G166" s="6"/>
      <c r="H166" s="6"/>
    </row>
    <row r="167" spans="1:8" x14ac:dyDescent="0.25">
      <c r="A167">
        <v>160</v>
      </c>
      <c r="B167" s="14">
        <f t="shared" si="10"/>
        <v>4026.1621725910431</v>
      </c>
      <c r="C167" s="23">
        <f t="shared" si="14"/>
        <v>2280.6403183034631</v>
      </c>
      <c r="D167" s="24">
        <f t="shared" si="11"/>
        <v>1745.52185428758</v>
      </c>
      <c r="E167" s="25">
        <f t="shared" si="12"/>
        <v>0</v>
      </c>
      <c r="F167" s="9">
        <f t="shared" si="13"/>
        <v>545608.15453854355</v>
      </c>
      <c r="G167" s="6"/>
      <c r="H167" s="6"/>
    </row>
    <row r="168" spans="1:8" x14ac:dyDescent="0.25">
      <c r="A168">
        <v>161</v>
      </c>
      <c r="B168" s="14">
        <f t="shared" si="10"/>
        <v>4026.1621725910431</v>
      </c>
      <c r="C168" s="23">
        <f t="shared" si="14"/>
        <v>2273.3673105772646</v>
      </c>
      <c r="D168" s="24">
        <f t="shared" si="11"/>
        <v>1752.7948620137786</v>
      </c>
      <c r="E168" s="25">
        <f t="shared" si="12"/>
        <v>0</v>
      </c>
      <c r="F168" s="9">
        <f t="shared" si="13"/>
        <v>543855.35967652977</v>
      </c>
      <c r="G168" s="6"/>
      <c r="H168" s="6"/>
    </row>
    <row r="169" spans="1:8" x14ac:dyDescent="0.25">
      <c r="A169">
        <v>162</v>
      </c>
      <c r="B169" s="14">
        <f t="shared" si="10"/>
        <v>4026.1621725910431</v>
      </c>
      <c r="C169" s="23">
        <f t="shared" si="14"/>
        <v>2266.0639986522074</v>
      </c>
      <c r="D169" s="24">
        <f t="shared" si="11"/>
        <v>1760.0981739388358</v>
      </c>
      <c r="E169" s="25">
        <f t="shared" si="12"/>
        <v>0</v>
      </c>
      <c r="F169" s="9">
        <f t="shared" si="13"/>
        <v>542095.26150259096</v>
      </c>
      <c r="G169" s="6"/>
      <c r="H169" s="6"/>
    </row>
    <row r="170" spans="1:8" x14ac:dyDescent="0.25">
      <c r="A170">
        <v>163</v>
      </c>
      <c r="B170" s="14">
        <f t="shared" si="10"/>
        <v>4026.1621725910431</v>
      </c>
      <c r="C170" s="23">
        <f t="shared" si="14"/>
        <v>2258.7302562607956</v>
      </c>
      <c r="D170" s="24">
        <f t="shared" si="11"/>
        <v>1767.4319163302475</v>
      </c>
      <c r="E170" s="25">
        <f t="shared" si="12"/>
        <v>0</v>
      </c>
      <c r="F170" s="9">
        <f t="shared" si="13"/>
        <v>540327.82958626072</v>
      </c>
      <c r="G170" s="6"/>
      <c r="H170" s="6"/>
    </row>
    <row r="171" spans="1:8" x14ac:dyDescent="0.25">
      <c r="A171">
        <v>164</v>
      </c>
      <c r="B171" s="14">
        <f t="shared" si="10"/>
        <v>4026.1621725910431</v>
      </c>
      <c r="C171" s="23">
        <f t="shared" si="14"/>
        <v>2251.3659566094198</v>
      </c>
      <c r="D171" s="24">
        <f t="shared" si="11"/>
        <v>1774.7962159816234</v>
      </c>
      <c r="E171" s="25">
        <f t="shared" si="12"/>
        <v>0</v>
      </c>
      <c r="F171" s="9">
        <f t="shared" si="13"/>
        <v>538553.03337027912</v>
      </c>
      <c r="G171" s="6"/>
      <c r="H171" s="6"/>
    </row>
    <row r="172" spans="1:8" x14ac:dyDescent="0.25">
      <c r="A172">
        <v>165</v>
      </c>
      <c r="B172" s="14">
        <f t="shared" si="10"/>
        <v>4026.1621725910431</v>
      </c>
      <c r="C172" s="23">
        <f t="shared" si="14"/>
        <v>2243.970972376163</v>
      </c>
      <c r="D172" s="24">
        <f t="shared" si="11"/>
        <v>1782.1912002148802</v>
      </c>
      <c r="E172" s="25">
        <f t="shared" si="12"/>
        <v>0</v>
      </c>
      <c r="F172" s="9">
        <f t="shared" si="13"/>
        <v>536770.84217006422</v>
      </c>
      <c r="G172" s="6"/>
      <c r="H172" s="6"/>
    </row>
    <row r="173" spans="1:8" x14ac:dyDescent="0.25">
      <c r="A173">
        <v>166</v>
      </c>
      <c r="B173" s="14">
        <f t="shared" si="10"/>
        <v>4026.1621725910431</v>
      </c>
      <c r="C173" s="23">
        <f t="shared" si="14"/>
        <v>2236.5451757086007</v>
      </c>
      <c r="D173" s="24">
        <f t="shared" si="11"/>
        <v>1789.6169968824424</v>
      </c>
      <c r="E173" s="25">
        <f t="shared" si="12"/>
        <v>0</v>
      </c>
      <c r="F173" s="9">
        <f t="shared" si="13"/>
        <v>534981.22517318174</v>
      </c>
      <c r="G173" s="6"/>
      <c r="H173" s="6"/>
    </row>
    <row r="174" spans="1:8" x14ac:dyDescent="0.25">
      <c r="A174">
        <v>167</v>
      </c>
      <c r="B174" s="14">
        <f t="shared" si="10"/>
        <v>4026.1621725910431</v>
      </c>
      <c r="C174" s="23">
        <f t="shared" si="14"/>
        <v>2229.0884382215904</v>
      </c>
      <c r="D174" s="24">
        <f t="shared" si="11"/>
        <v>1797.0737343694527</v>
      </c>
      <c r="E174" s="25">
        <f t="shared" si="12"/>
        <v>0</v>
      </c>
      <c r="F174" s="9">
        <f t="shared" si="13"/>
        <v>533184.15143881226</v>
      </c>
      <c r="G174" s="6"/>
      <c r="H174" s="6"/>
    </row>
    <row r="175" spans="1:8" x14ac:dyDescent="0.25">
      <c r="A175">
        <v>168</v>
      </c>
      <c r="B175" s="14">
        <f t="shared" si="10"/>
        <v>4026.1621725910431</v>
      </c>
      <c r="C175" s="23">
        <f t="shared" si="14"/>
        <v>2221.6006309950512</v>
      </c>
      <c r="D175" s="24">
        <f t="shared" si="11"/>
        <v>1804.5615415959919</v>
      </c>
      <c r="E175" s="25">
        <f t="shared" si="12"/>
        <v>0</v>
      </c>
      <c r="F175" s="9">
        <f t="shared" si="13"/>
        <v>531379.5898972163</v>
      </c>
      <c r="G175" s="6"/>
      <c r="H175" s="6"/>
    </row>
    <row r="176" spans="1:8" x14ac:dyDescent="0.25">
      <c r="A176">
        <v>169</v>
      </c>
      <c r="B176" s="14">
        <f t="shared" si="10"/>
        <v>4026.1621725910431</v>
      </c>
      <c r="C176" s="23">
        <f t="shared" si="14"/>
        <v>2214.0816245717347</v>
      </c>
      <c r="D176" s="24">
        <f t="shared" si="11"/>
        <v>1812.0805480193085</v>
      </c>
      <c r="E176" s="25">
        <f t="shared" si="12"/>
        <v>0</v>
      </c>
      <c r="F176" s="9">
        <f t="shared" si="13"/>
        <v>529567.50934919703</v>
      </c>
      <c r="G176" s="6"/>
      <c r="H176" s="6"/>
    </row>
    <row r="177" spans="1:8" x14ac:dyDescent="0.25">
      <c r="A177">
        <v>170</v>
      </c>
      <c r="B177" s="14">
        <f t="shared" si="10"/>
        <v>4026.1621725910431</v>
      </c>
      <c r="C177" s="23">
        <f t="shared" si="14"/>
        <v>2206.5312889549878</v>
      </c>
      <c r="D177" s="24">
        <f t="shared" si="11"/>
        <v>1819.6308836360554</v>
      </c>
      <c r="E177" s="25">
        <f t="shared" si="12"/>
        <v>0</v>
      </c>
      <c r="F177" s="9">
        <f t="shared" si="13"/>
        <v>527747.87846556096</v>
      </c>
      <c r="G177" s="6"/>
      <c r="H177" s="6"/>
    </row>
    <row r="178" spans="1:8" x14ac:dyDescent="0.25">
      <c r="A178">
        <v>171</v>
      </c>
      <c r="B178" s="14">
        <f t="shared" si="10"/>
        <v>4026.1621725910431</v>
      </c>
      <c r="C178" s="23">
        <f t="shared" si="14"/>
        <v>2198.9494936065039</v>
      </c>
      <c r="D178" s="24">
        <f t="shared" si="11"/>
        <v>1827.2126789845393</v>
      </c>
      <c r="E178" s="25">
        <f t="shared" si="12"/>
        <v>0</v>
      </c>
      <c r="F178" s="9">
        <f t="shared" si="13"/>
        <v>525920.66578657646</v>
      </c>
      <c r="G178" s="6"/>
      <c r="H178" s="6"/>
    </row>
    <row r="179" spans="1:8" x14ac:dyDescent="0.25">
      <c r="A179">
        <v>172</v>
      </c>
      <c r="B179" s="14">
        <f t="shared" si="10"/>
        <v>4026.1621725910431</v>
      </c>
      <c r="C179" s="23">
        <f t="shared" si="14"/>
        <v>2191.3361074440686</v>
      </c>
      <c r="D179" s="24">
        <f t="shared" si="11"/>
        <v>1834.8260651469745</v>
      </c>
      <c r="E179" s="25">
        <f t="shared" si="12"/>
        <v>0</v>
      </c>
      <c r="F179" s="9">
        <f t="shared" si="13"/>
        <v>524085.83972142951</v>
      </c>
      <c r="G179" s="6"/>
      <c r="H179" s="6"/>
    </row>
    <row r="180" spans="1:8" x14ac:dyDescent="0.25">
      <c r="A180">
        <v>173</v>
      </c>
      <c r="B180" s="14">
        <f t="shared" si="10"/>
        <v>4026.1621725910431</v>
      </c>
      <c r="C180" s="23">
        <f t="shared" si="14"/>
        <v>2183.6909988392895</v>
      </c>
      <c r="D180" s="24">
        <f t="shared" si="11"/>
        <v>1842.4711737517537</v>
      </c>
      <c r="E180" s="25">
        <f t="shared" si="12"/>
        <v>0</v>
      </c>
      <c r="F180" s="9">
        <f t="shared" si="13"/>
        <v>522243.36854767776</v>
      </c>
      <c r="G180" s="6"/>
      <c r="H180" s="6"/>
    </row>
    <row r="181" spans="1:8" x14ac:dyDescent="0.25">
      <c r="A181">
        <v>174</v>
      </c>
      <c r="B181" s="14">
        <f t="shared" si="10"/>
        <v>4026.1621725910431</v>
      </c>
      <c r="C181" s="23">
        <f t="shared" si="14"/>
        <v>2176.0140356153238</v>
      </c>
      <c r="D181" s="24">
        <f t="shared" si="11"/>
        <v>1850.1481369757194</v>
      </c>
      <c r="E181" s="25">
        <f t="shared" si="12"/>
        <v>0</v>
      </c>
      <c r="F181" s="9">
        <f t="shared" si="13"/>
        <v>520393.22041070205</v>
      </c>
      <c r="G181" s="6"/>
      <c r="H181" s="6"/>
    </row>
    <row r="182" spans="1:8" x14ac:dyDescent="0.25">
      <c r="A182">
        <v>175</v>
      </c>
      <c r="B182" s="14">
        <f t="shared" si="10"/>
        <v>4026.1621725910431</v>
      </c>
      <c r="C182" s="23">
        <f t="shared" si="14"/>
        <v>2168.305085044592</v>
      </c>
      <c r="D182" s="24">
        <f t="shared" si="11"/>
        <v>1857.8570875464511</v>
      </c>
      <c r="E182" s="25">
        <f t="shared" si="12"/>
        <v>0</v>
      </c>
      <c r="F182" s="9">
        <f t="shared" si="13"/>
        <v>518535.36332315562</v>
      </c>
      <c r="G182" s="6"/>
      <c r="H182" s="6"/>
    </row>
    <row r="183" spans="1:8" x14ac:dyDescent="0.25">
      <c r="A183">
        <v>176</v>
      </c>
      <c r="B183" s="14">
        <f t="shared" si="10"/>
        <v>4026.1621725910431</v>
      </c>
      <c r="C183" s="23">
        <f t="shared" si="14"/>
        <v>2160.5640138464819</v>
      </c>
      <c r="D183" s="24">
        <f t="shared" si="11"/>
        <v>1865.5981587445613</v>
      </c>
      <c r="E183" s="25">
        <f t="shared" si="12"/>
        <v>0</v>
      </c>
      <c r="F183" s="9">
        <f t="shared" si="13"/>
        <v>516669.76516441104</v>
      </c>
      <c r="G183" s="6"/>
      <c r="H183" s="6"/>
    </row>
    <row r="184" spans="1:8" x14ac:dyDescent="0.25">
      <c r="A184">
        <v>177</v>
      </c>
      <c r="B184" s="14">
        <f t="shared" si="10"/>
        <v>4026.1621725910431</v>
      </c>
      <c r="C184" s="23">
        <f t="shared" si="14"/>
        <v>2152.7906881850458</v>
      </c>
      <c r="D184" s="24">
        <f t="shared" si="11"/>
        <v>1873.3714844059973</v>
      </c>
      <c r="E184" s="25">
        <f t="shared" si="12"/>
        <v>0</v>
      </c>
      <c r="F184" s="9">
        <f t="shared" si="13"/>
        <v>514796.39368000504</v>
      </c>
      <c r="G184" s="6"/>
      <c r="H184" s="6"/>
    </row>
    <row r="185" spans="1:8" x14ac:dyDescent="0.25">
      <c r="A185">
        <v>178</v>
      </c>
      <c r="B185" s="14">
        <f t="shared" si="10"/>
        <v>4026.1621725910431</v>
      </c>
      <c r="C185" s="23">
        <f t="shared" si="14"/>
        <v>2144.9849736666874</v>
      </c>
      <c r="D185" s="24">
        <f t="shared" si="11"/>
        <v>1881.1771989243557</v>
      </c>
      <c r="E185" s="25">
        <f t="shared" si="12"/>
        <v>0</v>
      </c>
      <c r="F185" s="9">
        <f t="shared" si="13"/>
        <v>512915.21648108069</v>
      </c>
      <c r="G185" s="6"/>
      <c r="H185" s="6"/>
    </row>
    <row r="186" spans="1:8" x14ac:dyDescent="0.25">
      <c r="A186">
        <v>179</v>
      </c>
      <c r="B186" s="14">
        <f t="shared" si="10"/>
        <v>4026.1621725910431</v>
      </c>
      <c r="C186" s="23">
        <f t="shared" si="14"/>
        <v>2137.1467353378362</v>
      </c>
      <c r="D186" s="24">
        <f t="shared" si="11"/>
        <v>1889.015437253207</v>
      </c>
      <c r="E186" s="25">
        <f t="shared" si="12"/>
        <v>0</v>
      </c>
      <c r="F186" s="9">
        <f t="shared" si="13"/>
        <v>511026.20104382746</v>
      </c>
      <c r="G186" s="6"/>
      <c r="H186" s="6"/>
    </row>
    <row r="187" spans="1:8" x14ac:dyDescent="0.25">
      <c r="A187">
        <v>180</v>
      </c>
      <c r="B187" s="14">
        <f t="shared" si="10"/>
        <v>4026.1621725910431</v>
      </c>
      <c r="C187" s="23">
        <f t="shared" si="14"/>
        <v>2129.2758376826146</v>
      </c>
      <c r="D187" s="24">
        <f t="shared" si="11"/>
        <v>1896.8863349084286</v>
      </c>
      <c r="E187" s="25">
        <f t="shared" si="12"/>
        <v>0</v>
      </c>
      <c r="F187" s="9">
        <f t="shared" si="13"/>
        <v>509129.31470891903</v>
      </c>
      <c r="G187" s="6"/>
      <c r="H187" s="6"/>
    </row>
    <row r="188" spans="1:8" x14ac:dyDescent="0.25">
      <c r="A188">
        <v>181</v>
      </c>
      <c r="B188" s="14">
        <f t="shared" si="10"/>
        <v>4026.1621725910431</v>
      </c>
      <c r="C188" s="23">
        <f t="shared" si="14"/>
        <v>2121.3721446204959</v>
      </c>
      <c r="D188" s="24">
        <f t="shared" si="11"/>
        <v>1904.7900279705473</v>
      </c>
      <c r="E188" s="25">
        <f t="shared" si="12"/>
        <v>0</v>
      </c>
      <c r="F188" s="9">
        <f t="shared" si="13"/>
        <v>507224.52468094847</v>
      </c>
      <c r="G188" s="6"/>
      <c r="H188" s="6"/>
    </row>
    <row r="189" spans="1:8" x14ac:dyDescent="0.25">
      <c r="A189">
        <v>182</v>
      </c>
      <c r="B189" s="14">
        <f t="shared" si="10"/>
        <v>4026.1621725910431</v>
      </c>
      <c r="C189" s="23">
        <f t="shared" si="14"/>
        <v>2113.435519503952</v>
      </c>
      <c r="D189" s="24">
        <f t="shared" si="11"/>
        <v>1912.7266530870911</v>
      </c>
      <c r="E189" s="25">
        <f t="shared" si="12"/>
        <v>0</v>
      </c>
      <c r="F189" s="9">
        <f t="shared" si="13"/>
        <v>505311.7980278614</v>
      </c>
      <c r="G189" s="6"/>
      <c r="H189" s="6"/>
    </row>
    <row r="190" spans="1:8" x14ac:dyDescent="0.25">
      <c r="A190">
        <v>183</v>
      </c>
      <c r="B190" s="14">
        <f t="shared" si="10"/>
        <v>4026.1621725910431</v>
      </c>
      <c r="C190" s="23">
        <f t="shared" si="14"/>
        <v>2105.465825116089</v>
      </c>
      <c r="D190" s="24">
        <f t="shared" si="11"/>
        <v>1920.6963474749541</v>
      </c>
      <c r="E190" s="25">
        <f t="shared" si="12"/>
        <v>0</v>
      </c>
      <c r="F190" s="9">
        <f t="shared" si="13"/>
        <v>503391.10168038646</v>
      </c>
      <c r="G190" s="6"/>
      <c r="H190" s="6"/>
    </row>
    <row r="191" spans="1:8" x14ac:dyDescent="0.25">
      <c r="A191">
        <v>184</v>
      </c>
      <c r="B191" s="14">
        <f t="shared" si="10"/>
        <v>4026.1621725910431</v>
      </c>
      <c r="C191" s="23">
        <f t="shared" si="14"/>
        <v>2097.4629236682767</v>
      </c>
      <c r="D191" s="24">
        <f t="shared" si="11"/>
        <v>1928.6992489227664</v>
      </c>
      <c r="E191" s="25">
        <f t="shared" si="12"/>
        <v>0</v>
      </c>
      <c r="F191" s="9">
        <f t="shared" si="13"/>
        <v>501462.40243146371</v>
      </c>
      <c r="G191" s="6"/>
      <c r="H191" s="6"/>
    </row>
    <row r="192" spans="1:8" x14ac:dyDescent="0.25">
      <c r="A192">
        <v>185</v>
      </c>
      <c r="B192" s="14">
        <f t="shared" si="10"/>
        <v>4026.1621725910431</v>
      </c>
      <c r="C192" s="23">
        <f t="shared" si="14"/>
        <v>2089.4266767977656</v>
      </c>
      <c r="D192" s="24">
        <f t="shared" si="11"/>
        <v>1936.7354957932776</v>
      </c>
      <c r="E192" s="25">
        <f t="shared" si="12"/>
        <v>0</v>
      </c>
      <c r="F192" s="9">
        <f t="shared" si="13"/>
        <v>499525.66693567042</v>
      </c>
      <c r="G192" s="6"/>
      <c r="H192" s="6"/>
    </row>
    <row r="193" spans="1:8" x14ac:dyDescent="0.25">
      <c r="A193">
        <v>186</v>
      </c>
      <c r="B193" s="14">
        <f t="shared" si="10"/>
        <v>4026.1621725910431</v>
      </c>
      <c r="C193" s="23">
        <f t="shared" si="14"/>
        <v>2081.3569455652932</v>
      </c>
      <c r="D193" s="24">
        <f t="shared" si="11"/>
        <v>1944.8052270257499</v>
      </c>
      <c r="E193" s="25">
        <f t="shared" si="12"/>
        <v>0</v>
      </c>
      <c r="F193" s="9">
        <f t="shared" si="13"/>
        <v>497580.86170864466</v>
      </c>
      <c r="G193" s="6"/>
      <c r="H193" s="6"/>
    </row>
    <row r="194" spans="1:8" x14ac:dyDescent="0.25">
      <c r="A194">
        <v>187</v>
      </c>
      <c r="B194" s="14">
        <f t="shared" si="10"/>
        <v>4026.1621725910431</v>
      </c>
      <c r="C194" s="23">
        <f t="shared" si="14"/>
        <v>2073.2535904526862</v>
      </c>
      <c r="D194" s="24">
        <f t="shared" si="11"/>
        <v>1952.9085821383569</v>
      </c>
      <c r="E194" s="25">
        <f t="shared" si="12"/>
        <v>0</v>
      </c>
      <c r="F194" s="9">
        <f t="shared" si="13"/>
        <v>495627.9531265063</v>
      </c>
      <c r="G194" s="6"/>
      <c r="H194" s="6"/>
    </row>
    <row r="195" spans="1:8" x14ac:dyDescent="0.25">
      <c r="A195">
        <v>188</v>
      </c>
      <c r="B195" s="14">
        <f t="shared" si="10"/>
        <v>4026.1621725910431</v>
      </c>
      <c r="C195" s="23">
        <f t="shared" si="14"/>
        <v>2065.116471360443</v>
      </c>
      <c r="D195" s="24">
        <f t="shared" si="11"/>
        <v>1961.0457012306001</v>
      </c>
      <c r="E195" s="25">
        <f t="shared" si="12"/>
        <v>0</v>
      </c>
      <c r="F195" s="9">
        <f t="shared" si="13"/>
        <v>493666.90742527571</v>
      </c>
      <c r="G195" s="6"/>
      <c r="H195" s="6"/>
    </row>
    <row r="196" spans="1:8" x14ac:dyDescent="0.25">
      <c r="A196">
        <v>189</v>
      </c>
      <c r="B196" s="14">
        <f t="shared" si="10"/>
        <v>4026.1621725910431</v>
      </c>
      <c r="C196" s="23">
        <f t="shared" si="14"/>
        <v>2056.9454476053156</v>
      </c>
      <c r="D196" s="24">
        <f t="shared" si="11"/>
        <v>1969.2167249857275</v>
      </c>
      <c r="E196" s="25">
        <f t="shared" si="12"/>
        <v>0</v>
      </c>
      <c r="F196" s="9">
        <f t="shared" si="13"/>
        <v>491697.69070028997</v>
      </c>
      <c r="G196" s="6"/>
      <c r="H196" s="6"/>
    </row>
    <row r="197" spans="1:8" x14ac:dyDescent="0.25">
      <c r="A197">
        <v>190</v>
      </c>
      <c r="B197" s="14">
        <f t="shared" si="10"/>
        <v>4026.1621725910431</v>
      </c>
      <c r="C197" s="23">
        <f t="shared" si="14"/>
        <v>2048.7403779178749</v>
      </c>
      <c r="D197" s="24">
        <f t="shared" si="11"/>
        <v>1977.4217946731683</v>
      </c>
      <c r="E197" s="25">
        <f t="shared" si="12"/>
        <v>0</v>
      </c>
      <c r="F197" s="9">
        <f t="shared" si="13"/>
        <v>489720.26890561677</v>
      </c>
      <c r="G197" s="6"/>
      <c r="H197" s="6"/>
    </row>
    <row r="198" spans="1:8" x14ac:dyDescent="0.25">
      <c r="A198">
        <v>191</v>
      </c>
      <c r="B198" s="14">
        <f t="shared" si="10"/>
        <v>4026.1621725910431</v>
      </c>
      <c r="C198" s="23">
        <f t="shared" si="14"/>
        <v>2040.5011204400698</v>
      </c>
      <c r="D198" s="24">
        <f t="shared" si="11"/>
        <v>1985.6610521509733</v>
      </c>
      <c r="E198" s="25">
        <f t="shared" si="12"/>
        <v>0</v>
      </c>
      <c r="F198" s="9">
        <f t="shared" si="13"/>
        <v>487734.60785346577</v>
      </c>
      <c r="G198" s="6"/>
      <c r="H198" s="6"/>
    </row>
    <row r="199" spans="1:8" x14ac:dyDescent="0.25">
      <c r="A199">
        <v>192</v>
      </c>
      <c r="B199" s="14">
        <f t="shared" si="10"/>
        <v>4026.1621725910431</v>
      </c>
      <c r="C199" s="23">
        <f t="shared" si="14"/>
        <v>2032.227532722774</v>
      </c>
      <c r="D199" s="24">
        <f t="shared" si="11"/>
        <v>1993.9346398682692</v>
      </c>
      <c r="E199" s="25">
        <f t="shared" si="12"/>
        <v>0</v>
      </c>
      <c r="F199" s="9">
        <f t="shared" si="13"/>
        <v>485740.6732135975</v>
      </c>
      <c r="G199" s="6"/>
      <c r="H199" s="6"/>
    </row>
    <row r="200" spans="1:8" x14ac:dyDescent="0.25">
      <c r="A200">
        <v>193</v>
      </c>
      <c r="B200" s="14">
        <f t="shared" si="10"/>
        <v>4026.1621725910431</v>
      </c>
      <c r="C200" s="23">
        <f t="shared" si="14"/>
        <v>2023.9194717233229</v>
      </c>
      <c r="D200" s="24">
        <f t="shared" si="11"/>
        <v>2002.2427008677203</v>
      </c>
      <c r="E200" s="25">
        <f t="shared" si="12"/>
        <v>0</v>
      </c>
      <c r="F200" s="9">
        <f t="shared" si="13"/>
        <v>483738.4305127298</v>
      </c>
      <c r="G200" s="6"/>
      <c r="H200" s="6"/>
    </row>
    <row r="201" spans="1:8" x14ac:dyDescent="0.25">
      <c r="A201">
        <v>194</v>
      </c>
      <c r="B201" s="14">
        <f t="shared" ref="B201:B264" si="15">PMT($C$3/12,$C$4,-$C$2)</f>
        <v>4026.1621725910431</v>
      </c>
      <c r="C201" s="23">
        <f t="shared" si="14"/>
        <v>2015.5767938030408</v>
      </c>
      <c r="D201" s="24">
        <f t="shared" ref="D201:D264" si="16">B201-C201</f>
        <v>2010.5853787880023</v>
      </c>
      <c r="E201" s="25">
        <f t="shared" ref="E201:E264" si="17">$F$2</f>
        <v>0</v>
      </c>
      <c r="F201" s="9">
        <f t="shared" ref="F201:F264" si="18">F200-D201-E201</f>
        <v>481727.8451339418</v>
      </c>
      <c r="G201" s="6"/>
      <c r="H201" s="6"/>
    </row>
    <row r="202" spans="1:8" x14ac:dyDescent="0.25">
      <c r="A202">
        <v>195</v>
      </c>
      <c r="B202" s="14">
        <f t="shared" si="15"/>
        <v>4026.1621725910431</v>
      </c>
      <c r="C202" s="23">
        <f t="shared" ref="C202:C265" si="19">F201*($C$3/12)</f>
        <v>2007.1993547247575</v>
      </c>
      <c r="D202" s="24">
        <f t="shared" si="16"/>
        <v>2018.9628178662856</v>
      </c>
      <c r="E202" s="25">
        <f t="shared" si="17"/>
        <v>0</v>
      </c>
      <c r="F202" s="9">
        <f t="shared" si="18"/>
        <v>479708.8823160755</v>
      </c>
      <c r="G202" s="6"/>
      <c r="H202" s="6"/>
    </row>
    <row r="203" spans="1:8" x14ac:dyDescent="0.25">
      <c r="A203">
        <v>196</v>
      </c>
      <c r="B203" s="14">
        <f t="shared" si="15"/>
        <v>4026.1621725910431</v>
      </c>
      <c r="C203" s="23">
        <f t="shared" si="19"/>
        <v>1998.7870096503145</v>
      </c>
      <c r="D203" s="24">
        <f t="shared" si="16"/>
        <v>2027.3751629407286</v>
      </c>
      <c r="E203" s="25">
        <f t="shared" si="17"/>
        <v>0</v>
      </c>
      <c r="F203" s="9">
        <f t="shared" si="18"/>
        <v>477681.50715313479</v>
      </c>
      <c r="G203" s="6"/>
      <c r="H203" s="6"/>
    </row>
    <row r="204" spans="1:8" x14ac:dyDescent="0.25">
      <c r="A204">
        <v>197</v>
      </c>
      <c r="B204" s="14">
        <f t="shared" si="15"/>
        <v>4026.1621725910431</v>
      </c>
      <c r="C204" s="23">
        <f t="shared" si="19"/>
        <v>1990.3396131380616</v>
      </c>
      <c r="D204" s="24">
        <f t="shared" si="16"/>
        <v>2035.8225594529815</v>
      </c>
      <c r="E204" s="25">
        <f t="shared" si="17"/>
        <v>0</v>
      </c>
      <c r="F204" s="9">
        <f t="shared" si="18"/>
        <v>475645.68459368183</v>
      </c>
      <c r="G204" s="6"/>
      <c r="H204" s="6"/>
    </row>
    <row r="205" spans="1:8" x14ac:dyDescent="0.25">
      <c r="A205">
        <v>198</v>
      </c>
      <c r="B205" s="14">
        <f t="shared" si="15"/>
        <v>4026.1621725910431</v>
      </c>
      <c r="C205" s="23">
        <f t="shared" si="19"/>
        <v>1981.857019140341</v>
      </c>
      <c r="D205" s="24">
        <f t="shared" si="16"/>
        <v>2044.3051534507022</v>
      </c>
      <c r="E205" s="25">
        <f t="shared" si="17"/>
        <v>0</v>
      </c>
      <c r="F205" s="9">
        <f t="shared" si="18"/>
        <v>473601.37944023113</v>
      </c>
      <c r="G205" s="6"/>
      <c r="H205" s="6"/>
    </row>
    <row r="206" spans="1:8" x14ac:dyDescent="0.25">
      <c r="A206">
        <v>199</v>
      </c>
      <c r="B206" s="14">
        <f t="shared" si="15"/>
        <v>4026.1621725910431</v>
      </c>
      <c r="C206" s="23">
        <f t="shared" si="19"/>
        <v>1973.339081000963</v>
      </c>
      <c r="D206" s="24">
        <f t="shared" si="16"/>
        <v>2052.8230915900804</v>
      </c>
      <c r="E206" s="25">
        <f t="shared" si="17"/>
        <v>0</v>
      </c>
      <c r="F206" s="9">
        <f t="shared" si="18"/>
        <v>471548.55634864105</v>
      </c>
      <c r="G206" s="6"/>
      <c r="H206" s="6"/>
    </row>
    <row r="207" spans="1:8" x14ac:dyDescent="0.25">
      <c r="A207">
        <v>200</v>
      </c>
      <c r="B207" s="14">
        <f t="shared" si="15"/>
        <v>4026.1621725910431</v>
      </c>
      <c r="C207" s="23">
        <f t="shared" si="19"/>
        <v>1964.7856514526711</v>
      </c>
      <c r="D207" s="24">
        <f t="shared" si="16"/>
        <v>2061.376521138372</v>
      </c>
      <c r="E207" s="25">
        <f t="shared" si="17"/>
        <v>0</v>
      </c>
      <c r="F207" s="9">
        <f t="shared" si="18"/>
        <v>469487.1798275027</v>
      </c>
      <c r="G207" s="6"/>
      <c r="H207" s="6"/>
    </row>
    <row r="208" spans="1:8" x14ac:dyDescent="0.25">
      <c r="A208">
        <v>201</v>
      </c>
      <c r="B208" s="14">
        <f t="shared" si="15"/>
        <v>4026.1621725910431</v>
      </c>
      <c r="C208" s="23">
        <f t="shared" si="19"/>
        <v>1956.1965826145945</v>
      </c>
      <c r="D208" s="24">
        <f t="shared" si="16"/>
        <v>2069.9655899764484</v>
      </c>
      <c r="E208" s="25">
        <f t="shared" si="17"/>
        <v>0</v>
      </c>
      <c r="F208" s="9">
        <f t="shared" si="18"/>
        <v>467417.21423752623</v>
      </c>
      <c r="G208" s="6"/>
      <c r="H208" s="6"/>
    </row>
    <row r="209" spans="1:8" x14ac:dyDescent="0.25">
      <c r="A209">
        <v>202</v>
      </c>
      <c r="B209" s="14">
        <f t="shared" si="15"/>
        <v>4026.1621725910431</v>
      </c>
      <c r="C209" s="23">
        <f t="shared" si="19"/>
        <v>1947.5717259896926</v>
      </c>
      <c r="D209" s="24">
        <f t="shared" si="16"/>
        <v>2078.5904466013508</v>
      </c>
      <c r="E209" s="25">
        <f t="shared" si="17"/>
        <v>0</v>
      </c>
      <c r="F209" s="9">
        <f t="shared" si="18"/>
        <v>465338.6237909249</v>
      </c>
      <c r="G209" s="6"/>
      <c r="H209" s="6"/>
    </row>
    <row r="210" spans="1:8" x14ac:dyDescent="0.25">
      <c r="A210">
        <v>203</v>
      </c>
      <c r="B210" s="14">
        <f t="shared" si="15"/>
        <v>4026.1621725910431</v>
      </c>
      <c r="C210" s="23">
        <f t="shared" si="19"/>
        <v>1938.910932462187</v>
      </c>
      <c r="D210" s="24">
        <f t="shared" si="16"/>
        <v>2087.2512401288559</v>
      </c>
      <c r="E210" s="25">
        <f t="shared" si="17"/>
        <v>0</v>
      </c>
      <c r="F210" s="9">
        <f t="shared" si="18"/>
        <v>463251.37255079602</v>
      </c>
      <c r="G210" s="6"/>
      <c r="H210" s="6"/>
    </row>
    <row r="211" spans="1:8" x14ac:dyDescent="0.25">
      <c r="A211">
        <v>204</v>
      </c>
      <c r="B211" s="14">
        <f t="shared" si="15"/>
        <v>4026.1621725910431</v>
      </c>
      <c r="C211" s="23">
        <f t="shared" si="19"/>
        <v>1930.2140522949833</v>
      </c>
      <c r="D211" s="24">
        <f t="shared" si="16"/>
        <v>2095.9481202960596</v>
      </c>
      <c r="E211" s="25">
        <f t="shared" si="17"/>
        <v>0</v>
      </c>
      <c r="F211" s="9">
        <f t="shared" si="18"/>
        <v>461155.42443049996</v>
      </c>
      <c r="G211" s="6"/>
      <c r="H211" s="6"/>
    </row>
    <row r="212" spans="1:8" x14ac:dyDescent="0.25">
      <c r="A212">
        <v>205</v>
      </c>
      <c r="B212" s="14">
        <f t="shared" si="15"/>
        <v>4026.1621725910431</v>
      </c>
      <c r="C212" s="23">
        <f t="shared" si="19"/>
        <v>1921.4809351270831</v>
      </c>
      <c r="D212" s="24">
        <f t="shared" si="16"/>
        <v>2104.6812374639603</v>
      </c>
      <c r="E212" s="25">
        <f t="shared" si="17"/>
        <v>0</v>
      </c>
      <c r="F212" s="9">
        <f t="shared" si="18"/>
        <v>459050.743193036</v>
      </c>
      <c r="G212" s="6"/>
      <c r="H212" s="6"/>
    </row>
    <row r="213" spans="1:8" x14ac:dyDescent="0.25">
      <c r="A213">
        <v>206</v>
      </c>
      <c r="B213" s="14">
        <f t="shared" si="15"/>
        <v>4026.1621725910431</v>
      </c>
      <c r="C213" s="23">
        <f t="shared" si="19"/>
        <v>1912.7114299709833</v>
      </c>
      <c r="D213" s="24">
        <f t="shared" si="16"/>
        <v>2113.4507426200598</v>
      </c>
      <c r="E213" s="25">
        <f t="shared" si="17"/>
        <v>0</v>
      </c>
      <c r="F213" s="9">
        <f t="shared" si="18"/>
        <v>456937.29245041596</v>
      </c>
      <c r="G213" s="6"/>
      <c r="H213" s="6"/>
    </row>
    <row r="214" spans="1:8" x14ac:dyDescent="0.25">
      <c r="A214">
        <v>207</v>
      </c>
      <c r="B214" s="14">
        <f t="shared" si="15"/>
        <v>4026.1621725910431</v>
      </c>
      <c r="C214" s="23">
        <f t="shared" si="19"/>
        <v>1903.9053852100665</v>
      </c>
      <c r="D214" s="24">
        <f t="shared" si="16"/>
        <v>2122.2567873809767</v>
      </c>
      <c r="E214" s="25">
        <f t="shared" si="17"/>
        <v>0</v>
      </c>
      <c r="F214" s="9">
        <f t="shared" si="18"/>
        <v>454815.035663035</v>
      </c>
      <c r="G214" s="6"/>
      <c r="H214" s="6"/>
    </row>
    <row r="215" spans="1:8" x14ac:dyDescent="0.25">
      <c r="A215">
        <v>208</v>
      </c>
      <c r="B215" s="14">
        <f t="shared" si="15"/>
        <v>4026.1621725910431</v>
      </c>
      <c r="C215" s="23">
        <f t="shared" si="19"/>
        <v>1895.0626485959792</v>
      </c>
      <c r="D215" s="24">
        <f t="shared" si="16"/>
        <v>2131.0995239950639</v>
      </c>
      <c r="E215" s="25">
        <f t="shared" si="17"/>
        <v>0</v>
      </c>
      <c r="F215" s="9">
        <f t="shared" si="18"/>
        <v>452683.93613903993</v>
      </c>
      <c r="G215" s="6"/>
      <c r="H215" s="6"/>
    </row>
    <row r="216" spans="1:8" x14ac:dyDescent="0.25">
      <c r="A216">
        <v>209</v>
      </c>
      <c r="B216" s="14">
        <f t="shared" si="15"/>
        <v>4026.1621725910431</v>
      </c>
      <c r="C216" s="23">
        <f t="shared" si="19"/>
        <v>1886.1830672459996</v>
      </c>
      <c r="D216" s="24">
        <f t="shared" si="16"/>
        <v>2139.9791053450435</v>
      </c>
      <c r="E216" s="25">
        <f t="shared" si="17"/>
        <v>0</v>
      </c>
      <c r="F216" s="9">
        <f t="shared" si="18"/>
        <v>450543.9570336949</v>
      </c>
      <c r="G216" s="6"/>
      <c r="H216" s="6"/>
    </row>
    <row r="217" spans="1:8" x14ac:dyDescent="0.25">
      <c r="A217">
        <v>210</v>
      </c>
      <c r="B217" s="14">
        <f t="shared" si="15"/>
        <v>4026.1621725910431</v>
      </c>
      <c r="C217" s="23">
        <f t="shared" si="19"/>
        <v>1877.2664876403953</v>
      </c>
      <c r="D217" s="24">
        <f t="shared" si="16"/>
        <v>2148.8956849506476</v>
      </c>
      <c r="E217" s="25">
        <f t="shared" si="17"/>
        <v>0</v>
      </c>
      <c r="F217" s="9">
        <f t="shared" si="18"/>
        <v>448395.06134874426</v>
      </c>
      <c r="G217" s="6"/>
      <c r="H217" s="6"/>
    </row>
    <row r="218" spans="1:8" x14ac:dyDescent="0.25">
      <c r="A218">
        <v>211</v>
      </c>
      <c r="B218" s="14">
        <f t="shared" si="15"/>
        <v>4026.1621725910431</v>
      </c>
      <c r="C218" s="23">
        <f t="shared" si="19"/>
        <v>1868.3127556197678</v>
      </c>
      <c r="D218" s="24">
        <f t="shared" si="16"/>
        <v>2157.8494169712753</v>
      </c>
      <c r="E218" s="25">
        <f t="shared" si="17"/>
        <v>0</v>
      </c>
      <c r="F218" s="9">
        <f t="shared" si="18"/>
        <v>446237.211931773</v>
      </c>
      <c r="G218" s="6"/>
      <c r="H218" s="6"/>
    </row>
    <row r="219" spans="1:8" x14ac:dyDescent="0.25">
      <c r="A219">
        <v>212</v>
      </c>
      <c r="B219" s="14">
        <f t="shared" si="15"/>
        <v>4026.1621725910431</v>
      </c>
      <c r="C219" s="23">
        <f t="shared" si="19"/>
        <v>1859.3217163823874</v>
      </c>
      <c r="D219" s="24">
        <f t="shared" si="16"/>
        <v>2166.8404562086557</v>
      </c>
      <c r="E219" s="25">
        <f t="shared" si="17"/>
        <v>0</v>
      </c>
      <c r="F219" s="9">
        <f t="shared" si="18"/>
        <v>444070.37147556432</v>
      </c>
      <c r="G219" s="6"/>
      <c r="H219" s="6"/>
    </row>
    <row r="220" spans="1:8" x14ac:dyDescent="0.25">
      <c r="A220">
        <v>213</v>
      </c>
      <c r="B220" s="14">
        <f t="shared" si="15"/>
        <v>4026.1621725910431</v>
      </c>
      <c r="C220" s="23">
        <f t="shared" si="19"/>
        <v>1850.2932144815179</v>
      </c>
      <c r="D220" s="24">
        <f t="shared" si="16"/>
        <v>2175.868958109525</v>
      </c>
      <c r="E220" s="25">
        <f t="shared" si="17"/>
        <v>0</v>
      </c>
      <c r="F220" s="9">
        <f t="shared" si="18"/>
        <v>441894.50251745479</v>
      </c>
      <c r="G220" s="6"/>
      <c r="H220" s="6"/>
    </row>
    <row r="221" spans="1:8" x14ac:dyDescent="0.25">
      <c r="A221">
        <v>214</v>
      </c>
      <c r="B221" s="14">
        <f t="shared" si="15"/>
        <v>4026.1621725910431</v>
      </c>
      <c r="C221" s="23">
        <f t="shared" si="19"/>
        <v>1841.2270938227282</v>
      </c>
      <c r="D221" s="24">
        <f t="shared" si="16"/>
        <v>2184.9350787683152</v>
      </c>
      <c r="E221" s="25">
        <f t="shared" si="17"/>
        <v>0</v>
      </c>
      <c r="F221" s="9">
        <f t="shared" si="18"/>
        <v>439709.5674386865</v>
      </c>
      <c r="G221" s="6"/>
      <c r="H221" s="6"/>
    </row>
    <row r="222" spans="1:8" x14ac:dyDescent="0.25">
      <c r="A222">
        <v>215</v>
      </c>
      <c r="B222" s="14">
        <f t="shared" si="15"/>
        <v>4026.1621725910431</v>
      </c>
      <c r="C222" s="23">
        <f t="shared" si="19"/>
        <v>1832.1231976611937</v>
      </c>
      <c r="D222" s="24">
        <f t="shared" si="16"/>
        <v>2194.0389749298492</v>
      </c>
      <c r="E222" s="25">
        <f t="shared" si="17"/>
        <v>0</v>
      </c>
      <c r="F222" s="9">
        <f t="shared" si="18"/>
        <v>437515.52846375667</v>
      </c>
      <c r="G222" s="6"/>
      <c r="H222" s="6"/>
    </row>
    <row r="223" spans="1:8" x14ac:dyDescent="0.25">
      <c r="A223">
        <v>216</v>
      </c>
      <c r="B223" s="14">
        <f t="shared" si="15"/>
        <v>4026.1621725910431</v>
      </c>
      <c r="C223" s="23">
        <f t="shared" si="19"/>
        <v>1822.9813685989861</v>
      </c>
      <c r="D223" s="24">
        <f t="shared" si="16"/>
        <v>2203.180803992057</v>
      </c>
      <c r="E223" s="25">
        <f t="shared" si="17"/>
        <v>0</v>
      </c>
      <c r="F223" s="9">
        <f t="shared" si="18"/>
        <v>435312.34765976464</v>
      </c>
      <c r="G223" s="6"/>
      <c r="H223" s="6"/>
    </row>
    <row r="224" spans="1:8" x14ac:dyDescent="0.25">
      <c r="A224">
        <v>217</v>
      </c>
      <c r="B224" s="14">
        <f t="shared" si="15"/>
        <v>4026.1621725910431</v>
      </c>
      <c r="C224" s="23">
        <f t="shared" si="19"/>
        <v>1813.8014485823526</v>
      </c>
      <c r="D224" s="24">
        <f t="shared" si="16"/>
        <v>2212.3607240086903</v>
      </c>
      <c r="E224" s="25">
        <f t="shared" si="17"/>
        <v>0</v>
      </c>
      <c r="F224" s="9">
        <f t="shared" si="18"/>
        <v>433099.98693575594</v>
      </c>
      <c r="G224" s="6"/>
      <c r="H224" s="6"/>
    </row>
    <row r="225" spans="1:8" x14ac:dyDescent="0.25">
      <c r="A225">
        <v>218</v>
      </c>
      <c r="B225" s="14">
        <f t="shared" si="15"/>
        <v>4026.1621725910431</v>
      </c>
      <c r="C225" s="23">
        <f t="shared" si="19"/>
        <v>1804.5832788989831</v>
      </c>
      <c r="D225" s="24">
        <f t="shared" si="16"/>
        <v>2221.5788936920599</v>
      </c>
      <c r="E225" s="25">
        <f t="shared" si="17"/>
        <v>0</v>
      </c>
      <c r="F225" s="9">
        <f t="shared" si="18"/>
        <v>430878.40804206388</v>
      </c>
      <c r="G225" s="6"/>
      <c r="H225" s="6"/>
    </row>
    <row r="226" spans="1:8" x14ac:dyDescent="0.25">
      <c r="A226">
        <v>219</v>
      </c>
      <c r="B226" s="14">
        <f t="shared" si="15"/>
        <v>4026.1621725910431</v>
      </c>
      <c r="C226" s="23">
        <f t="shared" si="19"/>
        <v>1795.3267001752661</v>
      </c>
      <c r="D226" s="24">
        <f t="shared" si="16"/>
        <v>2230.8354724157771</v>
      </c>
      <c r="E226" s="25">
        <f t="shared" si="17"/>
        <v>0</v>
      </c>
      <c r="F226" s="9">
        <f t="shared" si="18"/>
        <v>428647.57256964809</v>
      </c>
      <c r="G226" s="6"/>
      <c r="H226" s="6"/>
    </row>
    <row r="227" spans="1:8" x14ac:dyDescent="0.25">
      <c r="A227">
        <v>220</v>
      </c>
      <c r="B227" s="14">
        <f t="shared" si="15"/>
        <v>4026.1621725910431</v>
      </c>
      <c r="C227" s="23">
        <f t="shared" si="19"/>
        <v>1786.0315523735337</v>
      </c>
      <c r="D227" s="24">
        <f t="shared" si="16"/>
        <v>2240.1306202175092</v>
      </c>
      <c r="E227" s="25">
        <f t="shared" si="17"/>
        <v>0</v>
      </c>
      <c r="F227" s="9">
        <f t="shared" si="18"/>
        <v>426407.44194943056</v>
      </c>
      <c r="G227" s="6"/>
      <c r="H227" s="6"/>
    </row>
    <row r="228" spans="1:8" x14ac:dyDescent="0.25">
      <c r="A228">
        <v>221</v>
      </c>
      <c r="B228" s="14">
        <f t="shared" si="15"/>
        <v>4026.1621725910431</v>
      </c>
      <c r="C228" s="23">
        <f t="shared" si="19"/>
        <v>1776.6976747892941</v>
      </c>
      <c r="D228" s="24">
        <f t="shared" si="16"/>
        <v>2249.4644978017491</v>
      </c>
      <c r="E228" s="25">
        <f t="shared" si="17"/>
        <v>0</v>
      </c>
      <c r="F228" s="9">
        <f t="shared" si="18"/>
        <v>424157.97745162883</v>
      </c>
      <c r="G228" s="6"/>
      <c r="H228" s="6"/>
    </row>
    <row r="229" spans="1:8" x14ac:dyDescent="0.25">
      <c r="A229">
        <v>222</v>
      </c>
      <c r="B229" s="14">
        <f t="shared" si="15"/>
        <v>4026.1621725910431</v>
      </c>
      <c r="C229" s="23">
        <f t="shared" si="19"/>
        <v>1767.3249060484534</v>
      </c>
      <c r="D229" s="24">
        <f t="shared" si="16"/>
        <v>2258.8372665425895</v>
      </c>
      <c r="E229" s="25">
        <f t="shared" si="17"/>
        <v>0</v>
      </c>
      <c r="F229" s="9">
        <f t="shared" si="18"/>
        <v>421899.14018508623</v>
      </c>
      <c r="G229" s="6"/>
      <c r="H229" s="6"/>
    </row>
    <row r="230" spans="1:8" x14ac:dyDescent="0.25">
      <c r="A230">
        <v>223</v>
      </c>
      <c r="B230" s="14">
        <f t="shared" si="15"/>
        <v>4026.1621725910431</v>
      </c>
      <c r="C230" s="23">
        <f t="shared" si="19"/>
        <v>1757.913084104526</v>
      </c>
      <c r="D230" s="24">
        <f t="shared" si="16"/>
        <v>2268.2490884865174</v>
      </c>
      <c r="E230" s="25">
        <f t="shared" si="17"/>
        <v>0</v>
      </c>
      <c r="F230" s="9">
        <f t="shared" si="18"/>
        <v>419630.89109659969</v>
      </c>
      <c r="G230" s="6"/>
      <c r="H230" s="6"/>
    </row>
    <row r="231" spans="1:8" x14ac:dyDescent="0.25">
      <c r="A231">
        <v>224</v>
      </c>
      <c r="B231" s="14">
        <f t="shared" si="15"/>
        <v>4026.1621725910431</v>
      </c>
      <c r="C231" s="23">
        <f t="shared" si="19"/>
        <v>1748.4620462358321</v>
      </c>
      <c r="D231" s="24">
        <f t="shared" si="16"/>
        <v>2277.7001263552111</v>
      </c>
      <c r="E231" s="25">
        <f t="shared" si="17"/>
        <v>0</v>
      </c>
      <c r="F231" s="9">
        <f t="shared" si="18"/>
        <v>417353.19097024447</v>
      </c>
      <c r="G231" s="6"/>
      <c r="H231" s="6"/>
    </row>
    <row r="232" spans="1:8" x14ac:dyDescent="0.25">
      <c r="A232">
        <v>225</v>
      </c>
      <c r="B232" s="14">
        <f t="shared" si="15"/>
        <v>4026.1621725910431</v>
      </c>
      <c r="C232" s="23">
        <f t="shared" si="19"/>
        <v>1738.9716290426852</v>
      </c>
      <c r="D232" s="24">
        <f t="shared" si="16"/>
        <v>2287.1905435483577</v>
      </c>
      <c r="E232" s="25">
        <f t="shared" si="17"/>
        <v>0</v>
      </c>
      <c r="F232" s="9">
        <f t="shared" si="18"/>
        <v>415066.00042669609</v>
      </c>
      <c r="G232" s="6"/>
      <c r="H232" s="6"/>
    </row>
    <row r="233" spans="1:8" x14ac:dyDescent="0.25">
      <c r="A233">
        <v>226</v>
      </c>
      <c r="B233" s="14">
        <f t="shared" si="15"/>
        <v>4026.1621725910431</v>
      </c>
      <c r="C233" s="23">
        <f t="shared" si="19"/>
        <v>1729.4416684445671</v>
      </c>
      <c r="D233" s="24">
        <f t="shared" si="16"/>
        <v>2296.7205041464758</v>
      </c>
      <c r="E233" s="25">
        <f t="shared" si="17"/>
        <v>0</v>
      </c>
      <c r="F233" s="9">
        <f t="shared" si="18"/>
        <v>412769.27992254961</v>
      </c>
      <c r="G233" s="6"/>
      <c r="H233" s="6"/>
    </row>
    <row r="234" spans="1:8" x14ac:dyDescent="0.25">
      <c r="A234">
        <v>227</v>
      </c>
      <c r="B234" s="14">
        <f t="shared" si="15"/>
        <v>4026.1621725910431</v>
      </c>
      <c r="C234" s="23">
        <f t="shared" si="19"/>
        <v>1719.87199967729</v>
      </c>
      <c r="D234" s="24">
        <f t="shared" si="16"/>
        <v>2306.2901729137529</v>
      </c>
      <c r="E234" s="25">
        <f t="shared" si="17"/>
        <v>0</v>
      </c>
      <c r="F234" s="9">
        <f t="shared" si="18"/>
        <v>410462.98974963586</v>
      </c>
      <c r="G234" s="6"/>
      <c r="H234" s="6"/>
    </row>
    <row r="235" spans="1:8" x14ac:dyDescent="0.25">
      <c r="A235">
        <v>228</v>
      </c>
      <c r="B235" s="14">
        <f t="shared" si="15"/>
        <v>4026.1621725910431</v>
      </c>
      <c r="C235" s="23">
        <f t="shared" si="19"/>
        <v>1710.2624572901493</v>
      </c>
      <c r="D235" s="24">
        <f t="shared" si="16"/>
        <v>2315.8997153008941</v>
      </c>
      <c r="E235" s="25">
        <f t="shared" si="17"/>
        <v>0</v>
      </c>
      <c r="F235" s="9">
        <f t="shared" si="18"/>
        <v>408147.09003433498</v>
      </c>
      <c r="G235" s="6"/>
      <c r="H235" s="6"/>
    </row>
    <row r="236" spans="1:8" x14ac:dyDescent="0.25">
      <c r="A236">
        <v>229</v>
      </c>
      <c r="B236" s="14">
        <f t="shared" si="15"/>
        <v>4026.1621725910431</v>
      </c>
      <c r="C236" s="23">
        <f t="shared" si="19"/>
        <v>1700.6128751430624</v>
      </c>
      <c r="D236" s="24">
        <f t="shared" si="16"/>
        <v>2325.5492974479807</v>
      </c>
      <c r="E236" s="25">
        <f t="shared" si="17"/>
        <v>0</v>
      </c>
      <c r="F236" s="9">
        <f t="shared" si="18"/>
        <v>405821.54073688702</v>
      </c>
      <c r="G236" s="6"/>
      <c r="H236" s="6"/>
    </row>
    <row r="237" spans="1:8" x14ac:dyDescent="0.25">
      <c r="A237">
        <v>230</v>
      </c>
      <c r="B237" s="14">
        <f t="shared" si="15"/>
        <v>4026.1621725910431</v>
      </c>
      <c r="C237" s="23">
        <f t="shared" si="19"/>
        <v>1690.9230864036958</v>
      </c>
      <c r="D237" s="24">
        <f t="shared" si="16"/>
        <v>2335.2390861873473</v>
      </c>
      <c r="E237" s="25">
        <f t="shared" si="17"/>
        <v>0</v>
      </c>
      <c r="F237" s="9">
        <f t="shared" si="18"/>
        <v>403486.30165069969</v>
      </c>
      <c r="G237" s="6"/>
      <c r="H237" s="6"/>
    </row>
    <row r="238" spans="1:8" x14ac:dyDescent="0.25">
      <c r="A238">
        <v>231</v>
      </c>
      <c r="B238" s="14">
        <f t="shared" si="15"/>
        <v>4026.1621725910431</v>
      </c>
      <c r="C238" s="23">
        <f t="shared" si="19"/>
        <v>1681.1929235445821</v>
      </c>
      <c r="D238" s="24">
        <f t="shared" si="16"/>
        <v>2344.9692490464613</v>
      </c>
      <c r="E238" s="25">
        <f t="shared" si="17"/>
        <v>0</v>
      </c>
      <c r="F238" s="9">
        <f t="shared" si="18"/>
        <v>401141.33240165323</v>
      </c>
      <c r="G238" s="6"/>
      <c r="H238" s="6"/>
    </row>
    <row r="239" spans="1:8" x14ac:dyDescent="0.25">
      <c r="A239">
        <v>232</v>
      </c>
      <c r="B239" s="14">
        <f t="shared" si="15"/>
        <v>4026.1621725910431</v>
      </c>
      <c r="C239" s="23">
        <f t="shared" si="19"/>
        <v>1671.4222183402217</v>
      </c>
      <c r="D239" s="24">
        <f t="shared" si="16"/>
        <v>2354.7399542508215</v>
      </c>
      <c r="E239" s="25">
        <f t="shared" si="17"/>
        <v>0</v>
      </c>
      <c r="F239" s="9">
        <f t="shared" si="18"/>
        <v>398786.59244740242</v>
      </c>
      <c r="G239" s="6"/>
      <c r="H239" s="6"/>
    </row>
    <row r="240" spans="1:8" x14ac:dyDescent="0.25">
      <c r="A240">
        <v>233</v>
      </c>
      <c r="B240" s="14">
        <f t="shared" si="15"/>
        <v>4026.1621725910431</v>
      </c>
      <c r="C240" s="23">
        <f t="shared" si="19"/>
        <v>1661.6108018641767</v>
      </c>
      <c r="D240" s="24">
        <f t="shared" si="16"/>
        <v>2364.5513707268665</v>
      </c>
      <c r="E240" s="25">
        <f t="shared" si="17"/>
        <v>0</v>
      </c>
      <c r="F240" s="9">
        <f t="shared" si="18"/>
        <v>396422.04107667558</v>
      </c>
      <c r="G240" s="6"/>
      <c r="H240" s="6"/>
    </row>
    <row r="241" spans="1:8" x14ac:dyDescent="0.25">
      <c r="A241">
        <v>234</v>
      </c>
      <c r="B241" s="14">
        <f t="shared" si="15"/>
        <v>4026.1621725910431</v>
      </c>
      <c r="C241" s="23">
        <f t="shared" si="19"/>
        <v>1651.7585044861482</v>
      </c>
      <c r="D241" s="24">
        <f t="shared" si="16"/>
        <v>2374.4036681048947</v>
      </c>
      <c r="E241" s="25">
        <f t="shared" si="17"/>
        <v>0</v>
      </c>
      <c r="F241" s="9">
        <f t="shared" si="18"/>
        <v>394047.63740857068</v>
      </c>
      <c r="G241" s="6"/>
      <c r="H241" s="6"/>
    </row>
    <row r="242" spans="1:8" x14ac:dyDescent="0.25">
      <c r="A242">
        <v>235</v>
      </c>
      <c r="B242" s="14">
        <f t="shared" si="15"/>
        <v>4026.1621725910431</v>
      </c>
      <c r="C242" s="23">
        <f t="shared" si="19"/>
        <v>1641.8651558690444</v>
      </c>
      <c r="D242" s="24">
        <f t="shared" si="16"/>
        <v>2384.2970167219987</v>
      </c>
      <c r="E242" s="25">
        <f t="shared" si="17"/>
        <v>0</v>
      </c>
      <c r="F242" s="9">
        <f t="shared" si="18"/>
        <v>391663.3403918487</v>
      </c>
      <c r="G242" s="6"/>
      <c r="H242" s="6"/>
    </row>
    <row r="243" spans="1:8" x14ac:dyDescent="0.25">
      <c r="A243">
        <v>236</v>
      </c>
      <c r="B243" s="14">
        <f t="shared" si="15"/>
        <v>4026.1621725910431</v>
      </c>
      <c r="C243" s="23">
        <f t="shared" si="19"/>
        <v>1631.9305849660363</v>
      </c>
      <c r="D243" s="24">
        <f t="shared" si="16"/>
        <v>2394.2315876250068</v>
      </c>
      <c r="E243" s="25">
        <f t="shared" si="17"/>
        <v>0</v>
      </c>
      <c r="F243" s="9">
        <f t="shared" si="18"/>
        <v>389269.10880422371</v>
      </c>
      <c r="G243" s="6"/>
      <c r="H243" s="6"/>
    </row>
    <row r="244" spans="1:8" x14ac:dyDescent="0.25">
      <c r="A244">
        <v>237</v>
      </c>
      <c r="B244" s="14">
        <f t="shared" si="15"/>
        <v>4026.1621725910431</v>
      </c>
      <c r="C244" s="23">
        <f t="shared" si="19"/>
        <v>1621.9546200175987</v>
      </c>
      <c r="D244" s="24">
        <f t="shared" si="16"/>
        <v>2404.2075525734444</v>
      </c>
      <c r="E244" s="25">
        <f t="shared" si="17"/>
        <v>0</v>
      </c>
      <c r="F244" s="9">
        <f t="shared" si="18"/>
        <v>386864.90125165024</v>
      </c>
      <c r="G244" s="6"/>
      <c r="H244" s="6"/>
    </row>
    <row r="245" spans="1:8" x14ac:dyDescent="0.25">
      <c r="A245">
        <v>238</v>
      </c>
      <c r="B245" s="14">
        <f t="shared" si="15"/>
        <v>4026.1621725910431</v>
      </c>
      <c r="C245" s="23">
        <f t="shared" si="19"/>
        <v>1611.9370885485428</v>
      </c>
      <c r="D245" s="24">
        <f t="shared" si="16"/>
        <v>2414.2250840425004</v>
      </c>
      <c r="E245" s="25">
        <f t="shared" si="17"/>
        <v>0</v>
      </c>
      <c r="F245" s="9">
        <f t="shared" si="18"/>
        <v>384450.67616760771</v>
      </c>
      <c r="G245" s="6"/>
      <c r="H245" s="6"/>
    </row>
    <row r="246" spans="1:8" x14ac:dyDescent="0.25">
      <c r="A246">
        <v>239</v>
      </c>
      <c r="B246" s="14">
        <f t="shared" si="15"/>
        <v>4026.1621725910431</v>
      </c>
      <c r="C246" s="23">
        <f t="shared" si="19"/>
        <v>1601.8778173650321</v>
      </c>
      <c r="D246" s="24">
        <f t="shared" si="16"/>
        <v>2424.284355226011</v>
      </c>
      <c r="E246" s="25">
        <f t="shared" si="17"/>
        <v>0</v>
      </c>
      <c r="F246" s="9">
        <f t="shared" si="18"/>
        <v>382026.39181238168</v>
      </c>
      <c r="G246" s="6"/>
      <c r="H246" s="6"/>
    </row>
    <row r="247" spans="1:8" x14ac:dyDescent="0.25">
      <c r="A247">
        <v>240</v>
      </c>
      <c r="B247" s="14">
        <f t="shared" si="15"/>
        <v>4026.1621725910431</v>
      </c>
      <c r="C247" s="23">
        <f t="shared" si="19"/>
        <v>1591.7766325515904</v>
      </c>
      <c r="D247" s="24">
        <f t="shared" si="16"/>
        <v>2434.3855400394527</v>
      </c>
      <c r="E247" s="25">
        <f t="shared" si="17"/>
        <v>0</v>
      </c>
      <c r="F247" s="9">
        <f t="shared" si="18"/>
        <v>379592.00627234223</v>
      </c>
      <c r="G247" s="6"/>
      <c r="H247" s="6"/>
    </row>
    <row r="248" spans="1:8" x14ac:dyDescent="0.25">
      <c r="A248">
        <v>241</v>
      </c>
      <c r="B248" s="14">
        <f t="shared" si="15"/>
        <v>4026.1621725910431</v>
      </c>
      <c r="C248" s="23">
        <f t="shared" si="19"/>
        <v>1581.6333594680925</v>
      </c>
      <c r="D248" s="24">
        <f t="shared" si="16"/>
        <v>2444.5288131229509</v>
      </c>
      <c r="E248" s="25">
        <f t="shared" si="17"/>
        <v>0</v>
      </c>
      <c r="F248" s="9">
        <f t="shared" si="18"/>
        <v>377147.47745921928</v>
      </c>
      <c r="G248" s="6"/>
      <c r="H248" s="6"/>
    </row>
    <row r="249" spans="1:8" x14ac:dyDescent="0.25">
      <c r="A249">
        <v>242</v>
      </c>
      <c r="B249" s="14">
        <f t="shared" si="15"/>
        <v>4026.1621725910431</v>
      </c>
      <c r="C249" s="23">
        <f t="shared" si="19"/>
        <v>1571.4478227467471</v>
      </c>
      <c r="D249" s="24">
        <f t="shared" si="16"/>
        <v>2454.7143498442961</v>
      </c>
      <c r="E249" s="25">
        <f t="shared" si="17"/>
        <v>0</v>
      </c>
      <c r="F249" s="9">
        <f t="shared" si="18"/>
        <v>374692.76310937497</v>
      </c>
      <c r="G249" s="6"/>
      <c r="H249" s="6"/>
    </row>
    <row r="250" spans="1:8" x14ac:dyDescent="0.25">
      <c r="A250">
        <v>243</v>
      </c>
      <c r="B250" s="14">
        <f t="shared" si="15"/>
        <v>4026.1621725910431</v>
      </c>
      <c r="C250" s="23">
        <f t="shared" si="19"/>
        <v>1561.2198462890624</v>
      </c>
      <c r="D250" s="24">
        <f t="shared" si="16"/>
        <v>2464.9423263019808</v>
      </c>
      <c r="E250" s="25">
        <f t="shared" si="17"/>
        <v>0</v>
      </c>
      <c r="F250" s="9">
        <f t="shared" si="18"/>
        <v>372227.82078307297</v>
      </c>
      <c r="G250" s="6"/>
      <c r="H250" s="6"/>
    </row>
    <row r="251" spans="1:8" x14ac:dyDescent="0.25">
      <c r="A251">
        <v>244</v>
      </c>
      <c r="B251" s="14">
        <f t="shared" si="15"/>
        <v>4026.1621725910431</v>
      </c>
      <c r="C251" s="23">
        <f t="shared" si="19"/>
        <v>1550.9492532628039</v>
      </c>
      <c r="D251" s="24">
        <f t="shared" si="16"/>
        <v>2475.212919328239</v>
      </c>
      <c r="E251" s="25">
        <f t="shared" si="17"/>
        <v>0</v>
      </c>
      <c r="F251" s="9">
        <f t="shared" si="18"/>
        <v>369752.60786374472</v>
      </c>
      <c r="G251" s="6"/>
      <c r="H251" s="6"/>
    </row>
    <row r="252" spans="1:8" x14ac:dyDescent="0.25">
      <c r="A252">
        <v>245</v>
      </c>
      <c r="B252" s="14">
        <f t="shared" si="15"/>
        <v>4026.1621725910431</v>
      </c>
      <c r="C252" s="23">
        <f t="shared" si="19"/>
        <v>1540.6358660989363</v>
      </c>
      <c r="D252" s="24">
        <f t="shared" si="16"/>
        <v>2485.5263064921069</v>
      </c>
      <c r="E252" s="25">
        <f t="shared" si="17"/>
        <v>0</v>
      </c>
      <c r="F252" s="9">
        <f t="shared" si="18"/>
        <v>367267.08155725262</v>
      </c>
      <c r="G252" s="6"/>
      <c r="H252" s="6"/>
    </row>
    <row r="253" spans="1:8" x14ac:dyDescent="0.25">
      <c r="A253">
        <v>246</v>
      </c>
      <c r="B253" s="14">
        <f t="shared" si="15"/>
        <v>4026.1621725910431</v>
      </c>
      <c r="C253" s="23">
        <f t="shared" si="19"/>
        <v>1530.2795064885527</v>
      </c>
      <c r="D253" s="24">
        <f t="shared" si="16"/>
        <v>2495.8826661024905</v>
      </c>
      <c r="E253" s="25">
        <f t="shared" si="17"/>
        <v>0</v>
      </c>
      <c r="F253" s="9">
        <f t="shared" si="18"/>
        <v>364771.19889115012</v>
      </c>
      <c r="G253" s="6"/>
      <c r="H253" s="6"/>
    </row>
    <row r="254" spans="1:8" x14ac:dyDescent="0.25">
      <c r="A254">
        <v>247</v>
      </c>
      <c r="B254" s="14">
        <f t="shared" si="15"/>
        <v>4026.1621725910431</v>
      </c>
      <c r="C254" s="23">
        <f t="shared" si="19"/>
        <v>1519.8799953797923</v>
      </c>
      <c r="D254" s="24">
        <f t="shared" si="16"/>
        <v>2506.2821772112511</v>
      </c>
      <c r="E254" s="25">
        <f t="shared" si="17"/>
        <v>0</v>
      </c>
      <c r="F254" s="9">
        <f t="shared" si="18"/>
        <v>362264.91671393887</v>
      </c>
      <c r="G254" s="6"/>
      <c r="H254" s="6"/>
    </row>
    <row r="255" spans="1:8" x14ac:dyDescent="0.25">
      <c r="A255">
        <v>248</v>
      </c>
      <c r="B255" s="14">
        <f t="shared" si="15"/>
        <v>4026.1621725910431</v>
      </c>
      <c r="C255" s="23">
        <f t="shared" si="19"/>
        <v>1509.4371529747452</v>
      </c>
      <c r="D255" s="24">
        <f t="shared" si="16"/>
        <v>2516.7250196162977</v>
      </c>
      <c r="E255" s="25">
        <f t="shared" si="17"/>
        <v>0</v>
      </c>
      <c r="F255" s="9">
        <f t="shared" si="18"/>
        <v>359748.19169432257</v>
      </c>
      <c r="G255" s="6"/>
      <c r="H255" s="6"/>
    </row>
    <row r="256" spans="1:8" x14ac:dyDescent="0.25">
      <c r="A256">
        <v>249</v>
      </c>
      <c r="B256" s="14">
        <f t="shared" si="15"/>
        <v>4026.1621725910431</v>
      </c>
      <c r="C256" s="23">
        <f t="shared" si="19"/>
        <v>1498.9507987263439</v>
      </c>
      <c r="D256" s="24">
        <f t="shared" si="16"/>
        <v>2527.2113738646995</v>
      </c>
      <c r="E256" s="25">
        <f t="shared" si="17"/>
        <v>0</v>
      </c>
      <c r="F256" s="9">
        <f t="shared" si="18"/>
        <v>357220.98032045789</v>
      </c>
      <c r="G256" s="6"/>
      <c r="H256" s="6"/>
    </row>
    <row r="257" spans="1:8" x14ac:dyDescent="0.25">
      <c r="A257">
        <v>250</v>
      </c>
      <c r="B257" s="14">
        <f t="shared" si="15"/>
        <v>4026.1621725910431</v>
      </c>
      <c r="C257" s="23">
        <f t="shared" si="19"/>
        <v>1488.4207513352412</v>
      </c>
      <c r="D257" s="24">
        <f t="shared" si="16"/>
        <v>2537.7414212558019</v>
      </c>
      <c r="E257" s="25">
        <f t="shared" si="17"/>
        <v>0</v>
      </c>
      <c r="F257" s="9">
        <f t="shared" si="18"/>
        <v>354683.23889920209</v>
      </c>
      <c r="G257" s="6"/>
      <c r="H257" s="6"/>
    </row>
    <row r="258" spans="1:8" x14ac:dyDescent="0.25">
      <c r="A258">
        <v>251</v>
      </c>
      <c r="B258" s="14">
        <f t="shared" si="15"/>
        <v>4026.1621725910431</v>
      </c>
      <c r="C258" s="23">
        <f t="shared" si="19"/>
        <v>1477.8468287466753</v>
      </c>
      <c r="D258" s="24">
        <f t="shared" si="16"/>
        <v>2548.3153438443678</v>
      </c>
      <c r="E258" s="25">
        <f t="shared" si="17"/>
        <v>0</v>
      </c>
      <c r="F258" s="9">
        <f t="shared" si="18"/>
        <v>352134.92355535773</v>
      </c>
      <c r="G258" s="6"/>
      <c r="H258" s="6"/>
    </row>
    <row r="259" spans="1:8" x14ac:dyDescent="0.25">
      <c r="A259">
        <v>252</v>
      </c>
      <c r="B259" s="14">
        <f t="shared" si="15"/>
        <v>4026.1621725910431</v>
      </c>
      <c r="C259" s="23">
        <f t="shared" si="19"/>
        <v>1467.2288481473238</v>
      </c>
      <c r="D259" s="24">
        <f t="shared" si="16"/>
        <v>2558.9333244437194</v>
      </c>
      <c r="E259" s="25">
        <f t="shared" si="17"/>
        <v>0</v>
      </c>
      <c r="F259" s="9">
        <f t="shared" si="18"/>
        <v>349575.99023091403</v>
      </c>
      <c r="G259" s="6"/>
      <c r="H259" s="6"/>
    </row>
    <row r="260" spans="1:8" x14ac:dyDescent="0.25">
      <c r="A260">
        <v>253</v>
      </c>
      <c r="B260" s="14">
        <f t="shared" si="15"/>
        <v>4026.1621725910431</v>
      </c>
      <c r="C260" s="23">
        <f t="shared" si="19"/>
        <v>1456.5666259621419</v>
      </c>
      <c r="D260" s="24">
        <f t="shared" si="16"/>
        <v>2569.5955466289015</v>
      </c>
      <c r="E260" s="25">
        <f t="shared" si="17"/>
        <v>0</v>
      </c>
      <c r="F260" s="9">
        <f t="shared" si="18"/>
        <v>347006.39468428516</v>
      </c>
      <c r="G260" s="6"/>
      <c r="H260" s="6"/>
    </row>
    <row r="261" spans="1:8" x14ac:dyDescent="0.25">
      <c r="A261">
        <v>254</v>
      </c>
      <c r="B261" s="14">
        <f t="shared" si="15"/>
        <v>4026.1621725910431</v>
      </c>
      <c r="C261" s="23">
        <f t="shared" si="19"/>
        <v>1445.8599778511882</v>
      </c>
      <c r="D261" s="24">
        <f t="shared" si="16"/>
        <v>2580.3021947398547</v>
      </c>
      <c r="E261" s="25">
        <f t="shared" si="17"/>
        <v>0</v>
      </c>
      <c r="F261" s="9">
        <f t="shared" si="18"/>
        <v>344426.09248954529</v>
      </c>
      <c r="G261" s="6"/>
      <c r="H261" s="6"/>
    </row>
    <row r="262" spans="1:8" x14ac:dyDescent="0.25">
      <c r="A262">
        <v>255</v>
      </c>
      <c r="B262" s="14">
        <f t="shared" si="15"/>
        <v>4026.1621725910431</v>
      </c>
      <c r="C262" s="23">
        <f t="shared" si="19"/>
        <v>1435.1087187064386</v>
      </c>
      <c r="D262" s="24">
        <f t="shared" si="16"/>
        <v>2591.0534538846046</v>
      </c>
      <c r="E262" s="25">
        <f t="shared" si="17"/>
        <v>0</v>
      </c>
      <c r="F262" s="9">
        <f t="shared" si="18"/>
        <v>341835.03903566068</v>
      </c>
      <c r="G262" s="6"/>
      <c r="H262" s="6"/>
    </row>
    <row r="263" spans="1:8" x14ac:dyDescent="0.25">
      <c r="A263">
        <v>256</v>
      </c>
      <c r="B263" s="14">
        <f t="shared" si="15"/>
        <v>4026.1621725910431</v>
      </c>
      <c r="C263" s="23">
        <f t="shared" si="19"/>
        <v>1424.3126626485862</v>
      </c>
      <c r="D263" s="24">
        <f t="shared" si="16"/>
        <v>2601.8495099424572</v>
      </c>
      <c r="E263" s="25">
        <f t="shared" si="17"/>
        <v>0</v>
      </c>
      <c r="F263" s="9">
        <f t="shared" si="18"/>
        <v>339233.18952571822</v>
      </c>
      <c r="G263" s="6"/>
      <c r="H263" s="6"/>
    </row>
    <row r="264" spans="1:8" x14ac:dyDescent="0.25">
      <c r="A264">
        <v>257</v>
      </c>
      <c r="B264" s="14">
        <f t="shared" si="15"/>
        <v>4026.1621725910431</v>
      </c>
      <c r="C264" s="23">
        <f t="shared" si="19"/>
        <v>1413.4716230238259</v>
      </c>
      <c r="D264" s="24">
        <f t="shared" si="16"/>
        <v>2612.6905495672172</v>
      </c>
      <c r="E264" s="25">
        <f t="shared" si="17"/>
        <v>0</v>
      </c>
      <c r="F264" s="9">
        <f t="shared" si="18"/>
        <v>336620.49897615099</v>
      </c>
      <c r="G264" s="6"/>
      <c r="H264" s="6"/>
    </row>
    <row r="265" spans="1:8" x14ac:dyDescent="0.25">
      <c r="A265">
        <v>258</v>
      </c>
      <c r="B265" s="14">
        <f t="shared" ref="B265:B328" si="20">PMT($C$3/12,$C$4,-$C$2)</f>
        <v>4026.1621725910431</v>
      </c>
      <c r="C265" s="23">
        <f t="shared" si="19"/>
        <v>1402.5854124006291</v>
      </c>
      <c r="D265" s="24">
        <f t="shared" ref="D265:D328" si="21">B265-C265</f>
        <v>2623.576760190414</v>
      </c>
      <c r="E265" s="25">
        <f t="shared" ref="E265:E328" si="22">$F$2</f>
        <v>0</v>
      </c>
      <c r="F265" s="9">
        <f t="shared" ref="F265:F328" si="23">F264-D265-E265</f>
        <v>333996.92221596057</v>
      </c>
      <c r="G265" s="6"/>
      <c r="H265" s="6"/>
    </row>
    <row r="266" spans="1:8" x14ac:dyDescent="0.25">
      <c r="A266">
        <v>259</v>
      </c>
      <c r="B266" s="14">
        <f t="shared" si="20"/>
        <v>4026.1621725910431</v>
      </c>
      <c r="C266" s="23">
        <f t="shared" ref="C266:C329" si="24">F265*($C$3/12)</f>
        <v>1391.6538425665024</v>
      </c>
      <c r="D266" s="24">
        <f t="shared" si="21"/>
        <v>2634.5083300245406</v>
      </c>
      <c r="E266" s="25">
        <f t="shared" si="22"/>
        <v>0</v>
      </c>
      <c r="F266" s="9">
        <f t="shared" si="23"/>
        <v>331362.41388593602</v>
      </c>
      <c r="G266" s="6"/>
      <c r="H266" s="6"/>
    </row>
    <row r="267" spans="1:8" x14ac:dyDescent="0.25">
      <c r="A267">
        <v>260</v>
      </c>
      <c r="B267" s="14">
        <f t="shared" si="20"/>
        <v>4026.1621725910431</v>
      </c>
      <c r="C267" s="23">
        <f t="shared" si="24"/>
        <v>1380.6767245247333</v>
      </c>
      <c r="D267" s="24">
        <f t="shared" si="21"/>
        <v>2645.4854480663098</v>
      </c>
      <c r="E267" s="25">
        <f t="shared" si="22"/>
        <v>0</v>
      </c>
      <c r="F267" s="9">
        <f t="shared" si="23"/>
        <v>328716.9284378697</v>
      </c>
      <c r="G267" s="6"/>
      <c r="H267" s="6"/>
    </row>
    <row r="268" spans="1:8" x14ac:dyDescent="0.25">
      <c r="A268">
        <v>261</v>
      </c>
      <c r="B268" s="14">
        <f t="shared" si="20"/>
        <v>4026.1621725910431</v>
      </c>
      <c r="C268" s="23">
        <f t="shared" si="24"/>
        <v>1369.6538684911238</v>
      </c>
      <c r="D268" s="24">
        <f t="shared" si="21"/>
        <v>2656.5083040999193</v>
      </c>
      <c r="E268" s="25">
        <f t="shared" si="22"/>
        <v>0</v>
      </c>
      <c r="F268" s="9">
        <f t="shared" si="23"/>
        <v>326060.4201337698</v>
      </c>
      <c r="G268" s="6"/>
      <c r="H268" s="6"/>
    </row>
    <row r="269" spans="1:8" x14ac:dyDescent="0.25">
      <c r="A269">
        <v>262</v>
      </c>
      <c r="B269" s="14">
        <f t="shared" si="20"/>
        <v>4026.1621725910431</v>
      </c>
      <c r="C269" s="23">
        <f t="shared" si="24"/>
        <v>1358.5850838907074</v>
      </c>
      <c r="D269" s="24">
        <f t="shared" si="21"/>
        <v>2667.5770887003355</v>
      </c>
      <c r="E269" s="25">
        <f t="shared" si="22"/>
        <v>0</v>
      </c>
      <c r="F269" s="9">
        <f t="shared" si="23"/>
        <v>323392.84304506949</v>
      </c>
      <c r="G269" s="6"/>
      <c r="H269" s="6"/>
    </row>
    <row r="270" spans="1:8" x14ac:dyDescent="0.25">
      <c r="A270">
        <v>263</v>
      </c>
      <c r="B270" s="14">
        <f t="shared" si="20"/>
        <v>4026.1621725910431</v>
      </c>
      <c r="C270" s="23">
        <f t="shared" si="24"/>
        <v>1347.4701793544561</v>
      </c>
      <c r="D270" s="24">
        <f t="shared" si="21"/>
        <v>2678.6919932365872</v>
      </c>
      <c r="E270" s="25">
        <f t="shared" si="22"/>
        <v>0</v>
      </c>
      <c r="F270" s="9">
        <f t="shared" si="23"/>
        <v>320714.15105183289</v>
      </c>
      <c r="G270" s="6"/>
      <c r="H270" s="6"/>
    </row>
    <row r="271" spans="1:8" x14ac:dyDescent="0.25">
      <c r="A271">
        <v>264</v>
      </c>
      <c r="B271" s="14">
        <f t="shared" si="20"/>
        <v>4026.1621725910431</v>
      </c>
      <c r="C271" s="23">
        <f t="shared" si="24"/>
        <v>1336.3089627159704</v>
      </c>
      <c r="D271" s="24">
        <f t="shared" si="21"/>
        <v>2689.8532098750729</v>
      </c>
      <c r="E271" s="25">
        <f t="shared" si="22"/>
        <v>0</v>
      </c>
      <c r="F271" s="9">
        <f t="shared" si="23"/>
        <v>318024.29784195783</v>
      </c>
      <c r="G271" s="6"/>
      <c r="H271" s="6"/>
    </row>
    <row r="272" spans="1:8" x14ac:dyDescent="0.25">
      <c r="A272">
        <v>265</v>
      </c>
      <c r="B272" s="14">
        <f t="shared" si="20"/>
        <v>4026.1621725910431</v>
      </c>
      <c r="C272" s="23">
        <f t="shared" si="24"/>
        <v>1325.1012410081576</v>
      </c>
      <c r="D272" s="24">
        <f t="shared" si="21"/>
        <v>2701.0609315828856</v>
      </c>
      <c r="E272" s="25">
        <f t="shared" si="22"/>
        <v>0</v>
      </c>
      <c r="F272" s="9">
        <f t="shared" si="23"/>
        <v>315323.23691037495</v>
      </c>
      <c r="G272" s="6"/>
      <c r="H272" s="6"/>
    </row>
    <row r="273" spans="1:8" x14ac:dyDescent="0.25">
      <c r="A273">
        <v>266</v>
      </c>
      <c r="B273" s="14">
        <f t="shared" si="20"/>
        <v>4026.1621725910431</v>
      </c>
      <c r="C273" s="23">
        <f t="shared" si="24"/>
        <v>1313.8468204598955</v>
      </c>
      <c r="D273" s="24">
        <f t="shared" si="21"/>
        <v>2712.3153521311478</v>
      </c>
      <c r="E273" s="25">
        <f t="shared" si="22"/>
        <v>0</v>
      </c>
      <c r="F273" s="9">
        <f t="shared" si="23"/>
        <v>312610.9215582438</v>
      </c>
      <c r="G273" s="6"/>
      <c r="H273" s="6"/>
    </row>
    <row r="274" spans="1:8" x14ac:dyDescent="0.25">
      <c r="A274">
        <v>267</v>
      </c>
      <c r="B274" s="14">
        <f t="shared" si="20"/>
        <v>4026.1621725910431</v>
      </c>
      <c r="C274" s="23">
        <f t="shared" si="24"/>
        <v>1302.5455064926825</v>
      </c>
      <c r="D274" s="24">
        <f t="shared" si="21"/>
        <v>2723.6166660983608</v>
      </c>
      <c r="E274" s="25">
        <f t="shared" si="22"/>
        <v>0</v>
      </c>
      <c r="F274" s="9">
        <f t="shared" si="23"/>
        <v>309887.30489214545</v>
      </c>
      <c r="G274" s="6"/>
      <c r="H274" s="6"/>
    </row>
    <row r="275" spans="1:8" x14ac:dyDescent="0.25">
      <c r="A275">
        <v>268</v>
      </c>
      <c r="B275" s="14">
        <f t="shared" si="20"/>
        <v>4026.1621725910431</v>
      </c>
      <c r="C275" s="23">
        <f t="shared" si="24"/>
        <v>1291.1971037172727</v>
      </c>
      <c r="D275" s="24">
        <f t="shared" si="21"/>
        <v>2734.9650688737702</v>
      </c>
      <c r="E275" s="25">
        <f t="shared" si="22"/>
        <v>0</v>
      </c>
      <c r="F275" s="9">
        <f t="shared" si="23"/>
        <v>307152.33982327167</v>
      </c>
      <c r="G275" s="6"/>
      <c r="H275" s="6"/>
    </row>
    <row r="276" spans="1:8" x14ac:dyDescent="0.25">
      <c r="A276">
        <v>269</v>
      </c>
      <c r="B276" s="14">
        <f t="shared" si="20"/>
        <v>4026.1621725910431</v>
      </c>
      <c r="C276" s="23">
        <f t="shared" si="24"/>
        <v>1279.8014159302986</v>
      </c>
      <c r="D276" s="24">
        <f t="shared" si="21"/>
        <v>2746.3607566607443</v>
      </c>
      <c r="E276" s="25">
        <f t="shared" si="22"/>
        <v>0</v>
      </c>
      <c r="F276" s="9">
        <f t="shared" si="23"/>
        <v>304405.97906661092</v>
      </c>
      <c r="G276" s="6"/>
      <c r="H276" s="6"/>
    </row>
    <row r="277" spans="1:8" x14ac:dyDescent="0.25">
      <c r="A277">
        <v>270</v>
      </c>
      <c r="B277" s="14">
        <f t="shared" si="20"/>
        <v>4026.1621725910431</v>
      </c>
      <c r="C277" s="23">
        <f t="shared" si="24"/>
        <v>1268.3582461108788</v>
      </c>
      <c r="D277" s="24">
        <f t="shared" si="21"/>
        <v>2757.8039264801646</v>
      </c>
      <c r="E277" s="25">
        <f t="shared" si="22"/>
        <v>0</v>
      </c>
      <c r="F277" s="9">
        <f t="shared" si="23"/>
        <v>301648.17514013074</v>
      </c>
      <c r="G277" s="6"/>
      <c r="H277" s="6"/>
    </row>
    <row r="278" spans="1:8" x14ac:dyDescent="0.25">
      <c r="A278">
        <v>271</v>
      </c>
      <c r="B278" s="14">
        <f t="shared" si="20"/>
        <v>4026.1621725910431</v>
      </c>
      <c r="C278" s="23">
        <f t="shared" si="24"/>
        <v>1256.8673964172115</v>
      </c>
      <c r="D278" s="24">
        <f t="shared" si="21"/>
        <v>2769.2947761738315</v>
      </c>
      <c r="E278" s="25">
        <f t="shared" si="22"/>
        <v>0</v>
      </c>
      <c r="F278" s="9">
        <f t="shared" si="23"/>
        <v>298878.88036395691</v>
      </c>
      <c r="G278" s="6"/>
      <c r="H278" s="6"/>
    </row>
    <row r="279" spans="1:8" x14ac:dyDescent="0.25">
      <c r="A279">
        <v>272</v>
      </c>
      <c r="B279" s="14">
        <f t="shared" si="20"/>
        <v>4026.1621725910431</v>
      </c>
      <c r="C279" s="23">
        <f t="shared" si="24"/>
        <v>1245.3286681831537</v>
      </c>
      <c r="D279" s="24">
        <f t="shared" si="21"/>
        <v>2780.8335044078894</v>
      </c>
      <c r="E279" s="25">
        <f t="shared" si="22"/>
        <v>0</v>
      </c>
      <c r="F279" s="9">
        <f t="shared" si="23"/>
        <v>296098.04685954901</v>
      </c>
      <c r="G279" s="6"/>
      <c r="H279" s="6"/>
    </row>
    <row r="280" spans="1:8" x14ac:dyDescent="0.25">
      <c r="A280">
        <v>273</v>
      </c>
      <c r="B280" s="14">
        <f t="shared" si="20"/>
        <v>4026.1621725910431</v>
      </c>
      <c r="C280" s="23">
        <f t="shared" si="24"/>
        <v>1233.7418619147875</v>
      </c>
      <c r="D280" s="24">
        <f t="shared" si="21"/>
        <v>2792.4203106762557</v>
      </c>
      <c r="E280" s="25">
        <f t="shared" si="22"/>
        <v>0</v>
      </c>
      <c r="F280" s="9">
        <f t="shared" si="23"/>
        <v>293305.62654887274</v>
      </c>
      <c r="G280" s="6"/>
      <c r="H280" s="6"/>
    </row>
    <row r="281" spans="1:8" x14ac:dyDescent="0.25">
      <c r="A281">
        <v>274</v>
      </c>
      <c r="B281" s="14">
        <f t="shared" si="20"/>
        <v>4026.1621725910431</v>
      </c>
      <c r="C281" s="23">
        <f t="shared" si="24"/>
        <v>1222.1067772869696</v>
      </c>
      <c r="D281" s="24">
        <f t="shared" si="21"/>
        <v>2804.0553953040735</v>
      </c>
      <c r="E281" s="25">
        <f t="shared" si="22"/>
        <v>0</v>
      </c>
      <c r="F281" s="9">
        <f t="shared" si="23"/>
        <v>290501.57115356869</v>
      </c>
      <c r="G281" s="6"/>
      <c r="H281" s="6"/>
    </row>
    <row r="282" spans="1:8" x14ac:dyDescent="0.25">
      <c r="A282">
        <v>275</v>
      </c>
      <c r="B282" s="14">
        <f t="shared" si="20"/>
        <v>4026.1621725910431</v>
      </c>
      <c r="C282" s="23">
        <f t="shared" si="24"/>
        <v>1210.4232131398694</v>
      </c>
      <c r="D282" s="24">
        <f t="shared" si="21"/>
        <v>2815.7389594511737</v>
      </c>
      <c r="E282" s="25">
        <f t="shared" si="22"/>
        <v>0</v>
      </c>
      <c r="F282" s="9">
        <f t="shared" si="23"/>
        <v>287685.83219411754</v>
      </c>
      <c r="G282" s="6"/>
      <c r="H282" s="6"/>
    </row>
    <row r="283" spans="1:8" x14ac:dyDescent="0.25">
      <c r="A283">
        <v>276</v>
      </c>
      <c r="B283" s="14">
        <f t="shared" si="20"/>
        <v>4026.1621725910431</v>
      </c>
      <c r="C283" s="23">
        <f t="shared" si="24"/>
        <v>1198.6909674754897</v>
      </c>
      <c r="D283" s="24">
        <f t="shared" si="21"/>
        <v>2827.4712051155534</v>
      </c>
      <c r="E283" s="25">
        <f t="shared" si="22"/>
        <v>0</v>
      </c>
      <c r="F283" s="9">
        <f t="shared" si="23"/>
        <v>284858.36098900199</v>
      </c>
      <c r="G283" s="6"/>
      <c r="H283" s="6"/>
    </row>
    <row r="284" spans="1:8" x14ac:dyDescent="0.25">
      <c r="A284">
        <v>277</v>
      </c>
      <c r="B284" s="14">
        <f t="shared" si="20"/>
        <v>4026.1621725910431</v>
      </c>
      <c r="C284" s="23">
        <f t="shared" si="24"/>
        <v>1186.909837454175</v>
      </c>
      <c r="D284" s="24">
        <f t="shared" si="21"/>
        <v>2839.2523351368682</v>
      </c>
      <c r="E284" s="25">
        <f t="shared" si="22"/>
        <v>0</v>
      </c>
      <c r="F284" s="9">
        <f t="shared" si="23"/>
        <v>282019.10865386511</v>
      </c>
      <c r="G284" s="6"/>
      <c r="H284" s="6"/>
    </row>
    <row r="285" spans="1:8" x14ac:dyDescent="0.25">
      <c r="A285">
        <v>278</v>
      </c>
      <c r="B285" s="14">
        <f t="shared" si="20"/>
        <v>4026.1621725910431</v>
      </c>
      <c r="C285" s="23">
        <f t="shared" si="24"/>
        <v>1175.0796193911046</v>
      </c>
      <c r="D285" s="24">
        <f t="shared" si="21"/>
        <v>2851.0825531999385</v>
      </c>
      <c r="E285" s="25">
        <f t="shared" si="22"/>
        <v>0</v>
      </c>
      <c r="F285" s="9">
        <f t="shared" si="23"/>
        <v>279168.02610066516</v>
      </c>
      <c r="G285" s="6"/>
      <c r="H285" s="6"/>
    </row>
    <row r="286" spans="1:8" x14ac:dyDescent="0.25">
      <c r="A286">
        <v>279</v>
      </c>
      <c r="B286" s="14">
        <f t="shared" si="20"/>
        <v>4026.1621725910431</v>
      </c>
      <c r="C286" s="23">
        <f t="shared" si="24"/>
        <v>1163.2001087527715</v>
      </c>
      <c r="D286" s="24">
        <f t="shared" si="21"/>
        <v>2862.9620638382717</v>
      </c>
      <c r="E286" s="25">
        <f t="shared" si="22"/>
        <v>0</v>
      </c>
      <c r="F286" s="9">
        <f t="shared" si="23"/>
        <v>276305.06403682689</v>
      </c>
      <c r="G286" s="6"/>
      <c r="H286" s="6"/>
    </row>
    <row r="287" spans="1:8" x14ac:dyDescent="0.25">
      <c r="A287">
        <v>280</v>
      </c>
      <c r="B287" s="14">
        <f t="shared" si="20"/>
        <v>4026.1621725910431</v>
      </c>
      <c r="C287" s="23">
        <f t="shared" si="24"/>
        <v>1151.2711001534453</v>
      </c>
      <c r="D287" s="24">
        <f t="shared" si="21"/>
        <v>2874.8910724375978</v>
      </c>
      <c r="E287" s="25">
        <f t="shared" si="22"/>
        <v>0</v>
      </c>
      <c r="F287" s="9">
        <f t="shared" si="23"/>
        <v>273430.17296438932</v>
      </c>
      <c r="G287" s="6"/>
      <c r="H287" s="6"/>
    </row>
    <row r="288" spans="1:8" x14ac:dyDescent="0.25">
      <c r="A288">
        <v>281</v>
      </c>
      <c r="B288" s="14">
        <f t="shared" si="20"/>
        <v>4026.1621725910431</v>
      </c>
      <c r="C288" s="23">
        <f t="shared" si="24"/>
        <v>1139.2923873516222</v>
      </c>
      <c r="D288" s="24">
        <f t="shared" si="21"/>
        <v>2886.8697852394207</v>
      </c>
      <c r="E288" s="25">
        <f t="shared" si="22"/>
        <v>0</v>
      </c>
      <c r="F288" s="9">
        <f t="shared" si="23"/>
        <v>270543.30317914992</v>
      </c>
      <c r="G288" s="6"/>
      <c r="H288" s="6"/>
    </row>
    <row r="289" spans="1:8" x14ac:dyDescent="0.25">
      <c r="A289">
        <v>282</v>
      </c>
      <c r="B289" s="14">
        <f t="shared" si="20"/>
        <v>4026.1621725910431</v>
      </c>
      <c r="C289" s="23">
        <f t="shared" si="24"/>
        <v>1127.263763246458</v>
      </c>
      <c r="D289" s="24">
        <f t="shared" si="21"/>
        <v>2898.8984093445852</v>
      </c>
      <c r="E289" s="25">
        <f t="shared" si="22"/>
        <v>0</v>
      </c>
      <c r="F289" s="9">
        <f t="shared" si="23"/>
        <v>267644.40476980532</v>
      </c>
      <c r="G289" s="6"/>
      <c r="H289" s="6"/>
    </row>
    <row r="290" spans="1:8" x14ac:dyDescent="0.25">
      <c r="A290">
        <v>283</v>
      </c>
      <c r="B290" s="14">
        <f t="shared" si="20"/>
        <v>4026.1621725910431</v>
      </c>
      <c r="C290" s="23">
        <f t="shared" si="24"/>
        <v>1115.1850198741888</v>
      </c>
      <c r="D290" s="24">
        <f t="shared" si="21"/>
        <v>2910.9771527168541</v>
      </c>
      <c r="E290" s="25">
        <f t="shared" si="22"/>
        <v>0</v>
      </c>
      <c r="F290" s="9">
        <f t="shared" si="23"/>
        <v>264733.42761708848</v>
      </c>
      <c r="G290" s="6"/>
      <c r="H290" s="6"/>
    </row>
    <row r="291" spans="1:8" x14ac:dyDescent="0.25">
      <c r="A291">
        <v>284</v>
      </c>
      <c r="B291" s="14">
        <f t="shared" si="20"/>
        <v>4026.1621725910431</v>
      </c>
      <c r="C291" s="23">
        <f t="shared" si="24"/>
        <v>1103.0559484045352</v>
      </c>
      <c r="D291" s="24">
        <f t="shared" si="21"/>
        <v>2923.1062241865079</v>
      </c>
      <c r="E291" s="25">
        <f t="shared" si="22"/>
        <v>0</v>
      </c>
      <c r="F291" s="9">
        <f t="shared" si="23"/>
        <v>261810.32139290197</v>
      </c>
      <c r="G291" s="6"/>
      <c r="H291" s="6"/>
    </row>
    <row r="292" spans="1:8" x14ac:dyDescent="0.25">
      <c r="A292">
        <v>285</v>
      </c>
      <c r="B292" s="14">
        <f t="shared" si="20"/>
        <v>4026.1621725910431</v>
      </c>
      <c r="C292" s="23">
        <f t="shared" si="24"/>
        <v>1090.8763391370915</v>
      </c>
      <c r="D292" s="24">
        <f t="shared" si="21"/>
        <v>2935.2858334539515</v>
      </c>
      <c r="E292" s="25">
        <f t="shared" si="22"/>
        <v>0</v>
      </c>
      <c r="F292" s="9">
        <f t="shared" si="23"/>
        <v>258875.03555944801</v>
      </c>
      <c r="G292" s="6"/>
      <c r="H292" s="6"/>
    </row>
    <row r="293" spans="1:8" x14ac:dyDescent="0.25">
      <c r="A293">
        <v>286</v>
      </c>
      <c r="B293" s="14">
        <f t="shared" si="20"/>
        <v>4026.1621725910431</v>
      </c>
      <c r="C293" s="23">
        <f t="shared" si="24"/>
        <v>1078.6459814976999</v>
      </c>
      <c r="D293" s="24">
        <f t="shared" si="21"/>
        <v>2947.516191093343</v>
      </c>
      <c r="E293" s="25">
        <f t="shared" si="22"/>
        <v>0</v>
      </c>
      <c r="F293" s="9">
        <f t="shared" si="23"/>
        <v>255927.51936835467</v>
      </c>
      <c r="G293" s="6"/>
      <c r="H293" s="6"/>
    </row>
    <row r="294" spans="1:8" x14ac:dyDescent="0.25">
      <c r="A294">
        <v>287</v>
      </c>
      <c r="B294" s="14">
        <f t="shared" si="20"/>
        <v>4026.1621725910431</v>
      </c>
      <c r="C294" s="23">
        <f t="shared" si="24"/>
        <v>1066.3646640348111</v>
      </c>
      <c r="D294" s="24">
        <f t="shared" si="21"/>
        <v>2959.7975085562321</v>
      </c>
      <c r="E294" s="25">
        <f t="shared" si="22"/>
        <v>0</v>
      </c>
      <c r="F294" s="9">
        <f t="shared" si="23"/>
        <v>252967.72185979845</v>
      </c>
      <c r="G294" s="6"/>
      <c r="H294" s="6"/>
    </row>
    <row r="295" spans="1:8" x14ac:dyDescent="0.25">
      <c r="A295">
        <v>288</v>
      </c>
      <c r="B295" s="14">
        <f t="shared" si="20"/>
        <v>4026.1621725910431</v>
      </c>
      <c r="C295" s="23">
        <f t="shared" si="24"/>
        <v>1054.0321744158268</v>
      </c>
      <c r="D295" s="24">
        <f t="shared" si="21"/>
        <v>2972.1299981752163</v>
      </c>
      <c r="E295" s="25">
        <f t="shared" si="22"/>
        <v>0</v>
      </c>
      <c r="F295" s="9">
        <f t="shared" si="23"/>
        <v>249995.59186162322</v>
      </c>
      <c r="G295" s="6"/>
      <c r="H295" s="6"/>
    </row>
    <row r="296" spans="1:8" x14ac:dyDescent="0.25">
      <c r="A296">
        <v>289</v>
      </c>
      <c r="B296" s="14">
        <f t="shared" si="20"/>
        <v>4026.1621725910431</v>
      </c>
      <c r="C296" s="23">
        <f t="shared" si="24"/>
        <v>1041.64829942343</v>
      </c>
      <c r="D296" s="24">
        <f t="shared" si="21"/>
        <v>2984.5138731676134</v>
      </c>
      <c r="E296" s="25">
        <f t="shared" si="22"/>
        <v>0</v>
      </c>
      <c r="F296" s="9">
        <f t="shared" si="23"/>
        <v>247011.0779884556</v>
      </c>
      <c r="G296" s="6"/>
      <c r="H296" s="6"/>
    </row>
    <row r="297" spans="1:8" x14ac:dyDescent="0.25">
      <c r="A297">
        <v>290</v>
      </c>
      <c r="B297" s="14">
        <f t="shared" si="20"/>
        <v>4026.1621725910431</v>
      </c>
      <c r="C297" s="23">
        <f t="shared" si="24"/>
        <v>1029.2128249518983</v>
      </c>
      <c r="D297" s="24">
        <f t="shared" si="21"/>
        <v>2996.9493476391449</v>
      </c>
      <c r="E297" s="25">
        <f t="shared" si="22"/>
        <v>0</v>
      </c>
      <c r="F297" s="9">
        <f t="shared" si="23"/>
        <v>244014.12864081646</v>
      </c>
      <c r="G297" s="6"/>
      <c r="H297" s="6"/>
    </row>
    <row r="298" spans="1:8" x14ac:dyDescent="0.25">
      <c r="A298">
        <v>291</v>
      </c>
      <c r="B298" s="14">
        <f t="shared" si="20"/>
        <v>4026.1621725910431</v>
      </c>
      <c r="C298" s="23">
        <f t="shared" si="24"/>
        <v>1016.7255360034019</v>
      </c>
      <c r="D298" s="24">
        <f t="shared" si="21"/>
        <v>3009.4366365876413</v>
      </c>
      <c r="E298" s="25">
        <f t="shared" si="22"/>
        <v>0</v>
      </c>
      <c r="F298" s="9">
        <f t="shared" si="23"/>
        <v>241004.69200422883</v>
      </c>
      <c r="G298" s="6"/>
      <c r="H298" s="6"/>
    </row>
    <row r="299" spans="1:8" x14ac:dyDescent="0.25">
      <c r="A299">
        <v>292</v>
      </c>
      <c r="B299" s="14">
        <f t="shared" si="20"/>
        <v>4026.1621725910431</v>
      </c>
      <c r="C299" s="23">
        <f t="shared" si="24"/>
        <v>1004.1862166842867</v>
      </c>
      <c r="D299" s="24">
        <f t="shared" si="21"/>
        <v>3021.9759559067566</v>
      </c>
      <c r="E299" s="25">
        <f t="shared" si="22"/>
        <v>0</v>
      </c>
      <c r="F299" s="9">
        <f t="shared" si="23"/>
        <v>237982.71604832207</v>
      </c>
      <c r="G299" s="6"/>
      <c r="H299" s="6"/>
    </row>
    <row r="300" spans="1:8" x14ac:dyDescent="0.25">
      <c r="A300">
        <v>293</v>
      </c>
      <c r="B300" s="14">
        <f t="shared" si="20"/>
        <v>4026.1621725910431</v>
      </c>
      <c r="C300" s="23">
        <f t="shared" si="24"/>
        <v>991.59465020134189</v>
      </c>
      <c r="D300" s="24">
        <f t="shared" si="21"/>
        <v>3034.5675223897015</v>
      </c>
      <c r="E300" s="25">
        <f t="shared" si="22"/>
        <v>0</v>
      </c>
      <c r="F300" s="9">
        <f t="shared" si="23"/>
        <v>234948.14852593237</v>
      </c>
      <c r="G300" s="6"/>
      <c r="H300" s="6"/>
    </row>
    <row r="301" spans="1:8" x14ac:dyDescent="0.25">
      <c r="A301">
        <v>294</v>
      </c>
      <c r="B301" s="14">
        <f t="shared" si="20"/>
        <v>4026.1621725910431</v>
      </c>
      <c r="C301" s="23">
        <f t="shared" si="24"/>
        <v>978.95061885805148</v>
      </c>
      <c r="D301" s="24">
        <f t="shared" si="21"/>
        <v>3047.2115537329919</v>
      </c>
      <c r="E301" s="25">
        <f t="shared" si="22"/>
        <v>0</v>
      </c>
      <c r="F301" s="9">
        <f t="shared" si="23"/>
        <v>231900.93697219939</v>
      </c>
      <c r="G301" s="6"/>
      <c r="H301" s="6"/>
    </row>
    <row r="302" spans="1:8" x14ac:dyDescent="0.25">
      <c r="A302">
        <v>295</v>
      </c>
      <c r="B302" s="14">
        <f t="shared" si="20"/>
        <v>4026.1621725910431</v>
      </c>
      <c r="C302" s="23">
        <f t="shared" si="24"/>
        <v>966.25390405083078</v>
      </c>
      <c r="D302" s="24">
        <f t="shared" si="21"/>
        <v>3059.9082685402122</v>
      </c>
      <c r="E302" s="25">
        <f t="shared" si="22"/>
        <v>0</v>
      </c>
      <c r="F302" s="9">
        <f t="shared" si="23"/>
        <v>228841.02870365916</v>
      </c>
      <c r="G302" s="6"/>
      <c r="H302" s="6"/>
    </row>
    <row r="303" spans="1:8" x14ac:dyDescent="0.25">
      <c r="A303">
        <v>296</v>
      </c>
      <c r="B303" s="14">
        <f t="shared" si="20"/>
        <v>4026.1621725910431</v>
      </c>
      <c r="C303" s="23">
        <f t="shared" si="24"/>
        <v>953.50428626524649</v>
      </c>
      <c r="D303" s="24">
        <f t="shared" si="21"/>
        <v>3072.6578863257964</v>
      </c>
      <c r="E303" s="25">
        <f t="shared" si="22"/>
        <v>0</v>
      </c>
      <c r="F303" s="9">
        <f t="shared" si="23"/>
        <v>225768.37081733337</v>
      </c>
      <c r="G303" s="6"/>
      <c r="H303" s="6"/>
    </row>
    <row r="304" spans="1:8" x14ac:dyDescent="0.25">
      <c r="A304">
        <v>297</v>
      </c>
      <c r="B304" s="14">
        <f t="shared" si="20"/>
        <v>4026.1621725910431</v>
      </c>
      <c r="C304" s="23">
        <f t="shared" si="24"/>
        <v>940.70154507222242</v>
      </c>
      <c r="D304" s="24">
        <f t="shared" si="21"/>
        <v>3085.4606275188207</v>
      </c>
      <c r="E304" s="25">
        <f t="shared" si="22"/>
        <v>0</v>
      </c>
      <c r="F304" s="9">
        <f t="shared" si="23"/>
        <v>222682.91018981455</v>
      </c>
      <c r="G304" s="6"/>
      <c r="H304" s="6"/>
    </row>
    <row r="305" spans="1:8" x14ac:dyDescent="0.25">
      <c r="A305">
        <v>298</v>
      </c>
      <c r="B305" s="14">
        <f t="shared" si="20"/>
        <v>4026.1621725910431</v>
      </c>
      <c r="C305" s="23">
        <f t="shared" si="24"/>
        <v>927.8454591242272</v>
      </c>
      <c r="D305" s="24">
        <f t="shared" si="21"/>
        <v>3098.3167134668161</v>
      </c>
      <c r="E305" s="25">
        <f t="shared" si="22"/>
        <v>0</v>
      </c>
      <c r="F305" s="9">
        <f t="shared" si="23"/>
        <v>219584.59347634774</v>
      </c>
      <c r="G305" s="6"/>
      <c r="H305" s="6"/>
    </row>
    <row r="306" spans="1:8" x14ac:dyDescent="0.25">
      <c r="A306">
        <v>299</v>
      </c>
      <c r="B306" s="14">
        <f t="shared" si="20"/>
        <v>4026.1621725910431</v>
      </c>
      <c r="C306" s="23">
        <f t="shared" si="24"/>
        <v>914.9358061514489</v>
      </c>
      <c r="D306" s="24">
        <f t="shared" si="21"/>
        <v>3111.2263664395941</v>
      </c>
      <c r="E306" s="25">
        <f t="shared" si="22"/>
        <v>0</v>
      </c>
      <c r="F306" s="9">
        <f t="shared" si="23"/>
        <v>216473.36710990814</v>
      </c>
      <c r="G306" s="6"/>
      <c r="H306" s="6"/>
    </row>
    <row r="307" spans="1:8" x14ac:dyDescent="0.25">
      <c r="A307">
        <v>300</v>
      </c>
      <c r="B307" s="14">
        <f t="shared" si="20"/>
        <v>4026.1621725910431</v>
      </c>
      <c r="C307" s="23">
        <f t="shared" si="24"/>
        <v>901.97236295795062</v>
      </c>
      <c r="D307" s="24">
        <f t="shared" si="21"/>
        <v>3124.1898096330924</v>
      </c>
      <c r="E307" s="25">
        <f t="shared" si="22"/>
        <v>0</v>
      </c>
      <c r="F307" s="9">
        <f t="shared" si="23"/>
        <v>213349.17730027504</v>
      </c>
      <c r="G307" s="6"/>
      <c r="H307" s="6"/>
    </row>
    <row r="308" spans="1:8" x14ac:dyDescent="0.25">
      <c r="A308">
        <v>301</v>
      </c>
      <c r="B308" s="14">
        <f t="shared" si="20"/>
        <v>4026.1621725910431</v>
      </c>
      <c r="C308" s="23">
        <f t="shared" si="24"/>
        <v>888.95490541781271</v>
      </c>
      <c r="D308" s="24">
        <f t="shared" si="21"/>
        <v>3137.2072671732303</v>
      </c>
      <c r="E308" s="25">
        <f t="shared" si="22"/>
        <v>0</v>
      </c>
      <c r="F308" s="9">
        <f t="shared" si="23"/>
        <v>210211.97003310182</v>
      </c>
      <c r="G308" s="6"/>
      <c r="H308" s="6"/>
    </row>
    <row r="309" spans="1:8" x14ac:dyDescent="0.25">
      <c r="A309">
        <v>302</v>
      </c>
      <c r="B309" s="14">
        <f t="shared" si="20"/>
        <v>4026.1621725910431</v>
      </c>
      <c r="C309" s="23">
        <f t="shared" si="24"/>
        <v>875.8832084712576</v>
      </c>
      <c r="D309" s="24">
        <f t="shared" si="21"/>
        <v>3150.2789641197855</v>
      </c>
      <c r="E309" s="25">
        <f t="shared" si="22"/>
        <v>0</v>
      </c>
      <c r="F309" s="9">
        <f t="shared" si="23"/>
        <v>207061.69106898204</v>
      </c>
      <c r="G309" s="6"/>
      <c r="H309" s="6"/>
    </row>
    <row r="310" spans="1:8" x14ac:dyDescent="0.25">
      <c r="A310">
        <v>303</v>
      </c>
      <c r="B310" s="14">
        <f t="shared" si="20"/>
        <v>4026.1621725910431</v>
      </c>
      <c r="C310" s="23">
        <f t="shared" si="24"/>
        <v>862.75704612075845</v>
      </c>
      <c r="D310" s="24">
        <f t="shared" si="21"/>
        <v>3163.4051264702848</v>
      </c>
      <c r="E310" s="25">
        <f t="shared" si="22"/>
        <v>0</v>
      </c>
      <c r="F310" s="9">
        <f t="shared" si="23"/>
        <v>203898.28594251175</v>
      </c>
      <c r="G310" s="6"/>
      <c r="H310" s="6"/>
    </row>
    <row r="311" spans="1:8" x14ac:dyDescent="0.25">
      <c r="A311">
        <v>304</v>
      </c>
      <c r="B311" s="14">
        <f t="shared" si="20"/>
        <v>4026.1621725910431</v>
      </c>
      <c r="C311" s="23">
        <f t="shared" si="24"/>
        <v>849.57619142713224</v>
      </c>
      <c r="D311" s="24">
        <f t="shared" si="21"/>
        <v>3176.5859811639111</v>
      </c>
      <c r="E311" s="25">
        <f t="shared" si="22"/>
        <v>0</v>
      </c>
      <c r="F311" s="9">
        <f t="shared" si="23"/>
        <v>200721.69996134783</v>
      </c>
      <c r="G311" s="6"/>
      <c r="H311" s="6"/>
    </row>
    <row r="312" spans="1:8" x14ac:dyDescent="0.25">
      <c r="A312">
        <v>305</v>
      </c>
      <c r="B312" s="14">
        <f t="shared" si="20"/>
        <v>4026.1621725910431</v>
      </c>
      <c r="C312" s="23">
        <f t="shared" si="24"/>
        <v>836.34041650561596</v>
      </c>
      <c r="D312" s="24">
        <f t="shared" si="21"/>
        <v>3189.8217560854273</v>
      </c>
      <c r="E312" s="25">
        <f t="shared" si="22"/>
        <v>0</v>
      </c>
      <c r="F312" s="9">
        <f t="shared" si="23"/>
        <v>197531.87820526239</v>
      </c>
      <c r="G312" s="6"/>
      <c r="H312" s="6"/>
    </row>
    <row r="313" spans="1:8" x14ac:dyDescent="0.25">
      <c r="A313">
        <v>306</v>
      </c>
      <c r="B313" s="14">
        <f t="shared" si="20"/>
        <v>4026.1621725910431</v>
      </c>
      <c r="C313" s="23">
        <f t="shared" si="24"/>
        <v>823.0494925219266</v>
      </c>
      <c r="D313" s="24">
        <f t="shared" si="21"/>
        <v>3203.1126800691163</v>
      </c>
      <c r="E313" s="25">
        <f t="shared" si="22"/>
        <v>0</v>
      </c>
      <c r="F313" s="9">
        <f t="shared" si="23"/>
        <v>194328.76552519327</v>
      </c>
      <c r="G313" s="6"/>
      <c r="H313" s="6"/>
    </row>
    <row r="314" spans="1:8" x14ac:dyDescent="0.25">
      <c r="A314">
        <v>307</v>
      </c>
      <c r="B314" s="14">
        <f t="shared" si="20"/>
        <v>4026.1621725910431</v>
      </c>
      <c r="C314" s="23">
        <f t="shared" si="24"/>
        <v>809.70318968830532</v>
      </c>
      <c r="D314" s="24">
        <f t="shared" si="21"/>
        <v>3216.4589829027377</v>
      </c>
      <c r="E314" s="25">
        <f t="shared" si="22"/>
        <v>0</v>
      </c>
      <c r="F314" s="9">
        <f t="shared" si="23"/>
        <v>191112.30654229055</v>
      </c>
      <c r="G314" s="6"/>
      <c r="H314" s="6"/>
    </row>
    <row r="315" spans="1:8" x14ac:dyDescent="0.25">
      <c r="A315">
        <v>308</v>
      </c>
      <c r="B315" s="14">
        <f t="shared" si="20"/>
        <v>4026.1621725910431</v>
      </c>
      <c r="C315" s="23">
        <f t="shared" si="24"/>
        <v>796.30127725954389</v>
      </c>
      <c r="D315" s="24">
        <f t="shared" si="21"/>
        <v>3229.8608953314993</v>
      </c>
      <c r="E315" s="25">
        <f t="shared" si="22"/>
        <v>0</v>
      </c>
      <c r="F315" s="9">
        <f t="shared" si="23"/>
        <v>187882.44564695904</v>
      </c>
      <c r="G315" s="6"/>
      <c r="H315" s="6"/>
    </row>
    <row r="316" spans="1:8" x14ac:dyDescent="0.25">
      <c r="A316">
        <v>309</v>
      </c>
      <c r="B316" s="14">
        <f t="shared" si="20"/>
        <v>4026.1621725910431</v>
      </c>
      <c r="C316" s="23">
        <f t="shared" si="24"/>
        <v>782.843523528996</v>
      </c>
      <c r="D316" s="24">
        <f t="shared" si="21"/>
        <v>3243.3186490620474</v>
      </c>
      <c r="E316" s="25">
        <f t="shared" si="22"/>
        <v>0</v>
      </c>
      <c r="F316" s="9">
        <f t="shared" si="23"/>
        <v>184639.12699789699</v>
      </c>
      <c r="G316" s="6"/>
      <c r="H316" s="6"/>
    </row>
    <row r="317" spans="1:8" x14ac:dyDescent="0.25">
      <c r="A317">
        <v>310</v>
      </c>
      <c r="B317" s="14">
        <f t="shared" si="20"/>
        <v>4026.1621725910431</v>
      </c>
      <c r="C317" s="23">
        <f t="shared" si="24"/>
        <v>769.32969582457076</v>
      </c>
      <c r="D317" s="24">
        <f t="shared" si="21"/>
        <v>3256.8324767664726</v>
      </c>
      <c r="E317" s="25">
        <f t="shared" si="22"/>
        <v>0</v>
      </c>
      <c r="F317" s="9">
        <f t="shared" si="23"/>
        <v>181382.29452113053</v>
      </c>
      <c r="G317" s="6"/>
      <c r="H317" s="6"/>
    </row>
    <row r="318" spans="1:8" x14ac:dyDescent="0.25">
      <c r="A318">
        <v>311</v>
      </c>
      <c r="B318" s="14">
        <f t="shared" si="20"/>
        <v>4026.1621725910431</v>
      </c>
      <c r="C318" s="23">
        <f t="shared" si="24"/>
        <v>755.75956050471052</v>
      </c>
      <c r="D318" s="24">
        <f t="shared" si="21"/>
        <v>3270.4026120863327</v>
      </c>
      <c r="E318" s="25">
        <f t="shared" si="22"/>
        <v>0</v>
      </c>
      <c r="F318" s="9">
        <f t="shared" si="23"/>
        <v>178111.89190904421</v>
      </c>
      <c r="G318" s="6"/>
      <c r="H318" s="6"/>
    </row>
    <row r="319" spans="1:8" x14ac:dyDescent="0.25">
      <c r="A319">
        <v>312</v>
      </c>
      <c r="B319" s="14">
        <f t="shared" si="20"/>
        <v>4026.1621725910431</v>
      </c>
      <c r="C319" s="23">
        <f t="shared" si="24"/>
        <v>742.13288295435086</v>
      </c>
      <c r="D319" s="24">
        <f t="shared" si="21"/>
        <v>3284.0292896366923</v>
      </c>
      <c r="E319" s="25">
        <f t="shared" si="22"/>
        <v>0</v>
      </c>
      <c r="F319" s="9">
        <f t="shared" si="23"/>
        <v>174827.8626194075</v>
      </c>
      <c r="G319" s="6"/>
      <c r="H319" s="6"/>
    </row>
    <row r="320" spans="1:8" x14ac:dyDescent="0.25">
      <c r="A320">
        <v>313</v>
      </c>
      <c r="B320" s="14">
        <f t="shared" si="20"/>
        <v>4026.1621725910431</v>
      </c>
      <c r="C320" s="23">
        <f t="shared" si="24"/>
        <v>728.44942758086461</v>
      </c>
      <c r="D320" s="24">
        <f t="shared" si="21"/>
        <v>3297.7127450101784</v>
      </c>
      <c r="E320" s="25">
        <f t="shared" si="22"/>
        <v>0</v>
      </c>
      <c r="F320" s="9">
        <f t="shared" si="23"/>
        <v>171530.14987439732</v>
      </c>
      <c r="G320" s="6"/>
      <c r="H320" s="6"/>
    </row>
    <row r="321" spans="1:8" x14ac:dyDescent="0.25">
      <c r="A321">
        <v>314</v>
      </c>
      <c r="B321" s="14">
        <f t="shared" si="20"/>
        <v>4026.1621725910431</v>
      </c>
      <c r="C321" s="23">
        <f t="shared" si="24"/>
        <v>714.70895780998887</v>
      </c>
      <c r="D321" s="24">
        <f t="shared" si="21"/>
        <v>3311.4532147810542</v>
      </c>
      <c r="E321" s="25">
        <f t="shared" si="22"/>
        <v>0</v>
      </c>
      <c r="F321" s="9">
        <f t="shared" si="23"/>
        <v>168218.69665961625</v>
      </c>
      <c r="G321" s="6"/>
      <c r="H321" s="6"/>
    </row>
    <row r="322" spans="1:8" x14ac:dyDescent="0.25">
      <c r="A322">
        <v>315</v>
      </c>
      <c r="B322" s="14">
        <f t="shared" si="20"/>
        <v>4026.1621725910431</v>
      </c>
      <c r="C322" s="23">
        <f t="shared" si="24"/>
        <v>700.91123608173439</v>
      </c>
      <c r="D322" s="24">
        <f t="shared" si="21"/>
        <v>3325.2509365093088</v>
      </c>
      <c r="E322" s="25">
        <f t="shared" si="22"/>
        <v>0</v>
      </c>
      <c r="F322" s="9">
        <f t="shared" si="23"/>
        <v>164893.44572310694</v>
      </c>
      <c r="G322" s="6"/>
      <c r="H322" s="6"/>
    </row>
    <row r="323" spans="1:8" x14ac:dyDescent="0.25">
      <c r="A323">
        <v>316</v>
      </c>
      <c r="B323" s="14">
        <f t="shared" si="20"/>
        <v>4026.1621725910431</v>
      </c>
      <c r="C323" s="23">
        <f t="shared" si="24"/>
        <v>687.05602384627889</v>
      </c>
      <c r="D323" s="24">
        <f t="shared" si="21"/>
        <v>3339.1061487447641</v>
      </c>
      <c r="E323" s="25">
        <f t="shared" si="22"/>
        <v>0</v>
      </c>
      <c r="F323" s="9">
        <f t="shared" si="23"/>
        <v>161554.33957436218</v>
      </c>
      <c r="G323" s="6"/>
      <c r="H323" s="6"/>
    </row>
    <row r="324" spans="1:8" x14ac:dyDescent="0.25">
      <c r="A324">
        <v>317</v>
      </c>
      <c r="B324" s="14">
        <f t="shared" si="20"/>
        <v>4026.1621725910431</v>
      </c>
      <c r="C324" s="23">
        <f t="shared" si="24"/>
        <v>673.14308155984236</v>
      </c>
      <c r="D324" s="24">
        <f t="shared" si="21"/>
        <v>3353.0190910312008</v>
      </c>
      <c r="E324" s="25">
        <f t="shared" si="22"/>
        <v>0</v>
      </c>
      <c r="F324" s="9">
        <f t="shared" si="23"/>
        <v>158201.32048333099</v>
      </c>
      <c r="G324" s="6"/>
      <c r="H324" s="6"/>
    </row>
    <row r="325" spans="1:8" x14ac:dyDescent="0.25">
      <c r="A325">
        <v>318</v>
      </c>
      <c r="B325" s="14">
        <f t="shared" si="20"/>
        <v>4026.1621725910431</v>
      </c>
      <c r="C325" s="23">
        <f t="shared" si="24"/>
        <v>659.17216868054572</v>
      </c>
      <c r="D325" s="24">
        <f t="shared" si="21"/>
        <v>3366.9900039104973</v>
      </c>
      <c r="E325" s="25">
        <f t="shared" si="22"/>
        <v>0</v>
      </c>
      <c r="F325" s="9">
        <f t="shared" si="23"/>
        <v>154834.33047942049</v>
      </c>
      <c r="G325" s="6"/>
      <c r="H325" s="6"/>
    </row>
    <row r="326" spans="1:8" x14ac:dyDescent="0.25">
      <c r="A326">
        <v>319</v>
      </c>
      <c r="B326" s="14">
        <f t="shared" si="20"/>
        <v>4026.1621725910431</v>
      </c>
      <c r="C326" s="23">
        <f t="shared" si="24"/>
        <v>645.14304366425199</v>
      </c>
      <c r="D326" s="24">
        <f t="shared" si="21"/>
        <v>3381.0191289267914</v>
      </c>
      <c r="E326" s="25">
        <f t="shared" si="22"/>
        <v>0</v>
      </c>
      <c r="F326" s="9">
        <f t="shared" si="23"/>
        <v>151453.31135049369</v>
      </c>
      <c r="G326" s="6"/>
      <c r="H326" s="6"/>
    </row>
    <row r="327" spans="1:8" x14ac:dyDescent="0.25">
      <c r="A327">
        <v>320</v>
      </c>
      <c r="B327" s="14">
        <f t="shared" si="20"/>
        <v>4026.1621725910431</v>
      </c>
      <c r="C327" s="23">
        <f t="shared" si="24"/>
        <v>631.0554639603904</v>
      </c>
      <c r="D327" s="24">
        <f t="shared" si="21"/>
        <v>3395.106708630653</v>
      </c>
      <c r="E327" s="25">
        <f t="shared" si="22"/>
        <v>0</v>
      </c>
      <c r="F327" s="9">
        <f t="shared" si="23"/>
        <v>148058.20464186303</v>
      </c>
      <c r="G327" s="6"/>
      <c r="H327" s="6"/>
    </row>
    <row r="328" spans="1:8" x14ac:dyDescent="0.25">
      <c r="A328">
        <v>321</v>
      </c>
      <c r="B328" s="14">
        <f t="shared" si="20"/>
        <v>4026.1621725910431</v>
      </c>
      <c r="C328" s="23">
        <f t="shared" si="24"/>
        <v>616.90918600776263</v>
      </c>
      <c r="D328" s="24">
        <f t="shared" si="21"/>
        <v>3409.2529865832803</v>
      </c>
      <c r="E328" s="25">
        <f t="shared" si="22"/>
        <v>0</v>
      </c>
      <c r="F328" s="9">
        <f t="shared" si="23"/>
        <v>144648.95165527976</v>
      </c>
      <c r="G328" s="6"/>
      <c r="H328" s="6"/>
    </row>
    <row r="329" spans="1:8" x14ac:dyDescent="0.25">
      <c r="A329">
        <v>322</v>
      </c>
      <c r="B329" s="14">
        <f t="shared" ref="B329:B367" si="25">PMT($C$3/12,$C$4,-$C$2)</f>
        <v>4026.1621725910431</v>
      </c>
      <c r="C329" s="23">
        <f t="shared" si="24"/>
        <v>602.7039652303323</v>
      </c>
      <c r="D329" s="24">
        <f t="shared" ref="D329:D367" si="26">B329-C329</f>
        <v>3423.4582073607107</v>
      </c>
      <c r="E329" s="25">
        <f t="shared" ref="E329:E367" si="27">$F$2</f>
        <v>0</v>
      </c>
      <c r="F329" s="9">
        <f t="shared" ref="F329:F367" si="28">F328-D329-E329</f>
        <v>141225.49344791906</v>
      </c>
      <c r="G329" s="6"/>
      <c r="H329" s="6"/>
    </row>
    <row r="330" spans="1:8" x14ac:dyDescent="0.25">
      <c r="A330">
        <v>323</v>
      </c>
      <c r="B330" s="14">
        <f t="shared" si="25"/>
        <v>4026.1621725910431</v>
      </c>
      <c r="C330" s="23">
        <f t="shared" ref="C330:C367" si="29">F329*($C$3/12)</f>
        <v>588.43955603299605</v>
      </c>
      <c r="D330" s="24">
        <f t="shared" si="26"/>
        <v>3437.7226165580469</v>
      </c>
      <c r="E330" s="25">
        <f t="shared" si="27"/>
        <v>0</v>
      </c>
      <c r="F330" s="9">
        <f t="shared" si="28"/>
        <v>137787.77083136101</v>
      </c>
      <c r="G330" s="6"/>
      <c r="H330" s="6"/>
    </row>
    <row r="331" spans="1:8" x14ac:dyDescent="0.25">
      <c r="A331">
        <v>324</v>
      </c>
      <c r="B331" s="14">
        <f t="shared" si="25"/>
        <v>4026.1621725910431</v>
      </c>
      <c r="C331" s="23">
        <f t="shared" si="29"/>
        <v>574.11571179733755</v>
      </c>
      <c r="D331" s="24">
        <f t="shared" si="26"/>
        <v>3452.0464607937056</v>
      </c>
      <c r="E331" s="25">
        <f t="shared" si="27"/>
        <v>0</v>
      </c>
      <c r="F331" s="9">
        <f t="shared" si="28"/>
        <v>134335.7243705673</v>
      </c>
      <c r="G331" s="6"/>
      <c r="H331" s="6"/>
    </row>
    <row r="332" spans="1:8" x14ac:dyDescent="0.25">
      <c r="A332">
        <v>325</v>
      </c>
      <c r="B332" s="14">
        <f t="shared" si="25"/>
        <v>4026.1621725910431</v>
      </c>
      <c r="C332" s="23">
        <f t="shared" si="29"/>
        <v>559.73218487736381</v>
      </c>
      <c r="D332" s="24">
        <f t="shared" si="26"/>
        <v>3466.4299877136791</v>
      </c>
      <c r="E332" s="25">
        <f t="shared" si="27"/>
        <v>0</v>
      </c>
      <c r="F332" s="9">
        <f t="shared" si="28"/>
        <v>130869.29438285362</v>
      </c>
      <c r="G332" s="6"/>
      <c r="H332" s="6"/>
    </row>
    <row r="333" spans="1:8" x14ac:dyDescent="0.25">
      <c r="A333">
        <v>326</v>
      </c>
      <c r="B333" s="14">
        <f t="shared" si="25"/>
        <v>4026.1621725910431</v>
      </c>
      <c r="C333" s="23">
        <f t="shared" si="29"/>
        <v>545.28872659522347</v>
      </c>
      <c r="D333" s="24">
        <f t="shared" si="26"/>
        <v>3480.8734459958196</v>
      </c>
      <c r="E333" s="25">
        <f t="shared" si="27"/>
        <v>0</v>
      </c>
      <c r="F333" s="9">
        <f t="shared" si="28"/>
        <v>127388.4209368578</v>
      </c>
      <c r="G333" s="6"/>
      <c r="H333" s="6"/>
    </row>
    <row r="334" spans="1:8" x14ac:dyDescent="0.25">
      <c r="A334">
        <v>327</v>
      </c>
      <c r="B334" s="14">
        <f t="shared" si="25"/>
        <v>4026.1621725910431</v>
      </c>
      <c r="C334" s="23">
        <f t="shared" si="29"/>
        <v>530.78508723690754</v>
      </c>
      <c r="D334" s="24">
        <f t="shared" si="26"/>
        <v>3495.3770853541355</v>
      </c>
      <c r="E334" s="25">
        <f t="shared" si="27"/>
        <v>0</v>
      </c>
      <c r="F334" s="9">
        <f t="shared" si="28"/>
        <v>123893.04385150367</v>
      </c>
      <c r="G334" s="6"/>
      <c r="H334" s="6"/>
    </row>
    <row r="335" spans="1:8" x14ac:dyDescent="0.25">
      <c r="A335">
        <v>328</v>
      </c>
      <c r="B335" s="14">
        <f t="shared" si="25"/>
        <v>4026.1621725910431</v>
      </c>
      <c r="C335" s="23">
        <f t="shared" si="29"/>
        <v>516.22101604793193</v>
      </c>
      <c r="D335" s="24">
        <f t="shared" si="26"/>
        <v>3509.941156543111</v>
      </c>
      <c r="E335" s="25">
        <f t="shared" si="27"/>
        <v>0</v>
      </c>
      <c r="F335" s="9">
        <f t="shared" si="28"/>
        <v>120383.10269496056</v>
      </c>
      <c r="G335" s="6"/>
      <c r="H335" s="6"/>
    </row>
    <row r="336" spans="1:8" x14ac:dyDescent="0.25">
      <c r="A336">
        <v>329</v>
      </c>
      <c r="B336" s="14">
        <f t="shared" si="25"/>
        <v>4026.1621725910431</v>
      </c>
      <c r="C336" s="23">
        <f t="shared" si="29"/>
        <v>501.59626122900232</v>
      </c>
      <c r="D336" s="24">
        <f t="shared" si="26"/>
        <v>3524.5659113620409</v>
      </c>
      <c r="E336" s="25">
        <f t="shared" si="27"/>
        <v>0</v>
      </c>
      <c r="F336" s="9">
        <f t="shared" si="28"/>
        <v>116858.53678359852</v>
      </c>
      <c r="G336" s="6"/>
      <c r="H336" s="6"/>
    </row>
    <row r="337" spans="1:8" x14ac:dyDescent="0.25">
      <c r="A337">
        <v>330</v>
      </c>
      <c r="B337" s="14">
        <f t="shared" si="25"/>
        <v>4026.1621725910431</v>
      </c>
      <c r="C337" s="23">
        <f t="shared" si="29"/>
        <v>486.91056993166052</v>
      </c>
      <c r="D337" s="24">
        <f t="shared" si="26"/>
        <v>3539.2516026593826</v>
      </c>
      <c r="E337" s="25">
        <f t="shared" si="27"/>
        <v>0</v>
      </c>
      <c r="F337" s="9">
        <f t="shared" si="28"/>
        <v>113319.28518093914</v>
      </c>
      <c r="G337" s="6"/>
      <c r="H337" s="6"/>
    </row>
    <row r="338" spans="1:8" x14ac:dyDescent="0.25">
      <c r="A338">
        <v>331</v>
      </c>
      <c r="B338" s="14">
        <f t="shared" si="25"/>
        <v>4026.1621725910431</v>
      </c>
      <c r="C338" s="23">
        <f t="shared" si="29"/>
        <v>472.16368825391311</v>
      </c>
      <c r="D338" s="24">
        <f t="shared" si="26"/>
        <v>3553.9984843371299</v>
      </c>
      <c r="E338" s="25">
        <f t="shared" si="27"/>
        <v>0</v>
      </c>
      <c r="F338" s="9">
        <f t="shared" si="28"/>
        <v>109765.28669660201</v>
      </c>
      <c r="G338" s="6"/>
      <c r="H338" s="6"/>
    </row>
    <row r="339" spans="1:8" x14ac:dyDescent="0.25">
      <c r="A339">
        <v>332</v>
      </c>
      <c r="B339" s="14">
        <f t="shared" si="25"/>
        <v>4026.1621725910431</v>
      </c>
      <c r="C339" s="23">
        <f t="shared" si="29"/>
        <v>457.35536123584171</v>
      </c>
      <c r="D339" s="24">
        <f t="shared" si="26"/>
        <v>3568.8068113552013</v>
      </c>
      <c r="E339" s="25">
        <f t="shared" si="27"/>
        <v>0</v>
      </c>
      <c r="F339" s="9">
        <f t="shared" si="28"/>
        <v>106196.47988524681</v>
      </c>
      <c r="G339" s="6"/>
      <c r="H339" s="6"/>
    </row>
    <row r="340" spans="1:8" x14ac:dyDescent="0.25">
      <c r="A340">
        <v>333</v>
      </c>
      <c r="B340" s="14">
        <f t="shared" si="25"/>
        <v>4026.1621725910431</v>
      </c>
      <c r="C340" s="23">
        <f t="shared" si="29"/>
        <v>442.48533285519505</v>
      </c>
      <c r="D340" s="24">
        <f t="shared" si="26"/>
        <v>3583.6768397358483</v>
      </c>
      <c r="E340" s="25">
        <f t="shared" si="27"/>
        <v>0</v>
      </c>
      <c r="F340" s="9">
        <f t="shared" si="28"/>
        <v>102612.80304551095</v>
      </c>
      <c r="G340" s="6"/>
      <c r="H340" s="6"/>
    </row>
    <row r="341" spans="1:8" x14ac:dyDescent="0.25">
      <c r="A341">
        <v>334</v>
      </c>
      <c r="B341" s="14">
        <f t="shared" si="25"/>
        <v>4026.1621725910431</v>
      </c>
      <c r="C341" s="23">
        <f t="shared" si="29"/>
        <v>427.55334602296233</v>
      </c>
      <c r="D341" s="24">
        <f t="shared" si="26"/>
        <v>3598.608826568081</v>
      </c>
      <c r="E341" s="25">
        <f t="shared" si="27"/>
        <v>0</v>
      </c>
      <c r="F341" s="9">
        <f t="shared" si="28"/>
        <v>99014.194218942866</v>
      </c>
      <c r="G341" s="6"/>
      <c r="H341" s="6"/>
    </row>
    <row r="342" spans="1:8" x14ac:dyDescent="0.25">
      <c r="A342">
        <v>335</v>
      </c>
      <c r="B342" s="14">
        <f t="shared" si="25"/>
        <v>4026.1621725910431</v>
      </c>
      <c r="C342" s="23">
        <f t="shared" si="29"/>
        <v>412.55914257892863</v>
      </c>
      <c r="D342" s="24">
        <f t="shared" si="26"/>
        <v>3613.6030300121147</v>
      </c>
      <c r="E342" s="25">
        <f t="shared" si="27"/>
        <v>0</v>
      </c>
      <c r="F342" s="9">
        <f t="shared" si="28"/>
        <v>95400.591188930746</v>
      </c>
      <c r="G342" s="6"/>
      <c r="H342" s="6"/>
    </row>
    <row r="343" spans="1:8" x14ac:dyDescent="0.25">
      <c r="A343">
        <v>336</v>
      </c>
      <c r="B343" s="14">
        <f t="shared" si="25"/>
        <v>4026.1621725910431</v>
      </c>
      <c r="C343" s="23">
        <f t="shared" si="29"/>
        <v>397.50246328721141</v>
      </c>
      <c r="D343" s="24">
        <f t="shared" si="26"/>
        <v>3628.6597093038317</v>
      </c>
      <c r="E343" s="25">
        <f t="shared" si="27"/>
        <v>0</v>
      </c>
      <c r="F343" s="9">
        <f t="shared" si="28"/>
        <v>91771.931479626917</v>
      </c>
      <c r="G343" s="6"/>
      <c r="H343" s="6"/>
    </row>
    <row r="344" spans="1:8" x14ac:dyDescent="0.25">
      <c r="A344">
        <v>337</v>
      </c>
      <c r="B344" s="14">
        <f t="shared" si="25"/>
        <v>4026.1621725910431</v>
      </c>
      <c r="C344" s="23">
        <f t="shared" si="29"/>
        <v>382.38304783177881</v>
      </c>
      <c r="D344" s="24">
        <f t="shared" si="26"/>
        <v>3643.7791247592645</v>
      </c>
      <c r="E344" s="25">
        <f t="shared" si="27"/>
        <v>0</v>
      </c>
      <c r="F344" s="9">
        <f t="shared" si="28"/>
        <v>88128.152354867649</v>
      </c>
      <c r="G344" s="6"/>
      <c r="H344" s="6"/>
    </row>
    <row r="345" spans="1:8" x14ac:dyDescent="0.25">
      <c r="A345">
        <v>338</v>
      </c>
      <c r="B345" s="14">
        <f t="shared" si="25"/>
        <v>4026.1621725910431</v>
      </c>
      <c r="C345" s="23">
        <f t="shared" si="29"/>
        <v>367.20063481194853</v>
      </c>
      <c r="D345" s="24">
        <f t="shared" si="26"/>
        <v>3658.9615377790947</v>
      </c>
      <c r="E345" s="25">
        <f t="shared" si="27"/>
        <v>0</v>
      </c>
      <c r="F345" s="9">
        <f t="shared" si="28"/>
        <v>84469.190817088558</v>
      </c>
      <c r="G345" s="6"/>
      <c r="H345" s="6"/>
    </row>
    <row r="346" spans="1:8" x14ac:dyDescent="0.25">
      <c r="A346">
        <v>339</v>
      </c>
      <c r="B346" s="14">
        <f t="shared" si="25"/>
        <v>4026.1621725910431</v>
      </c>
      <c r="C346" s="23">
        <f t="shared" si="29"/>
        <v>351.95496173786898</v>
      </c>
      <c r="D346" s="24">
        <f t="shared" si="26"/>
        <v>3674.2072108531743</v>
      </c>
      <c r="E346" s="25">
        <f t="shared" si="27"/>
        <v>0</v>
      </c>
      <c r="F346" s="9">
        <f t="shared" si="28"/>
        <v>80794.983606235386</v>
      </c>
      <c r="G346" s="6"/>
      <c r="H346" s="6"/>
    </row>
    <row r="347" spans="1:8" x14ac:dyDescent="0.25">
      <c r="A347">
        <v>340</v>
      </c>
      <c r="B347" s="14">
        <f t="shared" si="25"/>
        <v>4026.1621725910431</v>
      </c>
      <c r="C347" s="23">
        <f t="shared" si="29"/>
        <v>336.64576502598078</v>
      </c>
      <c r="D347" s="24">
        <f t="shared" si="26"/>
        <v>3689.5164075650623</v>
      </c>
      <c r="E347" s="25">
        <f t="shared" si="27"/>
        <v>0</v>
      </c>
      <c r="F347" s="9">
        <f t="shared" si="28"/>
        <v>77105.467198670318</v>
      </c>
      <c r="G347" s="6"/>
      <c r="H347" s="6"/>
    </row>
    <row r="348" spans="1:8" x14ac:dyDescent="0.25">
      <c r="A348">
        <v>341</v>
      </c>
      <c r="B348" s="14">
        <f t="shared" si="25"/>
        <v>4026.1621725910431</v>
      </c>
      <c r="C348" s="23">
        <f t="shared" si="29"/>
        <v>321.27277999445965</v>
      </c>
      <c r="D348" s="24">
        <f t="shared" si="26"/>
        <v>3704.8893925965835</v>
      </c>
      <c r="E348" s="25">
        <f t="shared" si="27"/>
        <v>0</v>
      </c>
      <c r="F348" s="9">
        <f t="shared" si="28"/>
        <v>73400.577806073736</v>
      </c>
      <c r="G348" s="6"/>
      <c r="H348" s="6"/>
    </row>
    <row r="349" spans="1:8" x14ac:dyDescent="0.25">
      <c r="A349">
        <v>342</v>
      </c>
      <c r="B349" s="14">
        <f t="shared" si="25"/>
        <v>4026.1621725910431</v>
      </c>
      <c r="C349" s="23">
        <f t="shared" si="29"/>
        <v>305.83574085864058</v>
      </c>
      <c r="D349" s="24">
        <f t="shared" si="26"/>
        <v>3720.3264317324024</v>
      </c>
      <c r="E349" s="25">
        <f t="shared" si="27"/>
        <v>0</v>
      </c>
      <c r="F349" s="9">
        <f t="shared" si="28"/>
        <v>69680.251374341329</v>
      </c>
      <c r="G349" s="6"/>
      <c r="H349" s="6"/>
    </row>
    <row r="350" spans="1:8" x14ac:dyDescent="0.25">
      <c r="A350">
        <v>343</v>
      </c>
      <c r="B350" s="14">
        <f t="shared" si="25"/>
        <v>4026.1621725910431</v>
      </c>
      <c r="C350" s="23">
        <f t="shared" si="29"/>
        <v>290.33438072642218</v>
      </c>
      <c r="D350" s="24">
        <f t="shared" si="26"/>
        <v>3735.8277918646208</v>
      </c>
      <c r="E350" s="25">
        <f t="shared" si="27"/>
        <v>0</v>
      </c>
      <c r="F350" s="9">
        <f t="shared" si="28"/>
        <v>65944.423582476709</v>
      </c>
      <c r="G350" s="6"/>
      <c r="H350" s="6"/>
    </row>
    <row r="351" spans="1:8" x14ac:dyDescent="0.25">
      <c r="A351">
        <v>344</v>
      </c>
      <c r="B351" s="14">
        <f t="shared" si="25"/>
        <v>4026.1621725910431</v>
      </c>
      <c r="C351" s="23">
        <f t="shared" si="29"/>
        <v>274.76843159365296</v>
      </c>
      <c r="D351" s="24">
        <f t="shared" si="26"/>
        <v>3751.3937409973901</v>
      </c>
      <c r="E351" s="25">
        <f t="shared" si="27"/>
        <v>0</v>
      </c>
      <c r="F351" s="9">
        <f t="shared" si="28"/>
        <v>62193.029841479321</v>
      </c>
      <c r="G351" s="6"/>
      <c r="H351" s="6"/>
    </row>
    <row r="352" spans="1:8" x14ac:dyDescent="0.25">
      <c r="A352">
        <v>345</v>
      </c>
      <c r="B352" s="14">
        <f t="shared" si="25"/>
        <v>4026.1621725910431</v>
      </c>
      <c r="C352" s="23">
        <f t="shared" si="29"/>
        <v>259.13762433949717</v>
      </c>
      <c r="D352" s="24">
        <f t="shared" si="26"/>
        <v>3767.0245482515461</v>
      </c>
      <c r="E352" s="25">
        <f t="shared" si="27"/>
        <v>0</v>
      </c>
      <c r="F352" s="9">
        <f t="shared" si="28"/>
        <v>58426.005293227776</v>
      </c>
      <c r="G352" s="6"/>
      <c r="H352" s="6"/>
    </row>
    <row r="353" spans="1:8" x14ac:dyDescent="0.25">
      <c r="A353">
        <v>346</v>
      </c>
      <c r="B353" s="14">
        <f t="shared" si="25"/>
        <v>4026.1621725910431</v>
      </c>
      <c r="C353" s="23">
        <f t="shared" si="29"/>
        <v>243.44168872178238</v>
      </c>
      <c r="D353" s="24">
        <f t="shared" si="26"/>
        <v>3782.7204838692605</v>
      </c>
      <c r="E353" s="25">
        <f t="shared" si="27"/>
        <v>0</v>
      </c>
      <c r="F353" s="9">
        <f t="shared" si="28"/>
        <v>54643.284809358513</v>
      </c>
      <c r="G353" s="6"/>
      <c r="H353" s="6"/>
    </row>
    <row r="354" spans="1:8" x14ac:dyDescent="0.25">
      <c r="A354">
        <v>347</v>
      </c>
      <c r="B354" s="14">
        <f t="shared" si="25"/>
        <v>4026.1621725910431</v>
      </c>
      <c r="C354" s="23">
        <f t="shared" si="29"/>
        <v>227.68035337232712</v>
      </c>
      <c r="D354" s="24">
        <f t="shared" si="26"/>
        <v>3798.4818192187158</v>
      </c>
      <c r="E354" s="25">
        <f t="shared" si="27"/>
        <v>0</v>
      </c>
      <c r="F354" s="9">
        <f t="shared" si="28"/>
        <v>50844.802990139797</v>
      </c>
      <c r="G354" s="6"/>
      <c r="H354" s="6"/>
    </row>
    <row r="355" spans="1:8" x14ac:dyDescent="0.25">
      <c r="A355">
        <v>348</v>
      </c>
      <c r="B355" s="14">
        <f t="shared" si="25"/>
        <v>4026.1621725910431</v>
      </c>
      <c r="C355" s="23">
        <f t="shared" si="29"/>
        <v>211.85334579224914</v>
      </c>
      <c r="D355" s="24">
        <f t="shared" si="26"/>
        <v>3814.3088267987941</v>
      </c>
      <c r="E355" s="25">
        <f t="shared" si="27"/>
        <v>0</v>
      </c>
      <c r="F355" s="9">
        <f t="shared" si="28"/>
        <v>47030.494163341005</v>
      </c>
      <c r="G355" s="6"/>
      <c r="H355" s="6"/>
    </row>
    <row r="356" spans="1:8" x14ac:dyDescent="0.25">
      <c r="A356">
        <v>349</v>
      </c>
      <c r="B356" s="14">
        <f t="shared" si="25"/>
        <v>4026.1621725910431</v>
      </c>
      <c r="C356" s="23">
        <f t="shared" si="29"/>
        <v>195.96039234725419</v>
      </c>
      <c r="D356" s="24">
        <f t="shared" si="26"/>
        <v>3830.201780243789</v>
      </c>
      <c r="E356" s="25">
        <f t="shared" si="27"/>
        <v>0</v>
      </c>
      <c r="F356" s="9">
        <f t="shared" si="28"/>
        <v>43200.292383097214</v>
      </c>
      <c r="G356" s="6"/>
      <c r="H356" s="6"/>
    </row>
    <row r="357" spans="1:8" x14ac:dyDescent="0.25">
      <c r="A357">
        <v>350</v>
      </c>
      <c r="B357" s="14">
        <f t="shared" si="25"/>
        <v>4026.1621725910431</v>
      </c>
      <c r="C357" s="23">
        <f t="shared" si="29"/>
        <v>180.00121826290507</v>
      </c>
      <c r="D357" s="24">
        <f t="shared" si="26"/>
        <v>3846.1609543281379</v>
      </c>
      <c r="E357" s="25">
        <f t="shared" si="27"/>
        <v>0</v>
      </c>
      <c r="F357" s="9">
        <f t="shared" si="28"/>
        <v>39354.131428769077</v>
      </c>
      <c r="G357" s="6"/>
      <c r="H357" s="6"/>
    </row>
    <row r="358" spans="1:8" x14ac:dyDescent="0.25">
      <c r="A358">
        <v>351</v>
      </c>
      <c r="B358" s="14">
        <f t="shared" si="25"/>
        <v>4026.1621725910431</v>
      </c>
      <c r="C358" s="23">
        <f t="shared" si="29"/>
        <v>163.97554761987115</v>
      </c>
      <c r="D358" s="24">
        <f t="shared" si="26"/>
        <v>3862.186624971172</v>
      </c>
      <c r="E358" s="25">
        <f t="shared" si="27"/>
        <v>0</v>
      </c>
      <c r="F358" s="9">
        <f t="shared" si="28"/>
        <v>35491.944803797902</v>
      </c>
      <c r="G358" s="6"/>
      <c r="H358" s="6"/>
    </row>
    <row r="359" spans="1:8" x14ac:dyDescent="0.25">
      <c r="A359">
        <v>352</v>
      </c>
      <c r="B359" s="14">
        <f t="shared" si="25"/>
        <v>4026.1621725910431</v>
      </c>
      <c r="C359" s="23">
        <f t="shared" si="29"/>
        <v>147.88310334915792</v>
      </c>
      <c r="D359" s="24">
        <f t="shared" si="26"/>
        <v>3878.2790692418853</v>
      </c>
      <c r="E359" s="25">
        <f t="shared" si="27"/>
        <v>0</v>
      </c>
      <c r="F359" s="9">
        <f t="shared" si="28"/>
        <v>31613.665734556016</v>
      </c>
      <c r="G359" s="6"/>
      <c r="H359" s="6"/>
    </row>
    <row r="360" spans="1:8" x14ac:dyDescent="0.25">
      <c r="A360">
        <v>353</v>
      </c>
      <c r="B360" s="14">
        <f t="shared" si="25"/>
        <v>4026.1621725910431</v>
      </c>
      <c r="C360" s="23">
        <f t="shared" si="29"/>
        <v>131.72360722731673</v>
      </c>
      <c r="D360" s="24">
        <f t="shared" si="26"/>
        <v>3894.4385653637264</v>
      </c>
      <c r="E360" s="25">
        <f t="shared" si="27"/>
        <v>0</v>
      </c>
      <c r="F360" s="9">
        <f t="shared" si="28"/>
        <v>27719.227169192291</v>
      </c>
      <c r="G360" s="6"/>
      <c r="H360" s="6"/>
    </row>
    <row r="361" spans="1:8" x14ac:dyDescent="0.25">
      <c r="A361">
        <v>354</v>
      </c>
      <c r="B361" s="14">
        <f t="shared" si="25"/>
        <v>4026.1621725910431</v>
      </c>
      <c r="C361" s="23">
        <f t="shared" si="29"/>
        <v>115.49677987163454</v>
      </c>
      <c r="D361" s="24">
        <f t="shared" si="26"/>
        <v>3910.6653927194084</v>
      </c>
      <c r="E361" s="25">
        <f t="shared" si="27"/>
        <v>0</v>
      </c>
      <c r="F361" s="9">
        <f t="shared" si="28"/>
        <v>23808.561776472881</v>
      </c>
      <c r="G361" s="6"/>
      <c r="H361" s="6"/>
    </row>
    <row r="362" spans="1:8" x14ac:dyDescent="0.25">
      <c r="A362">
        <v>355</v>
      </c>
      <c r="B362" s="14">
        <f t="shared" si="25"/>
        <v>4026.1621725910431</v>
      </c>
      <c r="C362" s="23">
        <f t="shared" si="29"/>
        <v>99.202340735303665</v>
      </c>
      <c r="D362" s="24">
        <f t="shared" si="26"/>
        <v>3926.9598318557396</v>
      </c>
      <c r="E362" s="25">
        <f t="shared" si="27"/>
        <v>0</v>
      </c>
      <c r="F362" s="9">
        <f t="shared" si="28"/>
        <v>19881.601944617141</v>
      </c>
      <c r="G362" s="6"/>
      <c r="H362" s="6"/>
    </row>
    <row r="363" spans="1:8" x14ac:dyDescent="0.25">
      <c r="A363">
        <v>356</v>
      </c>
      <c r="B363" s="14">
        <f t="shared" si="25"/>
        <v>4026.1621725910431</v>
      </c>
      <c r="C363" s="23">
        <f t="shared" si="29"/>
        <v>82.840008102571417</v>
      </c>
      <c r="D363" s="24">
        <f t="shared" si="26"/>
        <v>3943.3221644884716</v>
      </c>
      <c r="E363" s="25">
        <f t="shared" si="27"/>
        <v>0</v>
      </c>
      <c r="F363" s="9">
        <f t="shared" si="28"/>
        <v>15938.279780128669</v>
      </c>
      <c r="G363" s="6"/>
      <c r="H363" s="6"/>
    </row>
    <row r="364" spans="1:8" x14ac:dyDescent="0.25">
      <c r="A364">
        <v>357</v>
      </c>
      <c r="B364" s="14">
        <f t="shared" si="25"/>
        <v>4026.1621725910431</v>
      </c>
      <c r="C364" s="23">
        <f t="shared" si="29"/>
        <v>66.409499083869449</v>
      </c>
      <c r="D364" s="24">
        <f t="shared" si="26"/>
        <v>3959.7526735071738</v>
      </c>
      <c r="E364" s="25">
        <f t="shared" si="27"/>
        <v>0</v>
      </c>
      <c r="F364" s="9">
        <f t="shared" si="28"/>
        <v>11978.527106621495</v>
      </c>
      <c r="G364" s="6"/>
      <c r="H364" s="6"/>
    </row>
    <row r="365" spans="1:8" x14ac:dyDescent="0.25">
      <c r="A365">
        <v>358</v>
      </c>
      <c r="B365" s="14">
        <f t="shared" si="25"/>
        <v>4026.1621725910431</v>
      </c>
      <c r="C365" s="23">
        <f t="shared" si="29"/>
        <v>49.9105296109229</v>
      </c>
      <c r="D365" s="24">
        <f t="shared" si="26"/>
        <v>3976.2516429801203</v>
      </c>
      <c r="E365" s="25">
        <f t="shared" si="27"/>
        <v>0</v>
      </c>
      <c r="F365" s="9">
        <f t="shared" si="28"/>
        <v>8002.2754636413756</v>
      </c>
      <c r="G365" s="6"/>
      <c r="H365" s="6"/>
    </row>
    <row r="366" spans="1:8" x14ac:dyDescent="0.25">
      <c r="A366">
        <v>359</v>
      </c>
      <c r="B366" s="14">
        <f t="shared" si="25"/>
        <v>4026.1621725910431</v>
      </c>
      <c r="C366" s="23">
        <f t="shared" si="29"/>
        <v>33.342814431839066</v>
      </c>
      <c r="D366" s="24">
        <f t="shared" si="26"/>
        <v>3992.8193581592041</v>
      </c>
      <c r="E366" s="25">
        <f t="shared" si="27"/>
        <v>0</v>
      </c>
      <c r="F366" s="9">
        <f t="shared" si="28"/>
        <v>4009.4561054821716</v>
      </c>
      <c r="G366" s="6"/>
      <c r="H366" s="6"/>
    </row>
    <row r="367" spans="1:8" x14ac:dyDescent="0.25">
      <c r="A367">
        <v>360</v>
      </c>
      <c r="B367" s="14">
        <f t="shared" si="25"/>
        <v>4026.1621725910431</v>
      </c>
      <c r="C367" s="23">
        <f t="shared" si="29"/>
        <v>16.706067106175716</v>
      </c>
      <c r="D367" s="24">
        <f t="shared" si="26"/>
        <v>4009.4561054848673</v>
      </c>
      <c r="E367" s="25">
        <f t="shared" si="27"/>
        <v>0</v>
      </c>
      <c r="F367" s="9">
        <f t="shared" si="28"/>
        <v>-2.6957422960549593E-9</v>
      </c>
      <c r="G367" s="6"/>
      <c r="H367" s="6"/>
    </row>
    <row r="368" spans="1:8" x14ac:dyDescent="0.25">
      <c r="B368" s="6"/>
      <c r="C368" s="6"/>
      <c r="D368" s="6"/>
      <c r="E368" s="6"/>
      <c r="F368" s="6"/>
      <c r="G368" s="6"/>
      <c r="H368" s="6"/>
    </row>
    <row r="369" spans="2:8" x14ac:dyDescent="0.25">
      <c r="B369" s="6"/>
      <c r="C369" s="6"/>
      <c r="D369" s="6"/>
      <c r="E369" s="6"/>
      <c r="F369" s="6"/>
      <c r="G369" s="6"/>
      <c r="H369" s="6"/>
    </row>
    <row r="370" spans="2:8" x14ac:dyDescent="0.25">
      <c r="B370" s="6"/>
      <c r="C370" s="6"/>
      <c r="D370" s="6"/>
      <c r="E370" s="6"/>
      <c r="F370" s="6"/>
      <c r="G370" s="6"/>
      <c r="H370" s="6"/>
    </row>
    <row r="371" spans="2:8" x14ac:dyDescent="0.25">
      <c r="B371" s="6"/>
      <c r="C371" s="6"/>
      <c r="D371" s="6"/>
      <c r="E371" s="6"/>
      <c r="F371" s="6"/>
      <c r="G371" s="6"/>
      <c r="H371" s="6"/>
    </row>
    <row r="372" spans="2:8" x14ac:dyDescent="0.25">
      <c r="B372" s="6"/>
      <c r="C372" s="6"/>
      <c r="D372" s="6"/>
      <c r="E372" s="6"/>
      <c r="F372" s="6"/>
      <c r="G372" s="6"/>
      <c r="H372" s="6"/>
    </row>
    <row r="373" spans="2:8" x14ac:dyDescent="0.25">
      <c r="B373" s="6"/>
      <c r="C373" s="6"/>
      <c r="D373" s="6"/>
      <c r="E373" s="6"/>
      <c r="F373" s="6"/>
      <c r="G373" s="6"/>
      <c r="H373" s="6"/>
    </row>
    <row r="374" spans="2:8" x14ac:dyDescent="0.25">
      <c r="B374" s="6"/>
      <c r="C374" s="6"/>
      <c r="D374" s="6"/>
      <c r="E374" s="6"/>
      <c r="F374" s="6"/>
      <c r="G374" s="6"/>
      <c r="H374" s="6"/>
    </row>
    <row r="375" spans="2:8" x14ac:dyDescent="0.25">
      <c r="B375" s="6"/>
      <c r="C375" s="6"/>
      <c r="D375" s="6"/>
      <c r="E375" s="6"/>
      <c r="F375" s="6"/>
      <c r="G375" s="6"/>
      <c r="H375" s="6"/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2013-12-05T20:41:38Z</dcterms:created>
  <dcterms:modified xsi:type="dcterms:W3CDTF">2019-07-22T21:19:27Z</dcterms:modified>
</cp:coreProperties>
</file>