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autoCompressPictures="0" defaultThemeVersion="124226"/>
  <bookViews>
    <workbookView xWindow="240" yWindow="240" windowWidth="19440" windowHeight="11760"/>
  </bookViews>
  <sheets>
    <sheet name="Sheet1" sheetId="1" r:id="rId1"/>
    <sheet name="Mortgage" sheetId="2" r:id="rId2"/>
  </sheets>
  <calcPr calcId="145621" iterateDelta="1E-4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8" i="1" l="1"/>
  <c r="C18" i="1"/>
  <c r="C68" i="1"/>
  <c r="P4" i="1"/>
  <c r="C1" i="2"/>
  <c r="F6" i="2"/>
  <c r="C7" i="2"/>
  <c r="C3" i="2"/>
  <c r="B7" i="2"/>
  <c r="D7" i="2"/>
  <c r="E7" i="2"/>
  <c r="F7" i="2"/>
  <c r="C8" i="2"/>
  <c r="B8" i="2"/>
  <c r="D8" i="2"/>
  <c r="E8" i="2"/>
  <c r="F8" i="2"/>
  <c r="C9" i="2"/>
  <c r="B9" i="2"/>
  <c r="D9" i="2"/>
  <c r="E9" i="2"/>
  <c r="F9" i="2"/>
  <c r="C10" i="2"/>
  <c r="B10" i="2"/>
  <c r="D10" i="2"/>
  <c r="E10" i="2"/>
  <c r="F10" i="2"/>
  <c r="C11" i="2"/>
  <c r="B11" i="2"/>
  <c r="D11" i="2"/>
  <c r="E11" i="2"/>
  <c r="F11" i="2"/>
  <c r="C12" i="2"/>
  <c r="B12" i="2"/>
  <c r="D12" i="2"/>
  <c r="E12" i="2"/>
  <c r="F12" i="2"/>
  <c r="C13" i="2"/>
  <c r="B13" i="2"/>
  <c r="D13" i="2"/>
  <c r="E13" i="2"/>
  <c r="F13" i="2"/>
  <c r="C14" i="2"/>
  <c r="B14" i="2"/>
  <c r="D14" i="2"/>
  <c r="E14" i="2"/>
  <c r="F14" i="2"/>
  <c r="C15" i="2"/>
  <c r="B15" i="2"/>
  <c r="D15" i="2"/>
  <c r="E15" i="2"/>
  <c r="F15" i="2"/>
  <c r="C16" i="2"/>
  <c r="B16" i="2"/>
  <c r="D16" i="2"/>
  <c r="E16" i="2"/>
  <c r="F16" i="2"/>
  <c r="C17" i="2"/>
  <c r="B17" i="2"/>
  <c r="D17" i="2"/>
  <c r="E17" i="2"/>
  <c r="F17" i="2"/>
  <c r="C18" i="2"/>
  <c r="C19" i="2"/>
  <c r="C21" i="1"/>
  <c r="C69" i="1"/>
  <c r="C71" i="1"/>
  <c r="P18" i="1"/>
  <c r="P40" i="1"/>
  <c r="P33" i="1"/>
  <c r="C8" i="1"/>
  <c r="Q37" i="1"/>
  <c r="C61" i="1"/>
  <c r="C9" i="1"/>
  <c r="C62" i="1"/>
  <c r="P42" i="1"/>
  <c r="C60" i="1"/>
  <c r="C63" i="1"/>
  <c r="C65" i="1"/>
  <c r="C73" i="1"/>
  <c r="Q38" i="1"/>
  <c r="D8" i="1"/>
  <c r="E8" i="1"/>
  <c r="D9" i="1"/>
  <c r="E9" i="1"/>
  <c r="E10" i="1"/>
  <c r="E12" i="1"/>
  <c r="E46" i="1"/>
  <c r="B18" i="2"/>
  <c r="D18" i="2"/>
  <c r="E18" i="2"/>
  <c r="F18" i="2"/>
  <c r="B20" i="2"/>
  <c r="C20" i="2"/>
  <c r="D20" i="2"/>
  <c r="E20" i="2"/>
  <c r="F20" i="2"/>
  <c r="B21" i="2"/>
  <c r="C21" i="2"/>
  <c r="D21" i="2"/>
  <c r="E21" i="2"/>
  <c r="F21" i="2"/>
  <c r="B22" i="2"/>
  <c r="C22" i="2"/>
  <c r="D22" i="2"/>
  <c r="E22" i="2"/>
  <c r="F22" i="2"/>
  <c r="B23" i="2"/>
  <c r="C23" i="2"/>
  <c r="D23" i="2"/>
  <c r="E23" i="2"/>
  <c r="F23" i="2"/>
  <c r="B24" i="2"/>
  <c r="C24" i="2"/>
  <c r="D24" i="2"/>
  <c r="E24" i="2"/>
  <c r="F24" i="2"/>
  <c r="B25" i="2"/>
  <c r="C25" i="2"/>
  <c r="D25" i="2"/>
  <c r="E25" i="2"/>
  <c r="F25" i="2"/>
  <c r="B26" i="2"/>
  <c r="C26" i="2"/>
  <c r="D26" i="2"/>
  <c r="E26" i="2"/>
  <c r="F26" i="2"/>
  <c r="B27" i="2"/>
  <c r="C27" i="2"/>
  <c r="D27" i="2"/>
  <c r="E27" i="2"/>
  <c r="F27" i="2"/>
  <c r="B28" i="2"/>
  <c r="C28" i="2"/>
  <c r="D28" i="2"/>
  <c r="E28" i="2"/>
  <c r="F28" i="2"/>
  <c r="B29" i="2"/>
  <c r="C29" i="2"/>
  <c r="D29" i="2"/>
  <c r="E29" i="2"/>
  <c r="F29" i="2"/>
  <c r="B30" i="2"/>
  <c r="C30" i="2"/>
  <c r="D30" i="2"/>
  <c r="E30" i="2"/>
  <c r="F30" i="2"/>
  <c r="B31" i="2"/>
  <c r="C31" i="2"/>
  <c r="D31" i="2"/>
  <c r="E31" i="2"/>
  <c r="F31" i="2"/>
  <c r="B33" i="2"/>
  <c r="C33" i="2"/>
  <c r="D33" i="2"/>
  <c r="E33" i="2"/>
  <c r="F33" i="2"/>
  <c r="B34" i="2"/>
  <c r="C34" i="2"/>
  <c r="D34" i="2"/>
  <c r="E34" i="2"/>
  <c r="F34" i="2"/>
  <c r="B35" i="2"/>
  <c r="C35" i="2"/>
  <c r="D35" i="2"/>
  <c r="E35" i="2"/>
  <c r="F35" i="2"/>
  <c r="B36" i="2"/>
  <c r="C36" i="2"/>
  <c r="D36" i="2"/>
  <c r="E36" i="2"/>
  <c r="F36" i="2"/>
  <c r="B37" i="2"/>
  <c r="C37" i="2"/>
  <c r="D37" i="2"/>
  <c r="E37" i="2"/>
  <c r="F37" i="2"/>
  <c r="B38" i="2"/>
  <c r="C38" i="2"/>
  <c r="D38" i="2"/>
  <c r="E38" i="2"/>
  <c r="F38" i="2"/>
  <c r="B39" i="2"/>
  <c r="C39" i="2"/>
  <c r="D39" i="2"/>
  <c r="E39" i="2"/>
  <c r="F39" i="2"/>
  <c r="B40" i="2"/>
  <c r="C40" i="2"/>
  <c r="D40" i="2"/>
  <c r="E40" i="2"/>
  <c r="F40" i="2"/>
  <c r="B41" i="2"/>
  <c r="C41" i="2"/>
  <c r="D41" i="2"/>
  <c r="E41" i="2"/>
  <c r="F41" i="2"/>
  <c r="B42" i="2"/>
  <c r="C42" i="2"/>
  <c r="D42" i="2"/>
  <c r="E42" i="2"/>
  <c r="F42" i="2"/>
  <c r="B43" i="2"/>
  <c r="C43" i="2"/>
  <c r="D43" i="2"/>
  <c r="E43" i="2"/>
  <c r="F43" i="2"/>
  <c r="B44" i="2"/>
  <c r="C44" i="2"/>
  <c r="D44" i="2"/>
  <c r="E44" i="2"/>
  <c r="F44" i="2"/>
  <c r="F45" i="2"/>
  <c r="E47" i="1"/>
  <c r="E49" i="1"/>
  <c r="C45" i="2"/>
  <c r="E21" i="1"/>
  <c r="E14" i="1"/>
  <c r="E17" i="1"/>
  <c r="E19" i="1"/>
  <c r="E18" i="1"/>
  <c r="E20" i="1"/>
  <c r="E22" i="1"/>
  <c r="E25" i="1"/>
  <c r="C10" i="1"/>
  <c r="C12" i="1"/>
  <c r="C14" i="1"/>
  <c r="C17" i="1"/>
  <c r="C19" i="1"/>
  <c r="C20" i="1"/>
  <c r="C22" i="1"/>
  <c r="C25" i="1"/>
  <c r="C52" i="1"/>
  <c r="D10" i="1"/>
  <c r="D12" i="1"/>
  <c r="D14" i="1"/>
  <c r="D17" i="1"/>
  <c r="D19" i="1"/>
  <c r="C32" i="2"/>
  <c r="D21" i="1"/>
  <c r="D18" i="1"/>
  <c r="D20" i="1"/>
  <c r="D22" i="1"/>
  <c r="D25" i="1"/>
  <c r="D52" i="1"/>
  <c r="E52" i="1"/>
  <c r="E55" i="1"/>
  <c r="E33" i="1"/>
  <c r="E34" i="1"/>
  <c r="E35" i="1"/>
  <c r="E37" i="1"/>
  <c r="E38" i="1"/>
  <c r="C39" i="1"/>
  <c r="D39" i="1"/>
  <c r="E39" i="1"/>
  <c r="E40" i="1"/>
  <c r="E42" i="1"/>
  <c r="E57" i="1"/>
  <c r="F19" i="2"/>
  <c r="C47" i="1"/>
  <c r="F32" i="2"/>
  <c r="D47" i="1"/>
  <c r="B46" i="2"/>
  <c r="C46" i="2"/>
  <c r="D46" i="2"/>
  <c r="E46" i="2"/>
  <c r="F46" i="2"/>
  <c r="B47" i="2"/>
  <c r="C47" i="2"/>
  <c r="D47" i="2"/>
  <c r="E47" i="2"/>
  <c r="F47" i="2"/>
  <c r="B48" i="2"/>
  <c r="C48" i="2"/>
  <c r="D48" i="2"/>
  <c r="E48" i="2"/>
  <c r="F48" i="2"/>
  <c r="B49" i="2"/>
  <c r="C49" i="2"/>
  <c r="D49" i="2"/>
  <c r="E49" i="2"/>
  <c r="F49" i="2"/>
  <c r="B50" i="2"/>
  <c r="C50" i="2"/>
  <c r="D50" i="2"/>
  <c r="E50" i="2"/>
  <c r="F50" i="2"/>
  <c r="B51" i="2"/>
  <c r="C51" i="2"/>
  <c r="D51" i="2"/>
  <c r="E51" i="2"/>
  <c r="F51" i="2"/>
  <c r="B52" i="2"/>
  <c r="C52" i="2"/>
  <c r="D52" i="2"/>
  <c r="E52" i="2"/>
  <c r="F52" i="2"/>
  <c r="B53" i="2"/>
  <c r="C53" i="2"/>
  <c r="D53" i="2"/>
  <c r="E53" i="2"/>
  <c r="F53" i="2"/>
  <c r="B54" i="2"/>
  <c r="C54" i="2"/>
  <c r="D54" i="2"/>
  <c r="E54" i="2"/>
  <c r="F54" i="2"/>
  <c r="B55" i="2"/>
  <c r="C55" i="2"/>
  <c r="D55" i="2"/>
  <c r="E55" i="2"/>
  <c r="F55" i="2"/>
  <c r="B56" i="2"/>
  <c r="C56" i="2"/>
  <c r="D56" i="2"/>
  <c r="E56" i="2"/>
  <c r="F56" i="2"/>
  <c r="B57" i="2"/>
  <c r="C57" i="2"/>
  <c r="D57" i="2"/>
  <c r="E57" i="2"/>
  <c r="F57" i="2"/>
  <c r="F58" i="2"/>
  <c r="F47" i="1"/>
  <c r="B59" i="2"/>
  <c r="C59" i="2"/>
  <c r="D59" i="2"/>
  <c r="E59" i="2"/>
  <c r="F59" i="2"/>
  <c r="B60" i="2"/>
  <c r="C60" i="2"/>
  <c r="D60" i="2"/>
  <c r="E60" i="2"/>
  <c r="F60" i="2"/>
  <c r="B61" i="2"/>
  <c r="C61" i="2"/>
  <c r="D61" i="2"/>
  <c r="E61" i="2"/>
  <c r="F61" i="2"/>
  <c r="B62" i="2"/>
  <c r="C62" i="2"/>
  <c r="D62" i="2"/>
  <c r="E62" i="2"/>
  <c r="F62" i="2"/>
  <c r="B63" i="2"/>
  <c r="C63" i="2"/>
  <c r="D63" i="2"/>
  <c r="E63" i="2"/>
  <c r="F63" i="2"/>
  <c r="B64" i="2"/>
  <c r="C64" i="2"/>
  <c r="D64" i="2"/>
  <c r="E64" i="2"/>
  <c r="F64" i="2"/>
  <c r="B65" i="2"/>
  <c r="C65" i="2"/>
  <c r="D65" i="2"/>
  <c r="E65" i="2"/>
  <c r="F65" i="2"/>
  <c r="B66" i="2"/>
  <c r="C66" i="2"/>
  <c r="D66" i="2"/>
  <c r="E66" i="2"/>
  <c r="F66" i="2"/>
  <c r="B67" i="2"/>
  <c r="C67" i="2"/>
  <c r="D67" i="2"/>
  <c r="E67" i="2"/>
  <c r="F67" i="2"/>
  <c r="B68" i="2"/>
  <c r="C68" i="2"/>
  <c r="D68" i="2"/>
  <c r="E68" i="2"/>
  <c r="F68" i="2"/>
  <c r="B69" i="2"/>
  <c r="C69" i="2"/>
  <c r="D69" i="2"/>
  <c r="E69" i="2"/>
  <c r="F69" i="2"/>
  <c r="B70" i="2"/>
  <c r="C70" i="2"/>
  <c r="D70" i="2"/>
  <c r="E70" i="2"/>
  <c r="F70" i="2"/>
  <c r="F71" i="2"/>
  <c r="G47" i="1"/>
  <c r="B72" i="2"/>
  <c r="C72" i="2"/>
  <c r="D72" i="2"/>
  <c r="E72" i="2"/>
  <c r="F72" i="2"/>
  <c r="B73" i="2"/>
  <c r="C73" i="2"/>
  <c r="D73" i="2"/>
  <c r="E73" i="2"/>
  <c r="F73" i="2"/>
  <c r="B74" i="2"/>
  <c r="C74" i="2"/>
  <c r="D74" i="2"/>
  <c r="E74" i="2"/>
  <c r="F74" i="2"/>
  <c r="B75" i="2"/>
  <c r="C75" i="2"/>
  <c r="D75" i="2"/>
  <c r="E75" i="2"/>
  <c r="F75" i="2"/>
  <c r="B76" i="2"/>
  <c r="C76" i="2"/>
  <c r="D76" i="2"/>
  <c r="E76" i="2"/>
  <c r="F76" i="2"/>
  <c r="B77" i="2"/>
  <c r="C77" i="2"/>
  <c r="D77" i="2"/>
  <c r="E77" i="2"/>
  <c r="F77" i="2"/>
  <c r="B78" i="2"/>
  <c r="C78" i="2"/>
  <c r="D78" i="2"/>
  <c r="E78" i="2"/>
  <c r="F78" i="2"/>
  <c r="B79" i="2"/>
  <c r="C79" i="2"/>
  <c r="D79" i="2"/>
  <c r="E79" i="2"/>
  <c r="F79" i="2"/>
  <c r="B80" i="2"/>
  <c r="C80" i="2"/>
  <c r="D80" i="2"/>
  <c r="E80" i="2"/>
  <c r="F80" i="2"/>
  <c r="B81" i="2"/>
  <c r="C81" i="2"/>
  <c r="D81" i="2"/>
  <c r="E81" i="2"/>
  <c r="F81" i="2"/>
  <c r="B82" i="2"/>
  <c r="C82" i="2"/>
  <c r="D82" i="2"/>
  <c r="E82" i="2"/>
  <c r="F82" i="2"/>
  <c r="B83" i="2"/>
  <c r="C83" i="2"/>
  <c r="D83" i="2"/>
  <c r="E83" i="2"/>
  <c r="F83" i="2"/>
  <c r="F84" i="2"/>
  <c r="H47" i="1"/>
  <c r="B85" i="2"/>
  <c r="C85" i="2"/>
  <c r="D85" i="2"/>
  <c r="E85" i="2"/>
  <c r="F85" i="2"/>
  <c r="B86" i="2"/>
  <c r="C86" i="2"/>
  <c r="D86" i="2"/>
  <c r="E86" i="2"/>
  <c r="F86" i="2"/>
  <c r="B87" i="2"/>
  <c r="C87" i="2"/>
  <c r="D87" i="2"/>
  <c r="E87" i="2"/>
  <c r="F87" i="2"/>
  <c r="B88" i="2"/>
  <c r="C88" i="2"/>
  <c r="D88" i="2"/>
  <c r="E88" i="2"/>
  <c r="F88" i="2"/>
  <c r="B89" i="2"/>
  <c r="C89" i="2"/>
  <c r="D89" i="2"/>
  <c r="E89" i="2"/>
  <c r="F89" i="2"/>
  <c r="B90" i="2"/>
  <c r="C90" i="2"/>
  <c r="D90" i="2"/>
  <c r="E90" i="2"/>
  <c r="F90" i="2"/>
  <c r="B91" i="2"/>
  <c r="C91" i="2"/>
  <c r="D91" i="2"/>
  <c r="E91" i="2"/>
  <c r="F91" i="2"/>
  <c r="B92" i="2"/>
  <c r="C92" i="2"/>
  <c r="D92" i="2"/>
  <c r="E92" i="2"/>
  <c r="F92" i="2"/>
  <c r="B93" i="2"/>
  <c r="C93" i="2"/>
  <c r="D93" i="2"/>
  <c r="E93" i="2"/>
  <c r="F93" i="2"/>
  <c r="B94" i="2"/>
  <c r="C94" i="2"/>
  <c r="D94" i="2"/>
  <c r="E94" i="2"/>
  <c r="F94" i="2"/>
  <c r="B95" i="2"/>
  <c r="C95" i="2"/>
  <c r="D95" i="2"/>
  <c r="E95" i="2"/>
  <c r="F95" i="2"/>
  <c r="B96" i="2"/>
  <c r="C96" i="2"/>
  <c r="D96" i="2"/>
  <c r="E96" i="2"/>
  <c r="F96" i="2"/>
  <c r="F97" i="2"/>
  <c r="I47" i="1"/>
  <c r="B98" i="2"/>
  <c r="C98" i="2"/>
  <c r="D98" i="2"/>
  <c r="E98" i="2"/>
  <c r="F98" i="2"/>
  <c r="B99" i="2"/>
  <c r="C99" i="2"/>
  <c r="D99" i="2"/>
  <c r="E99" i="2"/>
  <c r="F99" i="2"/>
  <c r="B100" i="2"/>
  <c r="C100" i="2"/>
  <c r="D100" i="2"/>
  <c r="E100" i="2"/>
  <c r="F100" i="2"/>
  <c r="B101" i="2"/>
  <c r="C101" i="2"/>
  <c r="D101" i="2"/>
  <c r="E101" i="2"/>
  <c r="F101" i="2"/>
  <c r="B102" i="2"/>
  <c r="C102" i="2"/>
  <c r="D102" i="2"/>
  <c r="E102" i="2"/>
  <c r="F102" i="2"/>
  <c r="B103" i="2"/>
  <c r="C103" i="2"/>
  <c r="D103" i="2"/>
  <c r="E103" i="2"/>
  <c r="F103" i="2"/>
  <c r="B104" i="2"/>
  <c r="C104" i="2"/>
  <c r="D104" i="2"/>
  <c r="E104" i="2"/>
  <c r="F104" i="2"/>
  <c r="B105" i="2"/>
  <c r="C105" i="2"/>
  <c r="D105" i="2"/>
  <c r="E105" i="2"/>
  <c r="F105" i="2"/>
  <c r="B106" i="2"/>
  <c r="C106" i="2"/>
  <c r="D106" i="2"/>
  <c r="E106" i="2"/>
  <c r="F106" i="2"/>
  <c r="B107" i="2"/>
  <c r="C107" i="2"/>
  <c r="D107" i="2"/>
  <c r="E107" i="2"/>
  <c r="F107" i="2"/>
  <c r="B108" i="2"/>
  <c r="C108" i="2"/>
  <c r="D108" i="2"/>
  <c r="E108" i="2"/>
  <c r="F108" i="2"/>
  <c r="B109" i="2"/>
  <c r="C109" i="2"/>
  <c r="D109" i="2"/>
  <c r="E109" i="2"/>
  <c r="F109" i="2"/>
  <c r="F110" i="2"/>
  <c r="J47" i="1"/>
  <c r="B111" i="2"/>
  <c r="C111" i="2"/>
  <c r="D111" i="2"/>
  <c r="E111" i="2"/>
  <c r="F111" i="2"/>
  <c r="B112" i="2"/>
  <c r="C112" i="2"/>
  <c r="D112" i="2"/>
  <c r="E112" i="2"/>
  <c r="F112" i="2"/>
  <c r="B113" i="2"/>
  <c r="C113" i="2"/>
  <c r="D113" i="2"/>
  <c r="E113" i="2"/>
  <c r="F113" i="2"/>
  <c r="B114" i="2"/>
  <c r="C114" i="2"/>
  <c r="D114" i="2"/>
  <c r="E114" i="2"/>
  <c r="F114" i="2"/>
  <c r="B115" i="2"/>
  <c r="C115" i="2"/>
  <c r="D115" i="2"/>
  <c r="E115" i="2"/>
  <c r="F115" i="2"/>
  <c r="B116" i="2"/>
  <c r="C116" i="2"/>
  <c r="D116" i="2"/>
  <c r="E116" i="2"/>
  <c r="F116" i="2"/>
  <c r="B117" i="2"/>
  <c r="C117" i="2"/>
  <c r="D117" i="2"/>
  <c r="E117" i="2"/>
  <c r="F117" i="2"/>
  <c r="B118" i="2"/>
  <c r="C118" i="2"/>
  <c r="D118" i="2"/>
  <c r="E118" i="2"/>
  <c r="F118" i="2"/>
  <c r="B119" i="2"/>
  <c r="C119" i="2"/>
  <c r="D119" i="2"/>
  <c r="E119" i="2"/>
  <c r="F119" i="2"/>
  <c r="B120" i="2"/>
  <c r="C120" i="2"/>
  <c r="D120" i="2"/>
  <c r="E120" i="2"/>
  <c r="F120" i="2"/>
  <c r="B121" i="2"/>
  <c r="C121" i="2"/>
  <c r="D121" i="2"/>
  <c r="E121" i="2"/>
  <c r="F121" i="2"/>
  <c r="B122" i="2"/>
  <c r="C122" i="2"/>
  <c r="D122" i="2"/>
  <c r="E122" i="2"/>
  <c r="F122" i="2"/>
  <c r="F123" i="2"/>
  <c r="K47" i="1"/>
  <c r="B124" i="2"/>
  <c r="C124" i="2"/>
  <c r="D124" i="2"/>
  <c r="E124" i="2"/>
  <c r="F124" i="2"/>
  <c r="B125" i="2"/>
  <c r="C125" i="2"/>
  <c r="D125" i="2"/>
  <c r="E125" i="2"/>
  <c r="F125" i="2"/>
  <c r="B126" i="2"/>
  <c r="C126" i="2"/>
  <c r="D126" i="2"/>
  <c r="E126" i="2"/>
  <c r="F126" i="2"/>
  <c r="B127" i="2"/>
  <c r="C127" i="2"/>
  <c r="D127" i="2"/>
  <c r="E127" i="2"/>
  <c r="F127" i="2"/>
  <c r="B128" i="2"/>
  <c r="C128" i="2"/>
  <c r="D128" i="2"/>
  <c r="E128" i="2"/>
  <c r="F128" i="2"/>
  <c r="B129" i="2"/>
  <c r="C129" i="2"/>
  <c r="D129" i="2"/>
  <c r="E129" i="2"/>
  <c r="F129" i="2"/>
  <c r="B130" i="2"/>
  <c r="C130" i="2"/>
  <c r="D130" i="2"/>
  <c r="E130" i="2"/>
  <c r="F130" i="2"/>
  <c r="B131" i="2"/>
  <c r="C131" i="2"/>
  <c r="D131" i="2"/>
  <c r="E131" i="2"/>
  <c r="F131" i="2"/>
  <c r="B132" i="2"/>
  <c r="C132" i="2"/>
  <c r="D132" i="2"/>
  <c r="E132" i="2"/>
  <c r="F132" i="2"/>
  <c r="B133" i="2"/>
  <c r="C133" i="2"/>
  <c r="D133" i="2"/>
  <c r="E133" i="2"/>
  <c r="F133" i="2"/>
  <c r="B134" i="2"/>
  <c r="C134" i="2"/>
  <c r="D134" i="2"/>
  <c r="E134" i="2"/>
  <c r="F134" i="2"/>
  <c r="B135" i="2"/>
  <c r="C135" i="2"/>
  <c r="D135" i="2"/>
  <c r="E135" i="2"/>
  <c r="F135" i="2"/>
  <c r="F136" i="2"/>
  <c r="L47" i="1"/>
  <c r="F8" i="1"/>
  <c r="G8" i="1"/>
  <c r="H8" i="1"/>
  <c r="I8" i="1"/>
  <c r="J8" i="1"/>
  <c r="K8" i="1"/>
  <c r="L8" i="1"/>
  <c r="F9" i="1"/>
  <c r="G9" i="1"/>
  <c r="H9" i="1"/>
  <c r="I9" i="1"/>
  <c r="J9" i="1"/>
  <c r="K9" i="1"/>
  <c r="L9" i="1"/>
  <c r="L10" i="1"/>
  <c r="L12" i="1"/>
  <c r="L14" i="1"/>
  <c r="L112" i="1"/>
  <c r="L18" i="1"/>
  <c r="L113" i="1"/>
  <c r="L114" i="1"/>
  <c r="L115" i="1"/>
  <c r="L116" i="1"/>
  <c r="L117" i="1"/>
  <c r="L33" i="1"/>
  <c r="K10" i="1"/>
  <c r="K12" i="1"/>
  <c r="K33" i="1"/>
  <c r="L125" i="1"/>
  <c r="L34" i="1"/>
  <c r="K34" i="1"/>
  <c r="L126" i="1"/>
  <c r="L46" i="1"/>
  <c r="K46" i="1"/>
  <c r="L127" i="1"/>
  <c r="K14" i="1"/>
  <c r="K112" i="1"/>
  <c r="K18" i="1"/>
  <c r="K113" i="1"/>
  <c r="K114" i="1"/>
  <c r="K115" i="1"/>
  <c r="L128" i="1"/>
  <c r="C33" i="1"/>
  <c r="C125" i="1"/>
  <c r="D33" i="1"/>
  <c r="D125" i="1"/>
  <c r="E125" i="1"/>
  <c r="F10" i="1"/>
  <c r="F12" i="1"/>
  <c r="F33" i="1"/>
  <c r="F125" i="1"/>
  <c r="G10" i="1"/>
  <c r="G12" i="1"/>
  <c r="G33" i="1"/>
  <c r="G125" i="1"/>
  <c r="H10" i="1"/>
  <c r="H12" i="1"/>
  <c r="H33" i="1"/>
  <c r="H125" i="1"/>
  <c r="I10" i="1"/>
  <c r="I12" i="1"/>
  <c r="I33" i="1"/>
  <c r="I125" i="1"/>
  <c r="J10" i="1"/>
  <c r="J12" i="1"/>
  <c r="J33" i="1"/>
  <c r="J125" i="1"/>
  <c r="K125" i="1"/>
  <c r="L131" i="1"/>
  <c r="C34" i="1"/>
  <c r="C126" i="1"/>
  <c r="D34" i="1"/>
  <c r="D126" i="1"/>
  <c r="E126" i="1"/>
  <c r="F34" i="1"/>
  <c r="F126" i="1"/>
  <c r="G34" i="1"/>
  <c r="G126" i="1"/>
  <c r="H34" i="1"/>
  <c r="H126" i="1"/>
  <c r="I34" i="1"/>
  <c r="I126" i="1"/>
  <c r="J34" i="1"/>
  <c r="J126" i="1"/>
  <c r="K126" i="1"/>
  <c r="L132" i="1"/>
  <c r="C46" i="1"/>
  <c r="C127" i="1"/>
  <c r="D46" i="1"/>
  <c r="D127" i="1"/>
  <c r="E127" i="1"/>
  <c r="F46" i="1"/>
  <c r="F127" i="1"/>
  <c r="G46" i="1"/>
  <c r="G127" i="1"/>
  <c r="H46" i="1"/>
  <c r="H127" i="1"/>
  <c r="I46" i="1"/>
  <c r="I127" i="1"/>
  <c r="J46" i="1"/>
  <c r="J127" i="1"/>
  <c r="K127" i="1"/>
  <c r="L133" i="1"/>
  <c r="C112" i="1"/>
  <c r="C113" i="1"/>
  <c r="C114" i="1"/>
  <c r="C115" i="1"/>
  <c r="C128" i="1"/>
  <c r="D112" i="1"/>
  <c r="D113" i="1"/>
  <c r="D114" i="1"/>
  <c r="D115" i="1"/>
  <c r="D128" i="1"/>
  <c r="E112" i="1"/>
  <c r="E113" i="1"/>
  <c r="E114" i="1"/>
  <c r="E115" i="1"/>
  <c r="E128" i="1"/>
  <c r="F14" i="1"/>
  <c r="F112" i="1"/>
  <c r="F18" i="1"/>
  <c r="F113" i="1"/>
  <c r="F114" i="1"/>
  <c r="F115" i="1"/>
  <c r="F128" i="1"/>
  <c r="G14" i="1"/>
  <c r="G112" i="1"/>
  <c r="G18" i="1"/>
  <c r="G113" i="1"/>
  <c r="G114" i="1"/>
  <c r="G115" i="1"/>
  <c r="G128" i="1"/>
  <c r="H14" i="1"/>
  <c r="H112" i="1"/>
  <c r="H18" i="1"/>
  <c r="H113" i="1"/>
  <c r="H114" i="1"/>
  <c r="H115" i="1"/>
  <c r="H128" i="1"/>
  <c r="I14" i="1"/>
  <c r="I112" i="1"/>
  <c r="I18" i="1"/>
  <c r="I113" i="1"/>
  <c r="I114" i="1"/>
  <c r="I115" i="1"/>
  <c r="I128" i="1"/>
  <c r="J14" i="1"/>
  <c r="J112" i="1"/>
  <c r="J18" i="1"/>
  <c r="J113" i="1"/>
  <c r="J114" i="1"/>
  <c r="J115" i="1"/>
  <c r="J128" i="1"/>
  <c r="K128" i="1"/>
  <c r="L134" i="1"/>
  <c r="L37" i="1"/>
  <c r="L38" i="1"/>
  <c r="F39" i="1"/>
  <c r="G39" i="1"/>
  <c r="H39" i="1"/>
  <c r="I39" i="1"/>
  <c r="J39" i="1"/>
  <c r="K39" i="1"/>
  <c r="L39" i="1"/>
  <c r="N119" i="1"/>
  <c r="L121" i="1"/>
  <c r="L122" i="1"/>
  <c r="L137" i="1"/>
  <c r="C37" i="1"/>
  <c r="C38" i="1"/>
  <c r="B120" i="1"/>
  <c r="B137" i="1"/>
  <c r="B139" i="1"/>
  <c r="E90" i="1"/>
  <c r="E83" i="1"/>
  <c r="E92" i="1"/>
  <c r="B103" i="1"/>
  <c r="L139" i="1"/>
  <c r="C116" i="1"/>
  <c r="C117" i="1"/>
  <c r="C137" i="1"/>
  <c r="C139" i="1"/>
  <c r="D116" i="1"/>
  <c r="D117" i="1"/>
  <c r="D137" i="1"/>
  <c r="D139" i="1"/>
  <c r="E116" i="1"/>
  <c r="E117" i="1"/>
  <c r="E137" i="1"/>
  <c r="E139" i="1"/>
  <c r="F116" i="1"/>
  <c r="F117" i="1"/>
  <c r="F137" i="1"/>
  <c r="F139" i="1"/>
  <c r="G116" i="1"/>
  <c r="G117" i="1"/>
  <c r="G137" i="1"/>
  <c r="G139" i="1"/>
  <c r="H116" i="1"/>
  <c r="H117" i="1"/>
  <c r="H137" i="1"/>
  <c r="H139" i="1"/>
  <c r="I116" i="1"/>
  <c r="I117" i="1"/>
  <c r="I137" i="1"/>
  <c r="I139" i="1"/>
  <c r="J116" i="1"/>
  <c r="J117" i="1"/>
  <c r="J137" i="1"/>
  <c r="J139" i="1"/>
  <c r="K116" i="1"/>
  <c r="K117" i="1"/>
  <c r="K137" i="1"/>
  <c r="K139" i="1"/>
  <c r="B141" i="1"/>
  <c r="E99" i="1"/>
  <c r="E101" i="1"/>
  <c r="B104" i="1"/>
  <c r="B97" i="1"/>
  <c r="B94" i="1"/>
  <c r="B93" i="1"/>
  <c r="D49" i="1"/>
  <c r="D55" i="1"/>
  <c r="F49" i="1"/>
  <c r="F17" i="1"/>
  <c r="F19" i="1"/>
  <c r="C58" i="2"/>
  <c r="F21" i="1"/>
  <c r="F20" i="1"/>
  <c r="F22" i="1"/>
  <c r="F25" i="1"/>
  <c r="F52" i="1"/>
  <c r="F55" i="1"/>
  <c r="G49" i="1"/>
  <c r="G17" i="1"/>
  <c r="G19" i="1"/>
  <c r="C71" i="2"/>
  <c r="G21" i="1"/>
  <c r="G20" i="1"/>
  <c r="G22" i="1"/>
  <c r="G25" i="1"/>
  <c r="G52" i="1"/>
  <c r="G55" i="1"/>
  <c r="H49" i="1"/>
  <c r="H17" i="1"/>
  <c r="H19" i="1"/>
  <c r="C84" i="2"/>
  <c r="H21" i="1"/>
  <c r="H20" i="1"/>
  <c r="H22" i="1"/>
  <c r="H25" i="1"/>
  <c r="H52" i="1"/>
  <c r="H55" i="1"/>
  <c r="I49" i="1"/>
  <c r="I17" i="1"/>
  <c r="I19" i="1"/>
  <c r="C97" i="2"/>
  <c r="I21" i="1"/>
  <c r="I20" i="1"/>
  <c r="I22" i="1"/>
  <c r="I25" i="1"/>
  <c r="I52" i="1"/>
  <c r="I55" i="1"/>
  <c r="J49" i="1"/>
  <c r="J17" i="1"/>
  <c r="J19" i="1"/>
  <c r="C110" i="2"/>
  <c r="J21" i="1"/>
  <c r="J20" i="1"/>
  <c r="J22" i="1"/>
  <c r="J25" i="1"/>
  <c r="J52" i="1"/>
  <c r="J55" i="1"/>
  <c r="K49" i="1"/>
  <c r="K17" i="1"/>
  <c r="K19" i="1"/>
  <c r="C123" i="2"/>
  <c r="K21" i="1"/>
  <c r="K20" i="1"/>
  <c r="K22" i="1"/>
  <c r="K25" i="1"/>
  <c r="K52" i="1"/>
  <c r="K55" i="1"/>
  <c r="L49" i="1"/>
  <c r="L17" i="1"/>
  <c r="L19" i="1"/>
  <c r="C136" i="2"/>
  <c r="L21" i="1"/>
  <c r="L20" i="1"/>
  <c r="L22" i="1"/>
  <c r="L25" i="1"/>
  <c r="L52" i="1"/>
  <c r="L55" i="1"/>
  <c r="C49" i="1"/>
  <c r="C55" i="1"/>
  <c r="B83" i="1"/>
  <c r="B143" i="1"/>
  <c r="G35" i="1"/>
  <c r="G37" i="1"/>
  <c r="G38" i="1"/>
  <c r="G40" i="1"/>
  <c r="G42" i="1"/>
  <c r="G57" i="1"/>
  <c r="H35" i="1"/>
  <c r="H37" i="1"/>
  <c r="H38" i="1"/>
  <c r="H40" i="1"/>
  <c r="H42" i="1"/>
  <c r="H57" i="1"/>
  <c r="I35" i="1"/>
  <c r="I37" i="1"/>
  <c r="I38" i="1"/>
  <c r="I40" i="1"/>
  <c r="I42" i="1"/>
  <c r="I57" i="1"/>
  <c r="J35" i="1"/>
  <c r="J37" i="1"/>
  <c r="J38" i="1"/>
  <c r="J40" i="1"/>
  <c r="J42" i="1"/>
  <c r="J57" i="1"/>
  <c r="K35" i="1"/>
  <c r="K37" i="1"/>
  <c r="K38" i="1"/>
  <c r="K40" i="1"/>
  <c r="K42" i="1"/>
  <c r="K57" i="1"/>
  <c r="L35" i="1"/>
  <c r="L40" i="1"/>
  <c r="L42" i="1"/>
  <c r="L57" i="1"/>
  <c r="D37" i="1"/>
  <c r="D38" i="1"/>
  <c r="D40" i="1"/>
  <c r="E136" i="2"/>
  <c r="D136" i="2"/>
  <c r="B136" i="2"/>
  <c r="E123" i="2"/>
  <c r="D123" i="2"/>
  <c r="B123" i="2"/>
  <c r="E110" i="2"/>
  <c r="D110" i="2"/>
  <c r="B110" i="2"/>
  <c r="E97" i="2"/>
  <c r="D97" i="2"/>
  <c r="B97" i="2"/>
  <c r="E84" i="2"/>
  <c r="D84" i="2"/>
  <c r="B84" i="2"/>
  <c r="E71" i="2"/>
  <c r="D71" i="2"/>
  <c r="B71" i="2"/>
  <c r="E58" i="2"/>
  <c r="D58" i="2"/>
  <c r="B58" i="2"/>
  <c r="E45" i="2"/>
  <c r="D45" i="2"/>
  <c r="B45" i="2"/>
  <c r="E32" i="2"/>
  <c r="D32" i="2"/>
  <c r="B32" i="2"/>
  <c r="D19" i="2"/>
  <c r="E19" i="2"/>
  <c r="B19" i="2"/>
  <c r="C137" i="2"/>
  <c r="B137" i="2"/>
  <c r="D137" i="2"/>
  <c r="E137" i="2"/>
  <c r="F137" i="2"/>
  <c r="C138" i="2"/>
  <c r="B138" i="2"/>
  <c r="D138" i="2"/>
  <c r="E138" i="2"/>
  <c r="F138" i="2"/>
  <c r="C139" i="2"/>
  <c r="B139" i="2"/>
  <c r="D139" i="2"/>
  <c r="E139" i="2"/>
  <c r="F139" i="2"/>
  <c r="C140" i="2"/>
  <c r="B140" i="2"/>
  <c r="D140" i="2"/>
  <c r="E140" i="2"/>
  <c r="F140" i="2"/>
  <c r="C141" i="2"/>
  <c r="B141" i="2"/>
  <c r="D141" i="2"/>
  <c r="E141" i="2"/>
  <c r="F141" i="2"/>
  <c r="C142" i="2"/>
  <c r="B142" i="2"/>
  <c r="D142" i="2"/>
  <c r="E142" i="2"/>
  <c r="F142" i="2"/>
  <c r="C143" i="2"/>
  <c r="B143" i="2"/>
  <c r="D143" i="2"/>
  <c r="E143" i="2"/>
  <c r="F143" i="2"/>
  <c r="C144" i="2"/>
  <c r="B144" i="2"/>
  <c r="D144" i="2"/>
  <c r="E144" i="2"/>
  <c r="F144" i="2"/>
  <c r="C145" i="2"/>
  <c r="B145" i="2"/>
  <c r="D145" i="2"/>
  <c r="E145" i="2"/>
  <c r="F145" i="2"/>
  <c r="C146" i="2"/>
  <c r="B146" i="2"/>
  <c r="D146" i="2"/>
  <c r="E146" i="2"/>
  <c r="F146" i="2"/>
  <c r="C147" i="2"/>
  <c r="B147" i="2"/>
  <c r="D147" i="2"/>
  <c r="E147" i="2"/>
  <c r="F147" i="2"/>
  <c r="C148" i="2"/>
  <c r="B148" i="2"/>
  <c r="D148" i="2"/>
  <c r="E148" i="2"/>
  <c r="F148" i="2"/>
  <c r="C149" i="2"/>
  <c r="B149" i="2"/>
  <c r="D149" i="2"/>
  <c r="E149" i="2"/>
  <c r="F149" i="2"/>
  <c r="C150" i="2"/>
  <c r="B150" i="2"/>
  <c r="D150" i="2"/>
  <c r="E150" i="2"/>
  <c r="F150" i="2"/>
  <c r="C151" i="2"/>
  <c r="B151" i="2"/>
  <c r="D151" i="2"/>
  <c r="E151" i="2"/>
  <c r="F151" i="2"/>
  <c r="C152" i="2"/>
  <c r="B152" i="2"/>
  <c r="D152" i="2"/>
  <c r="E152" i="2"/>
  <c r="F152" i="2"/>
  <c r="C153" i="2"/>
  <c r="B153" i="2"/>
  <c r="D153" i="2"/>
  <c r="E153" i="2"/>
  <c r="F153" i="2"/>
  <c r="C154" i="2"/>
  <c r="B154" i="2"/>
  <c r="D154" i="2"/>
  <c r="E154" i="2"/>
  <c r="F154" i="2"/>
  <c r="C155" i="2"/>
  <c r="B155" i="2"/>
  <c r="D155" i="2"/>
  <c r="E155" i="2"/>
  <c r="F155" i="2"/>
  <c r="C156" i="2"/>
  <c r="B156" i="2"/>
  <c r="D156" i="2"/>
  <c r="E156" i="2"/>
  <c r="F156" i="2"/>
  <c r="C157" i="2"/>
  <c r="B157" i="2"/>
  <c r="D157" i="2"/>
  <c r="E157" i="2"/>
  <c r="F157" i="2"/>
  <c r="C158" i="2"/>
  <c r="B158" i="2"/>
  <c r="D158" i="2"/>
  <c r="E158" i="2"/>
  <c r="F158" i="2"/>
  <c r="C159" i="2"/>
  <c r="B159" i="2"/>
  <c r="D159" i="2"/>
  <c r="E159" i="2"/>
  <c r="F159" i="2"/>
  <c r="C160" i="2"/>
  <c r="B160" i="2"/>
  <c r="D160" i="2"/>
  <c r="E160" i="2"/>
  <c r="F160" i="2"/>
  <c r="C161" i="2"/>
  <c r="B161" i="2"/>
  <c r="D161" i="2"/>
  <c r="E161" i="2"/>
  <c r="F161" i="2"/>
  <c r="C162" i="2"/>
  <c r="B162" i="2"/>
  <c r="D162" i="2"/>
  <c r="E162" i="2"/>
  <c r="F162" i="2"/>
  <c r="C163" i="2"/>
  <c r="B163" i="2"/>
  <c r="D163" i="2"/>
  <c r="E163" i="2"/>
  <c r="F163" i="2"/>
  <c r="C164" i="2"/>
  <c r="B164" i="2"/>
  <c r="D164" i="2"/>
  <c r="E164" i="2"/>
  <c r="F164" i="2"/>
  <c r="C165" i="2"/>
  <c r="B165" i="2"/>
  <c r="D165" i="2"/>
  <c r="E165" i="2"/>
  <c r="F165" i="2"/>
  <c r="C166" i="2"/>
  <c r="B166" i="2"/>
  <c r="D166" i="2"/>
  <c r="E166" i="2"/>
  <c r="F166" i="2"/>
  <c r="C167" i="2"/>
  <c r="B167" i="2"/>
  <c r="D167" i="2"/>
  <c r="E167" i="2"/>
  <c r="F167" i="2"/>
  <c r="C168" i="2"/>
  <c r="B168" i="2"/>
  <c r="D168" i="2"/>
  <c r="E168" i="2"/>
  <c r="F168" i="2"/>
  <c r="C169" i="2"/>
  <c r="B169" i="2"/>
  <c r="D169" i="2"/>
  <c r="E169" i="2"/>
  <c r="F169" i="2"/>
  <c r="C170" i="2"/>
  <c r="B170" i="2"/>
  <c r="D170" i="2"/>
  <c r="E170" i="2"/>
  <c r="F170" i="2"/>
  <c r="C171" i="2"/>
  <c r="B171" i="2"/>
  <c r="D171" i="2"/>
  <c r="E171" i="2"/>
  <c r="F171" i="2"/>
  <c r="C172" i="2"/>
  <c r="B172" i="2"/>
  <c r="D172" i="2"/>
  <c r="E172" i="2"/>
  <c r="F172" i="2"/>
  <c r="C173" i="2"/>
  <c r="B173" i="2"/>
  <c r="D173" i="2"/>
  <c r="E173" i="2"/>
  <c r="F173" i="2"/>
  <c r="C174" i="2"/>
  <c r="B174" i="2"/>
  <c r="D174" i="2"/>
  <c r="E174" i="2"/>
  <c r="F174" i="2"/>
  <c r="C175" i="2"/>
  <c r="B175" i="2"/>
  <c r="D175" i="2"/>
  <c r="E175" i="2"/>
  <c r="F175" i="2"/>
  <c r="C176" i="2"/>
  <c r="B176" i="2"/>
  <c r="D176" i="2"/>
  <c r="E176" i="2"/>
  <c r="F176" i="2"/>
  <c r="C177" i="2"/>
  <c r="B177" i="2"/>
  <c r="D177" i="2"/>
  <c r="E177" i="2"/>
  <c r="F177" i="2"/>
  <c r="C178" i="2"/>
  <c r="B178" i="2"/>
  <c r="D178" i="2"/>
  <c r="E178" i="2"/>
  <c r="F178" i="2"/>
  <c r="C179" i="2"/>
  <c r="B179" i="2"/>
  <c r="D179" i="2"/>
  <c r="E179" i="2"/>
  <c r="F179" i="2"/>
  <c r="C180" i="2"/>
  <c r="B180" i="2"/>
  <c r="D180" i="2"/>
  <c r="E180" i="2"/>
  <c r="F180" i="2"/>
  <c r="C181" i="2"/>
  <c r="B181" i="2"/>
  <c r="D181" i="2"/>
  <c r="E181" i="2"/>
  <c r="F181" i="2"/>
  <c r="C182" i="2"/>
  <c r="B182" i="2"/>
  <c r="D182" i="2"/>
  <c r="E182" i="2"/>
  <c r="F182" i="2"/>
  <c r="C183" i="2"/>
  <c r="B183" i="2"/>
  <c r="D183" i="2"/>
  <c r="E183" i="2"/>
  <c r="F183" i="2"/>
  <c r="C184" i="2"/>
  <c r="B184" i="2"/>
  <c r="D184" i="2"/>
  <c r="E184" i="2"/>
  <c r="F184" i="2"/>
  <c r="C185" i="2"/>
  <c r="B185" i="2"/>
  <c r="D185" i="2"/>
  <c r="E185" i="2"/>
  <c r="F185" i="2"/>
  <c r="C186" i="2"/>
  <c r="B186" i="2"/>
  <c r="D186" i="2"/>
  <c r="E186" i="2"/>
  <c r="F186" i="2"/>
  <c r="C187" i="2"/>
  <c r="B187" i="2"/>
  <c r="D187" i="2"/>
  <c r="E187" i="2"/>
  <c r="F187" i="2"/>
  <c r="C188" i="2"/>
  <c r="B188" i="2"/>
  <c r="D188" i="2"/>
  <c r="E188" i="2"/>
  <c r="F188" i="2"/>
  <c r="C189" i="2"/>
  <c r="B189" i="2"/>
  <c r="D189" i="2"/>
  <c r="E189" i="2"/>
  <c r="F189" i="2"/>
  <c r="C190" i="2"/>
  <c r="B190" i="2"/>
  <c r="D190" i="2"/>
  <c r="E190" i="2"/>
  <c r="F190" i="2"/>
  <c r="C191" i="2"/>
  <c r="B191" i="2"/>
  <c r="D191" i="2"/>
  <c r="E191" i="2"/>
  <c r="F191" i="2"/>
  <c r="C192" i="2"/>
  <c r="B192" i="2"/>
  <c r="D192" i="2"/>
  <c r="E192" i="2"/>
  <c r="F192" i="2"/>
  <c r="C193" i="2"/>
  <c r="B193" i="2"/>
  <c r="D193" i="2"/>
  <c r="E193" i="2"/>
  <c r="F193" i="2"/>
  <c r="C194" i="2"/>
  <c r="B194" i="2"/>
  <c r="D194" i="2"/>
  <c r="E194" i="2"/>
  <c r="F194" i="2"/>
  <c r="C195" i="2"/>
  <c r="B195" i="2"/>
  <c r="D195" i="2"/>
  <c r="E195" i="2"/>
  <c r="F195" i="2"/>
  <c r="C196" i="2"/>
  <c r="B196" i="2"/>
  <c r="D196" i="2"/>
  <c r="E196" i="2"/>
  <c r="F196" i="2"/>
  <c r="C197" i="2"/>
  <c r="B197" i="2"/>
  <c r="D197" i="2"/>
  <c r="E197" i="2"/>
  <c r="F197" i="2"/>
  <c r="C198" i="2"/>
  <c r="B198" i="2"/>
  <c r="D198" i="2"/>
  <c r="E198" i="2"/>
  <c r="F198" i="2"/>
  <c r="C199" i="2"/>
  <c r="B199" i="2"/>
  <c r="D199" i="2"/>
  <c r="E199" i="2"/>
  <c r="F199" i="2"/>
  <c r="C200" i="2"/>
  <c r="B200" i="2"/>
  <c r="D200" i="2"/>
  <c r="E200" i="2"/>
  <c r="F200" i="2"/>
  <c r="C201" i="2"/>
  <c r="B201" i="2"/>
  <c r="D201" i="2"/>
  <c r="E201" i="2"/>
  <c r="F201" i="2"/>
  <c r="C202" i="2"/>
  <c r="B202" i="2"/>
  <c r="D202" i="2"/>
  <c r="E202" i="2"/>
  <c r="F202" i="2"/>
  <c r="C203" i="2"/>
  <c r="B203" i="2"/>
  <c r="D203" i="2"/>
  <c r="E203" i="2"/>
  <c r="F203" i="2"/>
  <c r="C204" i="2"/>
  <c r="B204" i="2"/>
  <c r="D204" i="2"/>
  <c r="E204" i="2"/>
  <c r="F204" i="2"/>
  <c r="C205" i="2"/>
  <c r="B205" i="2"/>
  <c r="D205" i="2"/>
  <c r="E205" i="2"/>
  <c r="F205" i="2"/>
  <c r="C206" i="2"/>
  <c r="B206" i="2"/>
  <c r="D206" i="2"/>
  <c r="E206" i="2"/>
  <c r="F206" i="2"/>
  <c r="C207" i="2"/>
  <c r="B207" i="2"/>
  <c r="D207" i="2"/>
  <c r="E207" i="2"/>
  <c r="F207" i="2"/>
  <c r="C208" i="2"/>
  <c r="B208" i="2"/>
  <c r="D208" i="2"/>
  <c r="E208" i="2"/>
  <c r="F208" i="2"/>
  <c r="C209" i="2"/>
  <c r="B209" i="2"/>
  <c r="D209" i="2"/>
  <c r="E209" i="2"/>
  <c r="F209" i="2"/>
  <c r="C210" i="2"/>
  <c r="B210" i="2"/>
  <c r="D210" i="2"/>
  <c r="E210" i="2"/>
  <c r="F210" i="2"/>
  <c r="C211" i="2"/>
  <c r="B211" i="2"/>
  <c r="D211" i="2"/>
  <c r="E211" i="2"/>
  <c r="F211" i="2"/>
  <c r="C212" i="2"/>
  <c r="B212" i="2"/>
  <c r="D212" i="2"/>
  <c r="E212" i="2"/>
  <c r="F212" i="2"/>
  <c r="C213" i="2"/>
  <c r="B213" i="2"/>
  <c r="D213" i="2"/>
  <c r="E213" i="2"/>
  <c r="F213" i="2"/>
  <c r="C214" i="2"/>
  <c r="B214" i="2"/>
  <c r="D214" i="2"/>
  <c r="E214" i="2"/>
  <c r="F214" i="2"/>
  <c r="C215" i="2"/>
  <c r="B215" i="2"/>
  <c r="D215" i="2"/>
  <c r="E215" i="2"/>
  <c r="F215" i="2"/>
  <c r="C216" i="2"/>
  <c r="B216" i="2"/>
  <c r="D216" i="2"/>
  <c r="E216" i="2"/>
  <c r="F216" i="2"/>
  <c r="C217" i="2"/>
  <c r="B217" i="2"/>
  <c r="D217" i="2"/>
  <c r="E217" i="2"/>
  <c r="F217" i="2"/>
  <c r="C218" i="2"/>
  <c r="B218" i="2"/>
  <c r="D218" i="2"/>
  <c r="E218" i="2"/>
  <c r="F218" i="2"/>
  <c r="C219" i="2"/>
  <c r="B219" i="2"/>
  <c r="D219" i="2"/>
  <c r="E219" i="2"/>
  <c r="F219" i="2"/>
  <c r="C220" i="2"/>
  <c r="B220" i="2"/>
  <c r="D220" i="2"/>
  <c r="E220" i="2"/>
  <c r="F220" i="2"/>
  <c r="C221" i="2"/>
  <c r="B221" i="2"/>
  <c r="D221" i="2"/>
  <c r="E221" i="2"/>
  <c r="F221" i="2"/>
  <c r="C222" i="2"/>
  <c r="B222" i="2"/>
  <c r="D222" i="2"/>
  <c r="E222" i="2"/>
  <c r="F222" i="2"/>
  <c r="C223" i="2"/>
  <c r="B223" i="2"/>
  <c r="D223" i="2"/>
  <c r="E223" i="2"/>
  <c r="F223" i="2"/>
  <c r="C224" i="2"/>
  <c r="B224" i="2"/>
  <c r="D224" i="2"/>
  <c r="E224" i="2"/>
  <c r="F224" i="2"/>
  <c r="C225" i="2"/>
  <c r="B225" i="2"/>
  <c r="D225" i="2"/>
  <c r="E225" i="2"/>
  <c r="F225" i="2"/>
  <c r="C226" i="2"/>
  <c r="B226" i="2"/>
  <c r="D226" i="2"/>
  <c r="E226" i="2"/>
  <c r="F226" i="2"/>
  <c r="C227" i="2"/>
  <c r="B227" i="2"/>
  <c r="D227" i="2"/>
  <c r="E227" i="2"/>
  <c r="F227" i="2"/>
  <c r="C228" i="2"/>
  <c r="B228" i="2"/>
  <c r="D228" i="2"/>
  <c r="E228" i="2"/>
  <c r="F228" i="2"/>
  <c r="C229" i="2"/>
  <c r="B229" i="2"/>
  <c r="D229" i="2"/>
  <c r="E229" i="2"/>
  <c r="F229" i="2"/>
  <c r="C230" i="2"/>
  <c r="B230" i="2"/>
  <c r="D230" i="2"/>
  <c r="E230" i="2"/>
  <c r="F230" i="2"/>
  <c r="C231" i="2"/>
  <c r="B231" i="2"/>
  <c r="D231" i="2"/>
  <c r="E231" i="2"/>
  <c r="F231" i="2"/>
  <c r="C232" i="2"/>
  <c r="B232" i="2"/>
  <c r="D232" i="2"/>
  <c r="E232" i="2"/>
  <c r="F232" i="2"/>
  <c r="C233" i="2"/>
  <c r="B233" i="2"/>
  <c r="D233" i="2"/>
  <c r="E233" i="2"/>
  <c r="F233" i="2"/>
  <c r="C234" i="2"/>
  <c r="B234" i="2"/>
  <c r="D234" i="2"/>
  <c r="E234" i="2"/>
  <c r="F234" i="2"/>
  <c r="C235" i="2"/>
  <c r="B235" i="2"/>
  <c r="D235" i="2"/>
  <c r="E235" i="2"/>
  <c r="F235" i="2"/>
  <c r="C236" i="2"/>
  <c r="B236" i="2"/>
  <c r="D236" i="2"/>
  <c r="E236" i="2"/>
  <c r="F236" i="2"/>
  <c r="C237" i="2"/>
  <c r="B237" i="2"/>
  <c r="D237" i="2"/>
  <c r="E237" i="2"/>
  <c r="F237" i="2"/>
  <c r="C238" i="2"/>
  <c r="B238" i="2"/>
  <c r="D238" i="2"/>
  <c r="E238" i="2"/>
  <c r="F238" i="2"/>
  <c r="C239" i="2"/>
  <c r="B239" i="2"/>
  <c r="D239" i="2"/>
  <c r="E239" i="2"/>
  <c r="F239" i="2"/>
  <c r="C240" i="2"/>
  <c r="B240" i="2"/>
  <c r="D240" i="2"/>
  <c r="E240" i="2"/>
  <c r="F240" i="2"/>
  <c r="C241" i="2"/>
  <c r="B241" i="2"/>
  <c r="D241" i="2"/>
  <c r="E241" i="2"/>
  <c r="F241" i="2"/>
  <c r="C242" i="2"/>
  <c r="B242" i="2"/>
  <c r="D242" i="2"/>
  <c r="E242" i="2"/>
  <c r="F242" i="2"/>
  <c r="C243" i="2"/>
  <c r="B243" i="2"/>
  <c r="D243" i="2"/>
  <c r="E243" i="2"/>
  <c r="F243" i="2"/>
  <c r="C244" i="2"/>
  <c r="B244" i="2"/>
  <c r="D244" i="2"/>
  <c r="E244" i="2"/>
  <c r="F244" i="2"/>
  <c r="C245" i="2"/>
  <c r="B245" i="2"/>
  <c r="D245" i="2"/>
  <c r="E245" i="2"/>
  <c r="F245" i="2"/>
  <c r="C246" i="2"/>
  <c r="B246" i="2"/>
  <c r="D246" i="2"/>
  <c r="E246" i="2"/>
  <c r="F246" i="2"/>
  <c r="C247" i="2"/>
  <c r="B247" i="2"/>
  <c r="D247" i="2"/>
  <c r="E247" i="2"/>
  <c r="F247" i="2"/>
  <c r="C248" i="2"/>
  <c r="B248" i="2"/>
  <c r="D248" i="2"/>
  <c r="E248" i="2"/>
  <c r="F248" i="2"/>
  <c r="C249" i="2"/>
  <c r="B249" i="2"/>
  <c r="D249" i="2"/>
  <c r="E249" i="2"/>
  <c r="F249" i="2"/>
  <c r="C250" i="2"/>
  <c r="B250" i="2"/>
  <c r="D250" i="2"/>
  <c r="E250" i="2"/>
  <c r="F250" i="2"/>
  <c r="C251" i="2"/>
  <c r="B251" i="2"/>
  <c r="D251" i="2"/>
  <c r="E251" i="2"/>
  <c r="F251" i="2"/>
  <c r="C252" i="2"/>
  <c r="B252" i="2"/>
  <c r="D252" i="2"/>
  <c r="E252" i="2"/>
  <c r="F252" i="2"/>
  <c r="C253" i="2"/>
  <c r="B253" i="2"/>
  <c r="D253" i="2"/>
  <c r="E253" i="2"/>
  <c r="F253" i="2"/>
  <c r="C254" i="2"/>
  <c r="B254" i="2"/>
  <c r="D254" i="2"/>
  <c r="E254" i="2"/>
  <c r="F254" i="2"/>
  <c r="C255" i="2"/>
  <c r="B255" i="2"/>
  <c r="D255" i="2"/>
  <c r="E255" i="2"/>
  <c r="F255" i="2"/>
  <c r="C256" i="2"/>
  <c r="B256" i="2"/>
  <c r="D256" i="2"/>
  <c r="E256" i="2"/>
  <c r="F256" i="2"/>
  <c r="C257" i="2"/>
  <c r="B257" i="2"/>
  <c r="D257" i="2"/>
  <c r="E257" i="2"/>
  <c r="F257" i="2"/>
  <c r="C258" i="2"/>
  <c r="B258" i="2"/>
  <c r="D258" i="2"/>
  <c r="E258" i="2"/>
  <c r="F258" i="2"/>
  <c r="C259" i="2"/>
  <c r="B259" i="2"/>
  <c r="D259" i="2"/>
  <c r="E259" i="2"/>
  <c r="F259" i="2"/>
  <c r="C260" i="2"/>
  <c r="B260" i="2"/>
  <c r="D260" i="2"/>
  <c r="E260" i="2"/>
  <c r="F260" i="2"/>
  <c r="C261" i="2"/>
  <c r="B261" i="2"/>
  <c r="D261" i="2"/>
  <c r="E261" i="2"/>
  <c r="F261" i="2"/>
  <c r="C262" i="2"/>
  <c r="B262" i="2"/>
  <c r="D262" i="2"/>
  <c r="E262" i="2"/>
  <c r="F262" i="2"/>
  <c r="C263" i="2"/>
  <c r="B263" i="2"/>
  <c r="D263" i="2"/>
  <c r="E263" i="2"/>
  <c r="F263" i="2"/>
  <c r="C264" i="2"/>
  <c r="B264" i="2"/>
  <c r="D264" i="2"/>
  <c r="E264" i="2"/>
  <c r="F264" i="2"/>
  <c r="C265" i="2"/>
  <c r="B265" i="2"/>
  <c r="D265" i="2"/>
  <c r="E265" i="2"/>
  <c r="F265" i="2"/>
  <c r="C266" i="2"/>
  <c r="B266" i="2"/>
  <c r="D266" i="2"/>
  <c r="E266" i="2"/>
  <c r="F266" i="2"/>
  <c r="C267" i="2"/>
  <c r="B267" i="2"/>
  <c r="D267" i="2"/>
  <c r="E267" i="2"/>
  <c r="F267" i="2"/>
  <c r="C268" i="2"/>
  <c r="B268" i="2"/>
  <c r="D268" i="2"/>
  <c r="E268" i="2"/>
  <c r="F268" i="2"/>
  <c r="C269" i="2"/>
  <c r="B269" i="2"/>
  <c r="D269" i="2"/>
  <c r="E269" i="2"/>
  <c r="F269" i="2"/>
  <c r="C270" i="2"/>
  <c r="B270" i="2"/>
  <c r="D270" i="2"/>
  <c r="E270" i="2"/>
  <c r="F270" i="2"/>
  <c r="C271" i="2"/>
  <c r="B271" i="2"/>
  <c r="D271" i="2"/>
  <c r="E271" i="2"/>
  <c r="F271" i="2"/>
  <c r="C272" i="2"/>
  <c r="B272" i="2"/>
  <c r="D272" i="2"/>
  <c r="E272" i="2"/>
  <c r="F272" i="2"/>
  <c r="C273" i="2"/>
  <c r="B273" i="2"/>
  <c r="D273" i="2"/>
  <c r="E273" i="2"/>
  <c r="F273" i="2"/>
  <c r="C274" i="2"/>
  <c r="B274" i="2"/>
  <c r="D274" i="2"/>
  <c r="E274" i="2"/>
  <c r="F274" i="2"/>
  <c r="C275" i="2"/>
  <c r="B275" i="2"/>
  <c r="D275" i="2"/>
  <c r="E275" i="2"/>
  <c r="F275" i="2"/>
  <c r="C276" i="2"/>
  <c r="B276" i="2"/>
  <c r="D276" i="2"/>
  <c r="E276" i="2"/>
  <c r="F276" i="2"/>
  <c r="C277" i="2"/>
  <c r="B277" i="2"/>
  <c r="D277" i="2"/>
  <c r="E277" i="2"/>
  <c r="F277" i="2"/>
  <c r="C278" i="2"/>
  <c r="B278" i="2"/>
  <c r="D278" i="2"/>
  <c r="E278" i="2"/>
  <c r="F278" i="2"/>
  <c r="C279" i="2"/>
  <c r="B279" i="2"/>
  <c r="D279" i="2"/>
  <c r="E279" i="2"/>
  <c r="F279" i="2"/>
  <c r="C280" i="2"/>
  <c r="B280" i="2"/>
  <c r="D280" i="2"/>
  <c r="E280" i="2"/>
  <c r="F280" i="2"/>
  <c r="C281" i="2"/>
  <c r="B281" i="2"/>
  <c r="D281" i="2"/>
  <c r="E281" i="2"/>
  <c r="F281" i="2"/>
  <c r="C282" i="2"/>
  <c r="B282" i="2"/>
  <c r="D282" i="2"/>
  <c r="E282" i="2"/>
  <c r="F282" i="2"/>
  <c r="C283" i="2"/>
  <c r="B283" i="2"/>
  <c r="D283" i="2"/>
  <c r="E283" i="2"/>
  <c r="F283" i="2"/>
  <c r="C284" i="2"/>
  <c r="B284" i="2"/>
  <c r="D284" i="2"/>
  <c r="E284" i="2"/>
  <c r="F284" i="2"/>
  <c r="C285" i="2"/>
  <c r="B285" i="2"/>
  <c r="D285" i="2"/>
  <c r="E285" i="2"/>
  <c r="F285" i="2"/>
  <c r="C286" i="2"/>
  <c r="B286" i="2"/>
  <c r="D286" i="2"/>
  <c r="E286" i="2"/>
  <c r="F286" i="2"/>
  <c r="C287" i="2"/>
  <c r="B287" i="2"/>
  <c r="D287" i="2"/>
  <c r="E287" i="2"/>
  <c r="F287" i="2"/>
  <c r="C288" i="2"/>
  <c r="B288" i="2"/>
  <c r="D288" i="2"/>
  <c r="E288" i="2"/>
  <c r="F288" i="2"/>
  <c r="C289" i="2"/>
  <c r="B289" i="2"/>
  <c r="D289" i="2"/>
  <c r="E289" i="2"/>
  <c r="F289" i="2"/>
  <c r="C290" i="2"/>
  <c r="B290" i="2"/>
  <c r="D290" i="2"/>
  <c r="E290" i="2"/>
  <c r="F290" i="2"/>
  <c r="C291" i="2"/>
  <c r="B291" i="2"/>
  <c r="D291" i="2"/>
  <c r="E291" i="2"/>
  <c r="F291" i="2"/>
  <c r="C292" i="2"/>
  <c r="B292" i="2"/>
  <c r="D292" i="2"/>
  <c r="E292" i="2"/>
  <c r="F292" i="2"/>
  <c r="C293" i="2"/>
  <c r="B293" i="2"/>
  <c r="D293" i="2"/>
  <c r="E293" i="2"/>
  <c r="F293" i="2"/>
  <c r="C294" i="2"/>
  <c r="B294" i="2"/>
  <c r="D294" i="2"/>
  <c r="E294" i="2"/>
  <c r="F294" i="2"/>
  <c r="C295" i="2"/>
  <c r="B295" i="2"/>
  <c r="D295" i="2"/>
  <c r="E295" i="2"/>
  <c r="F295" i="2"/>
  <c r="C296" i="2"/>
  <c r="B296" i="2"/>
  <c r="D296" i="2"/>
  <c r="E296" i="2"/>
  <c r="F296" i="2"/>
  <c r="C297" i="2"/>
  <c r="B297" i="2"/>
  <c r="D297" i="2"/>
  <c r="E297" i="2"/>
  <c r="F297" i="2"/>
  <c r="C298" i="2"/>
  <c r="B298" i="2"/>
  <c r="D298" i="2"/>
  <c r="E298" i="2"/>
  <c r="F298" i="2"/>
  <c r="C299" i="2"/>
  <c r="B299" i="2"/>
  <c r="D299" i="2"/>
  <c r="E299" i="2"/>
  <c r="F299" i="2"/>
  <c r="C300" i="2"/>
  <c r="B300" i="2"/>
  <c r="D300" i="2"/>
  <c r="E300" i="2"/>
  <c r="F300" i="2"/>
  <c r="C301" i="2"/>
  <c r="B301" i="2"/>
  <c r="D301" i="2"/>
  <c r="E301" i="2"/>
  <c r="F301" i="2"/>
  <c r="C302" i="2"/>
  <c r="B302" i="2"/>
  <c r="D302" i="2"/>
  <c r="E302" i="2"/>
  <c r="F302" i="2"/>
  <c r="C303" i="2"/>
  <c r="B303" i="2"/>
  <c r="D303" i="2"/>
  <c r="E303" i="2"/>
  <c r="F303" i="2"/>
  <c r="C304" i="2"/>
  <c r="B304" i="2"/>
  <c r="D304" i="2"/>
  <c r="E304" i="2"/>
  <c r="F304" i="2"/>
  <c r="C305" i="2"/>
  <c r="B305" i="2"/>
  <c r="D305" i="2"/>
  <c r="E305" i="2"/>
  <c r="F305" i="2"/>
  <c r="C306" i="2"/>
  <c r="B306" i="2"/>
  <c r="D306" i="2"/>
  <c r="E306" i="2"/>
  <c r="F306" i="2"/>
  <c r="C307" i="2"/>
  <c r="B307" i="2"/>
  <c r="D307" i="2"/>
  <c r="E307" i="2"/>
  <c r="F307" i="2"/>
  <c r="C308" i="2"/>
  <c r="B308" i="2"/>
  <c r="D308" i="2"/>
  <c r="E308" i="2"/>
  <c r="F308" i="2"/>
  <c r="C309" i="2"/>
  <c r="B309" i="2"/>
  <c r="D309" i="2"/>
  <c r="E309" i="2"/>
  <c r="F309" i="2"/>
  <c r="C310" i="2"/>
  <c r="B310" i="2"/>
  <c r="D310" i="2"/>
  <c r="E310" i="2"/>
  <c r="F310" i="2"/>
  <c r="C311" i="2"/>
  <c r="B311" i="2"/>
  <c r="D311" i="2"/>
  <c r="E311" i="2"/>
  <c r="F311" i="2"/>
  <c r="C312" i="2"/>
  <c r="B312" i="2"/>
  <c r="D312" i="2"/>
  <c r="E312" i="2"/>
  <c r="F312" i="2"/>
  <c r="C313" i="2"/>
  <c r="B313" i="2"/>
  <c r="D313" i="2"/>
  <c r="E313" i="2"/>
  <c r="F313" i="2"/>
  <c r="C314" i="2"/>
  <c r="B314" i="2"/>
  <c r="D314" i="2"/>
  <c r="E314" i="2"/>
  <c r="F314" i="2"/>
  <c r="C315" i="2"/>
  <c r="B315" i="2"/>
  <c r="D315" i="2"/>
  <c r="E315" i="2"/>
  <c r="F315" i="2"/>
  <c r="C316" i="2"/>
  <c r="B316" i="2"/>
  <c r="D316" i="2"/>
  <c r="E316" i="2"/>
  <c r="F316" i="2"/>
  <c r="C317" i="2"/>
  <c r="B317" i="2"/>
  <c r="D317" i="2"/>
  <c r="E317" i="2"/>
  <c r="F317" i="2"/>
  <c r="C318" i="2"/>
  <c r="B318" i="2"/>
  <c r="D318" i="2"/>
  <c r="E318" i="2"/>
  <c r="F318" i="2"/>
  <c r="C319" i="2"/>
  <c r="B319" i="2"/>
  <c r="D319" i="2"/>
  <c r="E319" i="2"/>
  <c r="F319" i="2"/>
  <c r="C320" i="2"/>
  <c r="B320" i="2"/>
  <c r="D320" i="2"/>
  <c r="E320" i="2"/>
  <c r="F320" i="2"/>
  <c r="C321" i="2"/>
  <c r="B321" i="2"/>
  <c r="D321" i="2"/>
  <c r="E321" i="2"/>
  <c r="F321" i="2"/>
  <c r="C322" i="2"/>
  <c r="B322" i="2"/>
  <c r="D322" i="2"/>
  <c r="E322" i="2"/>
  <c r="F322" i="2"/>
  <c r="C323" i="2"/>
  <c r="B323" i="2"/>
  <c r="D323" i="2"/>
  <c r="E323" i="2"/>
  <c r="F323" i="2"/>
  <c r="C324" i="2"/>
  <c r="B324" i="2"/>
  <c r="D324" i="2"/>
  <c r="E324" i="2"/>
  <c r="F324" i="2"/>
  <c r="C325" i="2"/>
  <c r="B325" i="2"/>
  <c r="D325" i="2"/>
  <c r="E325" i="2"/>
  <c r="F325" i="2"/>
  <c r="C326" i="2"/>
  <c r="B326" i="2"/>
  <c r="D326" i="2"/>
  <c r="E326" i="2"/>
  <c r="F326" i="2"/>
  <c r="C327" i="2"/>
  <c r="B327" i="2"/>
  <c r="D327" i="2"/>
  <c r="E327" i="2"/>
  <c r="F327" i="2"/>
  <c r="C328" i="2"/>
  <c r="B328" i="2"/>
  <c r="D328" i="2"/>
  <c r="E328" i="2"/>
  <c r="F328" i="2"/>
  <c r="C329" i="2"/>
  <c r="B329" i="2"/>
  <c r="D329" i="2"/>
  <c r="E329" i="2"/>
  <c r="F329" i="2"/>
  <c r="C330" i="2"/>
  <c r="B330" i="2"/>
  <c r="D330" i="2"/>
  <c r="E330" i="2"/>
  <c r="F330" i="2"/>
  <c r="C331" i="2"/>
  <c r="B331" i="2"/>
  <c r="D331" i="2"/>
  <c r="E331" i="2"/>
  <c r="F331" i="2"/>
  <c r="C332" i="2"/>
  <c r="B332" i="2"/>
  <c r="D332" i="2"/>
  <c r="E332" i="2"/>
  <c r="F332" i="2"/>
  <c r="C333" i="2"/>
  <c r="B333" i="2"/>
  <c r="D333" i="2"/>
  <c r="E333" i="2"/>
  <c r="F333" i="2"/>
  <c r="C334" i="2"/>
  <c r="B334" i="2"/>
  <c r="D334" i="2"/>
  <c r="E334" i="2"/>
  <c r="F334" i="2"/>
  <c r="C335" i="2"/>
  <c r="B335" i="2"/>
  <c r="D335" i="2"/>
  <c r="E335" i="2"/>
  <c r="F335" i="2"/>
  <c r="C336" i="2"/>
  <c r="B336" i="2"/>
  <c r="D336" i="2"/>
  <c r="E336" i="2"/>
  <c r="F336" i="2"/>
  <c r="C337" i="2"/>
  <c r="B337" i="2"/>
  <c r="D337" i="2"/>
  <c r="E337" i="2"/>
  <c r="F337" i="2"/>
  <c r="C338" i="2"/>
  <c r="B338" i="2"/>
  <c r="D338" i="2"/>
  <c r="E338" i="2"/>
  <c r="F338" i="2"/>
  <c r="C339" i="2"/>
  <c r="B339" i="2"/>
  <c r="D339" i="2"/>
  <c r="E339" i="2"/>
  <c r="F339" i="2"/>
  <c r="C340" i="2"/>
  <c r="B340" i="2"/>
  <c r="D340" i="2"/>
  <c r="E340" i="2"/>
  <c r="F340" i="2"/>
  <c r="C341" i="2"/>
  <c r="B341" i="2"/>
  <c r="D341" i="2"/>
  <c r="E341" i="2"/>
  <c r="F341" i="2"/>
  <c r="C342" i="2"/>
  <c r="B342" i="2"/>
  <c r="D342" i="2"/>
  <c r="E342" i="2"/>
  <c r="F342" i="2"/>
  <c r="C343" i="2"/>
  <c r="B343" i="2"/>
  <c r="D343" i="2"/>
  <c r="E343" i="2"/>
  <c r="F343" i="2"/>
  <c r="C344" i="2"/>
  <c r="B344" i="2"/>
  <c r="D344" i="2"/>
  <c r="E344" i="2"/>
  <c r="F344" i="2"/>
  <c r="C345" i="2"/>
  <c r="B345" i="2"/>
  <c r="D345" i="2"/>
  <c r="E345" i="2"/>
  <c r="F345" i="2"/>
  <c r="C346" i="2"/>
  <c r="B346" i="2"/>
  <c r="D346" i="2"/>
  <c r="E346" i="2"/>
  <c r="F346" i="2"/>
  <c r="C347" i="2"/>
  <c r="B347" i="2"/>
  <c r="D347" i="2"/>
  <c r="E347" i="2"/>
  <c r="F347" i="2"/>
  <c r="C348" i="2"/>
  <c r="B348" i="2"/>
  <c r="D348" i="2"/>
  <c r="E348" i="2"/>
  <c r="F348" i="2"/>
  <c r="C349" i="2"/>
  <c r="B349" i="2"/>
  <c r="D349" i="2"/>
  <c r="E349" i="2"/>
  <c r="F349" i="2"/>
  <c r="C350" i="2"/>
  <c r="B350" i="2"/>
  <c r="D350" i="2"/>
  <c r="E350" i="2"/>
  <c r="F350" i="2"/>
  <c r="C351" i="2"/>
  <c r="B351" i="2"/>
  <c r="D351" i="2"/>
  <c r="E351" i="2"/>
  <c r="F351" i="2"/>
  <c r="C352" i="2"/>
  <c r="B352" i="2"/>
  <c r="D352" i="2"/>
  <c r="E352" i="2"/>
  <c r="F352" i="2"/>
  <c r="C353" i="2"/>
  <c r="B353" i="2"/>
  <c r="D353" i="2"/>
  <c r="E353" i="2"/>
  <c r="F353" i="2"/>
  <c r="C354" i="2"/>
  <c r="B354" i="2"/>
  <c r="D354" i="2"/>
  <c r="E354" i="2"/>
  <c r="F354" i="2"/>
  <c r="C355" i="2"/>
  <c r="B355" i="2"/>
  <c r="D355" i="2"/>
  <c r="E355" i="2"/>
  <c r="F355" i="2"/>
  <c r="C356" i="2"/>
  <c r="B356" i="2"/>
  <c r="D356" i="2"/>
  <c r="E356" i="2"/>
  <c r="F356" i="2"/>
  <c r="C357" i="2"/>
  <c r="B357" i="2"/>
  <c r="D357" i="2"/>
  <c r="E357" i="2"/>
  <c r="F357" i="2"/>
  <c r="C358" i="2"/>
  <c r="B358" i="2"/>
  <c r="D358" i="2"/>
  <c r="E358" i="2"/>
  <c r="F358" i="2"/>
  <c r="C359" i="2"/>
  <c r="B359" i="2"/>
  <c r="D359" i="2"/>
  <c r="E359" i="2"/>
  <c r="F359" i="2"/>
  <c r="C360" i="2"/>
  <c r="B360" i="2"/>
  <c r="D360" i="2"/>
  <c r="E360" i="2"/>
  <c r="F360" i="2"/>
  <c r="C361" i="2"/>
  <c r="B361" i="2"/>
  <c r="D361" i="2"/>
  <c r="E361" i="2"/>
  <c r="F361" i="2"/>
  <c r="C362" i="2"/>
  <c r="B362" i="2"/>
  <c r="D362" i="2"/>
  <c r="E362" i="2"/>
  <c r="F362" i="2"/>
  <c r="C363" i="2"/>
  <c r="B363" i="2"/>
  <c r="D363" i="2"/>
  <c r="E363" i="2"/>
  <c r="F363" i="2"/>
  <c r="C364" i="2"/>
  <c r="B364" i="2"/>
  <c r="D364" i="2"/>
  <c r="E364" i="2"/>
  <c r="F364" i="2"/>
  <c r="C365" i="2"/>
  <c r="B365" i="2"/>
  <c r="D365" i="2"/>
  <c r="E365" i="2"/>
  <c r="F365" i="2"/>
  <c r="C366" i="2"/>
  <c r="B366" i="2"/>
  <c r="D366" i="2"/>
  <c r="E366" i="2"/>
  <c r="F366" i="2"/>
  <c r="C367" i="2"/>
  <c r="B367" i="2"/>
  <c r="D367" i="2"/>
  <c r="E367" i="2"/>
  <c r="F367" i="2"/>
  <c r="C368" i="2"/>
  <c r="B368" i="2"/>
  <c r="D368" i="2"/>
  <c r="E368" i="2"/>
  <c r="F368" i="2"/>
  <c r="C369" i="2"/>
  <c r="B369" i="2"/>
  <c r="D369" i="2"/>
  <c r="E369" i="2"/>
  <c r="F369" i="2"/>
  <c r="C370" i="2"/>
  <c r="B370" i="2"/>
  <c r="D370" i="2"/>
  <c r="E370" i="2"/>
  <c r="F370" i="2"/>
  <c r="C371" i="2"/>
  <c r="B371" i="2"/>
  <c r="D371" i="2"/>
  <c r="E371" i="2"/>
  <c r="F371" i="2"/>
  <c r="C372" i="2"/>
  <c r="B372" i="2"/>
  <c r="D372" i="2"/>
  <c r="E372" i="2"/>
  <c r="F372" i="2"/>
  <c r="C373" i="2"/>
  <c r="B373" i="2"/>
  <c r="D373" i="2"/>
  <c r="E373" i="2"/>
  <c r="F373" i="2"/>
  <c r="C374" i="2"/>
  <c r="B374" i="2"/>
  <c r="D374" i="2"/>
  <c r="E374" i="2"/>
  <c r="F374" i="2"/>
  <c r="C375" i="2"/>
  <c r="B375" i="2"/>
  <c r="D375" i="2"/>
  <c r="E375" i="2"/>
  <c r="F375" i="2"/>
  <c r="C376" i="2"/>
  <c r="C377" i="2"/>
  <c r="B376" i="2"/>
  <c r="D376" i="2"/>
  <c r="D377" i="2"/>
  <c r="D378" i="2"/>
  <c r="E376" i="2"/>
  <c r="F376" i="2"/>
  <c r="I7" i="2"/>
  <c r="I1" i="2"/>
  <c r="B100" i="1"/>
  <c r="F37" i="1"/>
  <c r="F38" i="1"/>
  <c r="F40" i="1"/>
  <c r="C40" i="1"/>
  <c r="D35" i="1"/>
  <c r="D42" i="1"/>
  <c r="D57" i="1"/>
  <c r="F35" i="1"/>
  <c r="F42" i="1"/>
  <c r="F57" i="1"/>
  <c r="C35" i="1"/>
  <c r="C42" i="1"/>
  <c r="C57" i="1"/>
</calcChain>
</file>

<file path=xl/sharedStrings.xml><?xml version="1.0" encoding="utf-8"?>
<sst xmlns="http://schemas.openxmlformats.org/spreadsheetml/2006/main" count="199" uniqueCount="180">
  <si>
    <t>Pocatello Auto Repair &amp; Service</t>
  </si>
  <si>
    <t>Top Ten Auto Repairs</t>
  </si>
  <si>
    <t>Average Cost</t>
  </si>
  <si>
    <t>INCOME STATEMENT</t>
  </si>
  <si>
    <t>Removing Aftermarket Alarm</t>
  </si>
  <si>
    <t>Auto Repair Revenue</t>
  </si>
  <si>
    <t>Replacing Intake Manifold Gaskets</t>
  </si>
  <si>
    <t>Service Revenue</t>
  </si>
  <si>
    <t>Replacing Ignition Coils</t>
  </si>
  <si>
    <t>Total Revenue</t>
  </si>
  <si>
    <t>Replacing Engine Coolant Temperature Sensor</t>
  </si>
  <si>
    <t>Replacing Exhaust Gas Recirculation Valve</t>
  </si>
  <si>
    <t>Cost of Goods Sold</t>
  </si>
  <si>
    <t>Replacing Spark Plugs</t>
  </si>
  <si>
    <t>Replacing Mass Air Flow Sensor</t>
  </si>
  <si>
    <t>Gross Profit</t>
  </si>
  <si>
    <t>Replacing Catalytic Converter</t>
  </si>
  <si>
    <t>Loose Fuel Caps</t>
  </si>
  <si>
    <t>Replacing Oxygen Sensor</t>
  </si>
  <si>
    <t>Selling, general, and administrative expenses</t>
  </si>
  <si>
    <t>Depreciation</t>
  </si>
  <si>
    <t>Average Auto Repair</t>
  </si>
  <si>
    <t>Net interest expense</t>
  </si>
  <si>
    <t>http://autos.yahoo.com/news/10-most-common-car-repairs.html?page=all</t>
  </si>
  <si>
    <t>Pre-tax income</t>
  </si>
  <si>
    <t>Income taxes</t>
  </si>
  <si>
    <t># of Auto Repair Shops</t>
  </si>
  <si>
    <t>Net Income</t>
  </si>
  <si>
    <t>Big O Tires</t>
  </si>
  <si>
    <t>Harry's Body Repair Service</t>
  </si>
  <si>
    <t>Fullmers Automotive</t>
  </si>
  <si>
    <t>Accu Tech Auto Repair</t>
  </si>
  <si>
    <t>BALANCE SHEET</t>
  </si>
  <si>
    <t>Stacy's Place</t>
  </si>
  <si>
    <t>Assets</t>
  </si>
  <si>
    <t>Mountain West Radiator</t>
  </si>
  <si>
    <t>Master Mechanix</t>
  </si>
  <si>
    <t>Davies Automotive</t>
  </si>
  <si>
    <t>Pocatello Auto Repair and Service</t>
  </si>
  <si>
    <t>Total Current Assets</t>
  </si>
  <si>
    <t>Total</t>
  </si>
  <si>
    <t>http://www.edmunds.com/repairshops/all/Idaho/Pocatello.html</t>
  </si>
  <si>
    <t>Net plant &amp; equipment</t>
  </si>
  <si>
    <t>Pocatello Statistics</t>
  </si>
  <si>
    <t>Total assets</t>
  </si>
  <si>
    <t>Cars</t>
  </si>
  <si>
    <t>Auto Repair/year</t>
  </si>
  <si>
    <t>Liabilities and shareholder's equity</t>
  </si>
  <si>
    <t>Service/year</t>
  </si>
  <si>
    <t>Auto Repair Average</t>
  </si>
  <si>
    <t>Average Service Charge</t>
  </si>
  <si>
    <t>Auto Cost</t>
  </si>
  <si>
    <t>cost of price sold</t>
  </si>
  <si>
    <t>Oil Cost</t>
  </si>
  <si>
    <t>Retained Earnings</t>
  </si>
  <si>
    <t>Total liabilities and shareholder's equity</t>
  </si>
  <si>
    <t xml:space="preserve">DFN </t>
  </si>
  <si>
    <t>Insurance</t>
  </si>
  <si>
    <t>Property Tax</t>
  </si>
  <si>
    <t>Others</t>
  </si>
  <si>
    <t>Receivable Days</t>
  </si>
  <si>
    <t>Inventory Turnover Days</t>
  </si>
  <si>
    <t>Building Price</t>
  </si>
  <si>
    <t>Payment</t>
  </si>
  <si>
    <t>Rate</t>
  </si>
  <si>
    <t>PV</t>
  </si>
  <si>
    <t>Growth/year</t>
  </si>
  <si>
    <t>of Revenue</t>
  </si>
  <si>
    <t>30 year depreciation</t>
  </si>
  <si>
    <t>Extra Bank Loan Interest Rate</t>
  </si>
  <si>
    <t>Total liabilities</t>
  </si>
  <si>
    <t>Equity</t>
  </si>
  <si>
    <t>Liabilities</t>
  </si>
  <si>
    <t xml:space="preserve">     Accounts payable</t>
  </si>
  <si>
    <t xml:space="preserve">     Extra Bank Loan</t>
  </si>
  <si>
    <t xml:space="preserve">     Mortgage</t>
  </si>
  <si>
    <t xml:space="preserve">     Minimum Cash</t>
  </si>
  <si>
    <t xml:space="preserve">       Extra Cash</t>
  </si>
  <si>
    <t xml:space="preserve">     Accounts receivable</t>
  </si>
  <si>
    <t xml:space="preserve">     Inventories</t>
  </si>
  <si>
    <t xml:space="preserve">     Gross plant &amp; equipment</t>
  </si>
  <si>
    <t xml:space="preserve">       Land</t>
  </si>
  <si>
    <t xml:space="preserve">     Accumulated depreciation</t>
  </si>
  <si>
    <t>WACC</t>
  </si>
  <si>
    <t>CAPM for the return equity holders want</t>
  </si>
  <si>
    <t>Beta</t>
  </si>
  <si>
    <t>T-Bill rate</t>
  </si>
  <si>
    <t>S&amp;P 500 rate</t>
  </si>
  <si>
    <t>Return equity holders want</t>
  </si>
  <si>
    <t>Return debt holders want</t>
  </si>
  <si>
    <t>Rixed rate of Mortgage debt</t>
  </si>
  <si>
    <t>Fixed rate of Bank Loan debt</t>
  </si>
  <si>
    <t>Combined rate of all debt</t>
  </si>
  <si>
    <t>Tax Rate of Company</t>
  </si>
  <si>
    <t>Debt Investors</t>
  </si>
  <si>
    <t>Mortgage on Buildings</t>
  </si>
  <si>
    <t>Bank Loan</t>
  </si>
  <si>
    <t>Equity Investors (Including Retained Earnings)</t>
  </si>
  <si>
    <t>Shareholder Contributions</t>
  </si>
  <si>
    <t>Total Debt and Equity Investors</t>
  </si>
  <si>
    <t>FCF, NPV, IRR</t>
  </si>
  <si>
    <t>Year 0</t>
  </si>
  <si>
    <t>Year 1</t>
  </si>
  <si>
    <t>Year 2</t>
  </si>
  <si>
    <t>Year 3</t>
  </si>
  <si>
    <t>Year 4</t>
  </si>
  <si>
    <t>Operating Profit</t>
  </si>
  <si>
    <t>Less: Depreciation</t>
  </si>
  <si>
    <t>Taxable Operating Income</t>
  </si>
  <si>
    <t>Tax Expense on Operations</t>
  </si>
  <si>
    <t>Add: Depreciation</t>
  </si>
  <si>
    <t>NET INCOME FROM OPERATIONS</t>
  </si>
  <si>
    <t>Cash in/out from Capital Expendures</t>
  </si>
  <si>
    <t>Buy Building</t>
  </si>
  <si>
    <t>Sell Building</t>
  </si>
  <si>
    <t>Free Cash Flow</t>
  </si>
  <si>
    <t>NPV</t>
  </si>
  <si>
    <t>IRR</t>
  </si>
  <si>
    <t>Land Price</t>
  </si>
  <si>
    <t>Revenue</t>
  </si>
  <si>
    <t>Loan Amount</t>
  </si>
  <si>
    <t>Extra Pmt</t>
  </si>
  <si>
    <t>Total Interest</t>
  </si>
  <si>
    <t>Interest Rate Period</t>
  </si>
  <si>
    <t>Periods</t>
  </si>
  <si>
    <t>Interest</t>
  </si>
  <si>
    <t>Principle</t>
  </si>
  <si>
    <t>Loan Balance</t>
  </si>
  <si>
    <t>YEAR 1</t>
  </si>
  <si>
    <t>YEAR 10</t>
  </si>
  <si>
    <t>YEAR 9</t>
  </si>
  <si>
    <t>YEAR 8</t>
  </si>
  <si>
    <t>YEAR 7</t>
  </si>
  <si>
    <t>YEAR 6</t>
  </si>
  <si>
    <t>YEAR 5</t>
  </si>
  <si>
    <t>YEAR 4</t>
  </si>
  <si>
    <t>YEAR 3</t>
  </si>
  <si>
    <t>YEAR 2</t>
  </si>
  <si>
    <t>Common Stock</t>
  </si>
  <si>
    <t>Year 5</t>
  </si>
  <si>
    <t>Year 6</t>
  </si>
  <si>
    <t>Year 7</t>
  </si>
  <si>
    <t>Year 8</t>
  </si>
  <si>
    <t>Year 9</t>
  </si>
  <si>
    <t>Year 10</t>
  </si>
  <si>
    <t>Income Statement</t>
  </si>
  <si>
    <t>Mortgage</t>
  </si>
  <si>
    <t>Mortgage Percentage of Sale is</t>
  </si>
  <si>
    <t>WACC projected for 2022</t>
  </si>
  <si>
    <t>Current Debt</t>
  </si>
  <si>
    <t>WACC Today</t>
  </si>
  <si>
    <t>T-bills</t>
  </si>
  <si>
    <t>EMRP</t>
  </si>
  <si>
    <t>Equity Beta</t>
  </si>
  <si>
    <t>CAPM Equation</t>
  </si>
  <si>
    <t>Tax Rate</t>
  </si>
  <si>
    <t>Debt %</t>
  </si>
  <si>
    <t>Cost of Debt</t>
  </si>
  <si>
    <t>Equity %</t>
  </si>
  <si>
    <t>Unlevered Beta</t>
  </si>
  <si>
    <t>Value</t>
  </si>
  <si>
    <t>Really Happening</t>
  </si>
  <si>
    <t>Theoretically</t>
  </si>
  <si>
    <t>Relevered Beta</t>
  </si>
  <si>
    <t>Inventory</t>
  </si>
  <si>
    <t>Accounts Payable</t>
  </si>
  <si>
    <t>Income Tax Payable</t>
  </si>
  <si>
    <t>Accounts Receivable</t>
  </si>
  <si>
    <t>Cash In/Out From Working Captial</t>
  </si>
  <si>
    <t>Cash In/Out From Liquidation of Working Captial</t>
  </si>
  <si>
    <t>Tax On Building</t>
  </si>
  <si>
    <t>Book Value</t>
  </si>
  <si>
    <t>Variable Costs</t>
  </si>
  <si>
    <t>General and Administrative</t>
  </si>
  <si>
    <t>Fixed Costs</t>
  </si>
  <si>
    <t>Interest Expense</t>
  </si>
  <si>
    <t>Total Fixed Costs</t>
  </si>
  <si>
    <t>Contribution Margin Per Repair</t>
  </si>
  <si>
    <t>Breakeven Units</t>
  </si>
  <si>
    <t>cars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</si>
</sst>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;&quot;$&quot;\(#,##0.00\)"/>
    <numFmt numFmtId="165" formatCode="&quot;$&quot;#,##0.00\ ;&quot;$&quot;\(#,##0.00\)"/>
    <numFmt numFmtId="166" formatCode="0.0%"/>
    <numFmt numFmtId="167" formatCode="_(\$* #,##0.00_);_(\$* \(#,##0.00\);_(\$* \-??_);_(@_)"/>
    <numFmt numFmtId="168" formatCode="_(\$* #,##0_);_(\$* \(#,##0\);_(\$* \-??_);_(@_)"/>
    <numFmt numFmtId="169" formatCode="&quot;$&quot;#,##0.00"/>
    <numFmt numFmtId="170" formatCode="0.000"/>
  </numFmts>
  <fonts count="22" x14ac:knownFonts="1">
    <font>
      <sz val="10"/>
      <color rgb="FF000000"/>
      <name val="Arial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u/>
      <sz val="12"/>
      <color rgb="FF000000"/>
      <name val="Calibri"/>
      <family val="2"/>
      <scheme val="minor"/>
    </font>
    <font>
      <b/>
      <sz val="26"/>
      <color theme="5" tint="-0.249977111117893"/>
      <name val="Calibri"/>
      <family val="2"/>
      <scheme val="minor"/>
    </font>
    <font>
      <sz val="12"/>
      <color theme="5" tint="-0.249977111117893"/>
      <name val="Calibri"/>
      <family val="2"/>
      <scheme val="minor"/>
    </font>
    <font>
      <b/>
      <u val="singleAccounting"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u/>
      <sz val="11"/>
      <color indexed="8"/>
      <name val="Calibri"/>
      <family val="2"/>
    </font>
    <font>
      <b/>
      <sz val="10"/>
      <color rgb="FF000000"/>
      <name val="Arial"/>
      <family val="2"/>
    </font>
    <font>
      <b/>
      <sz val="16"/>
      <name val="Calibri"/>
      <family val="2"/>
      <scheme val="minor"/>
    </font>
    <font>
      <b/>
      <sz val="16"/>
      <color indexed="8"/>
      <name val="Calibri"/>
      <family val="2"/>
    </font>
    <font>
      <sz val="12"/>
      <color rgb="FF000000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15">
    <border>
      <left/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59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54">
    <xf numFmtId="0" fontId="0" fillId="0" borderId="0" xfId="0" applyAlignment="1">
      <alignment wrapText="1"/>
    </xf>
    <xf numFmtId="0" fontId="0" fillId="0" borderId="0" xfId="0"/>
    <xf numFmtId="10" fontId="0" fillId="0" borderId="0" xfId="0" applyNumberFormat="1"/>
    <xf numFmtId="0" fontId="10" fillId="0" borderId="0" xfId="0" applyFont="1"/>
    <xf numFmtId="169" fontId="0" fillId="0" borderId="0" xfId="0" applyNumberFormat="1"/>
    <xf numFmtId="2" fontId="0" fillId="0" borderId="0" xfId="0" applyNumberFormat="1"/>
    <xf numFmtId="8" fontId="0" fillId="0" borderId="0" xfId="0" applyNumberFormat="1"/>
    <xf numFmtId="170" fontId="0" fillId="0" borderId="0" xfId="0" applyNumberFormat="1"/>
    <xf numFmtId="8" fontId="14" fillId="0" borderId="0" xfId="0" applyNumberFormat="1" applyFont="1"/>
    <xf numFmtId="0" fontId="14" fillId="0" borderId="0" xfId="0" applyFont="1"/>
    <xf numFmtId="0" fontId="7" fillId="0" borderId="0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3" fontId="8" fillId="2" borderId="7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3" fontId="8" fillId="2" borderId="2" xfId="0" applyNumberFormat="1" applyFont="1" applyFill="1" applyBorder="1" applyAlignment="1">
      <alignment horizontal="center" vertical="center"/>
    </xf>
    <xf numFmtId="9" fontId="8" fillId="2" borderId="2" xfId="2" applyFont="1" applyFill="1" applyBorder="1" applyAlignment="1">
      <alignment horizontal="center" vertical="center"/>
    </xf>
    <xf numFmtId="43" fontId="9" fillId="0" borderId="12" xfId="0" applyNumberFormat="1" applyFont="1" applyBorder="1" applyAlignment="1">
      <alignment horizontal="center" vertical="center"/>
    </xf>
    <xf numFmtId="43" fontId="9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43" fontId="4" fillId="0" borderId="8" xfId="0" applyNumberFormat="1" applyFont="1" applyBorder="1" applyAlignment="1">
      <alignment horizontal="center" vertical="center"/>
    </xf>
    <xf numFmtId="43" fontId="4" fillId="0" borderId="0" xfId="0" applyNumberFormat="1" applyFont="1" applyBorder="1" applyAlignment="1">
      <alignment horizontal="center" vertical="center"/>
    </xf>
    <xf numFmtId="44" fontId="4" fillId="0" borderId="0" xfId="0" applyNumberFormat="1" applyFont="1" applyBorder="1" applyAlignment="1">
      <alignment horizontal="center" vertical="center"/>
    </xf>
    <xf numFmtId="44" fontId="4" fillId="0" borderId="0" xfId="0" applyNumberFormat="1" applyFont="1" applyBorder="1" applyAlignment="1">
      <alignment horizontal="center" vertical="center" wrapText="1"/>
    </xf>
    <xf numFmtId="44" fontId="4" fillId="0" borderId="9" xfId="0" applyNumberFormat="1" applyFont="1" applyBorder="1" applyAlignment="1">
      <alignment horizontal="center" vertical="center" wrapText="1"/>
    </xf>
    <xf numFmtId="10" fontId="4" fillId="0" borderId="0" xfId="0" applyNumberFormat="1" applyFont="1" applyAlignment="1">
      <alignment horizontal="center" vertical="center"/>
    </xf>
    <xf numFmtId="164" fontId="8" fillId="2" borderId="5" xfId="0" applyNumberFormat="1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164" fontId="8" fillId="2" borderId="9" xfId="0" applyNumberFormat="1" applyFont="1" applyFill="1" applyBorder="1" applyAlignment="1">
      <alignment horizontal="center" vertical="center"/>
    </xf>
    <xf numFmtId="44" fontId="4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9" fontId="4" fillId="0" borderId="0" xfId="2" applyNumberFormat="1" applyFont="1" applyAlignment="1">
      <alignment horizontal="center" vertical="center"/>
    </xf>
    <xf numFmtId="9" fontId="4" fillId="0" borderId="0" xfId="0" applyNumberFormat="1" applyFont="1" applyAlignment="1">
      <alignment horizontal="center" vertical="center"/>
    </xf>
    <xf numFmtId="9" fontId="4" fillId="0" borderId="0" xfId="2" applyFont="1" applyAlignment="1">
      <alignment horizontal="center" vertical="center"/>
    </xf>
    <xf numFmtId="164" fontId="5" fillId="3" borderId="13" xfId="0" applyNumberFormat="1" applyFont="1" applyFill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43" fontId="5" fillId="0" borderId="8" xfId="0" applyNumberFormat="1" applyFont="1" applyBorder="1" applyAlignment="1">
      <alignment horizontal="center" vertical="center"/>
    </xf>
    <xf numFmtId="43" fontId="5" fillId="0" borderId="0" xfId="0" applyNumberFormat="1" applyFont="1" applyBorder="1" applyAlignment="1">
      <alignment horizontal="center" vertical="center"/>
    </xf>
    <xf numFmtId="44" fontId="4" fillId="0" borderId="0" xfId="1" applyNumberFormat="1" applyFont="1" applyBorder="1" applyAlignment="1">
      <alignment horizontal="center" vertical="center"/>
    </xf>
    <xf numFmtId="44" fontId="4" fillId="0" borderId="9" xfId="1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9" fontId="4" fillId="0" borderId="0" xfId="0" applyNumberFormat="1" applyFont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8" fontId="4" fillId="0" borderId="0" xfId="0" applyNumberFormat="1" applyFont="1" applyBorder="1" applyAlignment="1">
      <alignment horizontal="center" vertical="center"/>
    </xf>
    <xf numFmtId="8" fontId="4" fillId="0" borderId="0" xfId="0" applyNumberFormat="1" applyFont="1" applyBorder="1" applyAlignment="1">
      <alignment horizontal="center" vertical="center" wrapText="1"/>
    </xf>
    <xf numFmtId="8" fontId="4" fillId="0" borderId="9" xfId="0" applyNumberFormat="1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9" fontId="8" fillId="2" borderId="2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44" fontId="4" fillId="0" borderId="14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0" fontId="16" fillId="0" borderId="0" xfId="41" applyFont="1" applyFill="1" applyBorder="1" applyAlignment="1">
      <alignment horizontal="center" vertical="center"/>
    </xf>
    <xf numFmtId="0" fontId="11" fillId="0" borderId="12" xfId="41" applyBorder="1" applyAlignment="1">
      <alignment horizontal="center" vertical="center"/>
    </xf>
    <xf numFmtId="0" fontId="11" fillId="0" borderId="7" xfId="41" applyBorder="1" applyAlignment="1">
      <alignment horizontal="center" vertical="center"/>
    </xf>
    <xf numFmtId="0" fontId="11" fillId="0" borderId="0" xfId="41" applyBorder="1" applyAlignment="1">
      <alignment horizontal="center" vertical="center"/>
    </xf>
    <xf numFmtId="0" fontId="12" fillId="0" borderId="8" xfId="41" applyFont="1" applyBorder="1" applyAlignment="1">
      <alignment horizontal="center" vertical="center"/>
    </xf>
    <xf numFmtId="0" fontId="11" fillId="0" borderId="9" xfId="4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10" fontId="14" fillId="2" borderId="9" xfId="2" applyNumberFormat="1" applyFont="1" applyFill="1" applyBorder="1" applyAlignment="1">
      <alignment horizontal="center" vertical="center"/>
    </xf>
    <xf numFmtId="0" fontId="11" fillId="0" borderId="8" xfId="41" applyBorder="1" applyAlignment="1">
      <alignment horizontal="center" vertical="center"/>
    </xf>
    <xf numFmtId="10" fontId="11" fillId="0" borderId="9" xfId="2" applyNumberFormat="1" applyFont="1" applyFill="1" applyBorder="1" applyAlignment="1" applyProtection="1">
      <alignment horizontal="center" vertical="center"/>
    </xf>
    <xf numFmtId="43" fontId="14" fillId="2" borderId="9" xfId="48" applyNumberFormat="1" applyFont="1" applyFill="1" applyBorder="1" applyAlignment="1">
      <alignment horizontal="center" vertical="center"/>
    </xf>
    <xf numFmtId="166" fontId="11" fillId="0" borderId="9" xfId="2" applyNumberFormat="1" applyFont="1" applyFill="1" applyBorder="1" applyAlignment="1" applyProtection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10" fontId="19" fillId="2" borderId="9" xfId="2" applyNumberFormat="1" applyFont="1" applyFill="1" applyBorder="1" applyAlignment="1">
      <alignment horizontal="center" vertical="center"/>
    </xf>
    <xf numFmtId="0" fontId="11" fillId="0" borderId="8" xfId="41" applyFont="1" applyBorder="1" applyAlignment="1">
      <alignment horizontal="center" vertical="center"/>
    </xf>
    <xf numFmtId="0" fontId="11" fillId="0" borderId="0" xfId="41" applyFont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10" fontId="19" fillId="2" borderId="9" xfId="0" applyNumberFormat="1" applyFont="1" applyFill="1" applyBorder="1" applyAlignment="1">
      <alignment horizontal="center" vertical="center"/>
    </xf>
    <xf numFmtId="168" fontId="11" fillId="0" borderId="9" xfId="1" applyNumberFormat="1" applyFont="1" applyFill="1" applyBorder="1" applyAlignment="1" applyProtection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10" fontId="19" fillId="2" borderId="2" xfId="0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9" fontId="14" fillId="2" borderId="0" xfId="0" applyNumberFormat="1" applyFont="1" applyFill="1" applyBorder="1" applyAlignment="1">
      <alignment horizontal="center" vertical="center"/>
    </xf>
    <xf numFmtId="9" fontId="14" fillId="2" borderId="9" xfId="0" applyNumberFormat="1" applyFont="1" applyFill="1" applyBorder="1" applyAlignment="1">
      <alignment horizontal="center" vertical="center"/>
    </xf>
    <xf numFmtId="2" fontId="14" fillId="2" borderId="0" xfId="0" applyNumberFormat="1" applyFont="1" applyFill="1" applyBorder="1" applyAlignment="1">
      <alignment horizontal="center" vertical="center"/>
    </xf>
    <xf numFmtId="168" fontId="11" fillId="0" borderId="9" xfId="41" applyNumberForma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2" fillId="0" borderId="3" xfId="41" applyFont="1" applyBorder="1" applyAlignment="1">
      <alignment horizontal="center" vertical="center"/>
    </xf>
    <xf numFmtId="2" fontId="11" fillId="0" borderId="2" xfId="41" applyNumberFormat="1" applyBorder="1" applyAlignment="1">
      <alignment horizontal="center" vertical="center"/>
    </xf>
    <xf numFmtId="168" fontId="1" fillId="0" borderId="4" xfId="1" applyNumberFormat="1" applyBorder="1" applyAlignment="1">
      <alignment horizontal="center" vertical="center"/>
    </xf>
    <xf numFmtId="0" fontId="11" fillId="0" borderId="4" xfId="4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3" fillId="0" borderId="0" xfId="41" applyFont="1" applyBorder="1" applyAlignment="1">
      <alignment horizontal="center" vertical="center"/>
    </xf>
    <xf numFmtId="0" fontId="13" fillId="0" borderId="9" xfId="41" applyFont="1" applyBorder="1" applyAlignment="1">
      <alignment horizontal="center" vertical="center"/>
    </xf>
    <xf numFmtId="0" fontId="13" fillId="0" borderId="8" xfId="41" applyFont="1" applyBorder="1" applyAlignment="1">
      <alignment horizontal="center" vertical="center"/>
    </xf>
    <xf numFmtId="168" fontId="11" fillId="0" borderId="0" xfId="41" applyNumberFormat="1" applyBorder="1" applyAlignment="1">
      <alignment horizontal="center" vertical="center"/>
    </xf>
    <xf numFmtId="168" fontId="1" fillId="0" borderId="0" xfId="1" applyNumberFormat="1" applyBorder="1" applyAlignment="1">
      <alignment horizontal="center" vertical="center"/>
    </xf>
    <xf numFmtId="44" fontId="4" fillId="0" borderId="0" xfId="0" applyNumberFormat="1" applyFont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44" fontId="11" fillId="0" borderId="0" xfId="41" applyNumberFormat="1" applyBorder="1" applyAlignment="1">
      <alignment horizontal="center" vertical="center"/>
    </xf>
    <xf numFmtId="44" fontId="11" fillId="0" borderId="9" xfId="41" applyNumberFormat="1" applyBorder="1" applyAlignment="1">
      <alignment horizontal="center" vertical="center"/>
    </xf>
    <xf numFmtId="167" fontId="11" fillId="0" borderId="0" xfId="41" applyNumberFormat="1" applyBorder="1" applyAlignment="1">
      <alignment horizontal="center" vertical="center"/>
    </xf>
    <xf numFmtId="167" fontId="11" fillId="0" borderId="9" xfId="41" applyNumberFormat="1" applyBorder="1" applyAlignment="1">
      <alignment horizontal="center" vertical="center"/>
    </xf>
    <xf numFmtId="44" fontId="11" fillId="0" borderId="0" xfId="1" applyFont="1" applyBorder="1" applyAlignment="1">
      <alignment horizontal="center" vertical="center"/>
    </xf>
    <xf numFmtId="44" fontId="4" fillId="0" borderId="0" xfId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168" fontId="1" fillId="0" borderId="9" xfId="1" applyNumberFormat="1" applyBorder="1" applyAlignment="1">
      <alignment horizontal="center" vertical="center"/>
    </xf>
    <xf numFmtId="167" fontId="1" fillId="0" borderId="0" xfId="1" applyNumberFormat="1" applyBorder="1" applyAlignment="1">
      <alignment horizontal="center" vertical="center"/>
    </xf>
    <xf numFmtId="8" fontId="11" fillId="0" borderId="0" xfId="41" applyNumberFormat="1" applyBorder="1" applyAlignment="1">
      <alignment horizontal="center" vertical="center"/>
    </xf>
    <xf numFmtId="8" fontId="11" fillId="0" borderId="9" xfId="41" applyNumberFormat="1" applyBorder="1" applyAlignment="1">
      <alignment horizontal="center" vertical="center"/>
    </xf>
    <xf numFmtId="9" fontId="11" fillId="0" borderId="0" xfId="41" applyNumberForma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7" fontId="4" fillId="0" borderId="8" xfId="0" applyNumberFormat="1" applyFont="1" applyBorder="1" applyAlignment="1">
      <alignment horizontal="center" vertical="center"/>
    </xf>
    <xf numFmtId="1" fontId="4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left" vertical="center" wrapText="1"/>
    </xf>
    <xf numFmtId="0" fontId="7" fillId="2" borderId="1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16" fillId="3" borderId="12" xfId="41" applyFont="1" applyFill="1" applyBorder="1" applyAlignment="1">
      <alignment horizontal="center" vertical="center"/>
    </xf>
    <xf numFmtId="0" fontId="16" fillId="3" borderId="4" xfId="41" applyFont="1" applyFill="1" applyBorder="1" applyAlignment="1">
      <alignment horizontal="center" vertical="center"/>
    </xf>
    <xf numFmtId="0" fontId="16" fillId="3" borderId="7" xfId="41" applyFont="1" applyFill="1" applyBorder="1" applyAlignment="1">
      <alignment horizontal="center" vertical="center"/>
    </xf>
    <xf numFmtId="0" fontId="16" fillId="3" borderId="3" xfId="41" applyFont="1" applyFill="1" applyBorder="1" applyAlignment="1">
      <alignment horizontal="center" vertical="center"/>
    </xf>
    <xf numFmtId="0" fontId="16" fillId="3" borderId="14" xfId="41" applyFont="1" applyFill="1" applyBorder="1" applyAlignment="1">
      <alignment horizontal="center" vertical="center"/>
    </xf>
    <xf numFmtId="0" fontId="16" fillId="3" borderId="2" xfId="41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20" fillId="3" borderId="12" xfId="0" applyFont="1" applyFill="1" applyBorder="1" applyAlignment="1">
      <alignment horizontal="center" vertical="center"/>
    </xf>
    <xf numFmtId="0" fontId="20" fillId="3" borderId="7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21" fillId="3" borderId="12" xfId="0" applyFont="1" applyFill="1" applyBorder="1" applyAlignment="1">
      <alignment horizontal="center" vertical="center"/>
    </xf>
    <xf numFmtId="0" fontId="21" fillId="3" borderId="4" xfId="0" applyFont="1" applyFill="1" applyBorder="1" applyAlignment="1">
      <alignment horizontal="center" vertical="center"/>
    </xf>
    <xf numFmtId="0" fontId="21" fillId="3" borderId="7" xfId="0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horizontal="center" vertical="center"/>
    </xf>
    <xf numFmtId="0" fontId="21" fillId="3" borderId="14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</cellXfs>
  <cellStyles count="59">
    <cellStyle name="Comma" xfId="48" builtinId="3"/>
    <cellStyle name="Currency" xfId="1" builtinId="4"/>
    <cellStyle name="Excel Built-in Normal" xfId="4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2" builtinId="8" hidden="1"/>
    <cellStyle name="Hyperlink" xfId="44" builtinId="8" hidden="1"/>
    <cellStyle name="Hyperlink" xfId="46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Normal" xfId="0" builtinId="0"/>
    <cellStyle name="Percent" xfId="2" builtinId="5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4"/>
  <sheetViews>
    <sheetView tabSelected="1" zoomScale="80" zoomScaleNormal="80" zoomScalePageLayoutView="80" workbookViewId="0">
      <selection activeCell="F68" sqref="F68"/>
    </sheetView>
  </sheetViews>
  <sheetFormatPr defaultColWidth="13.42578125" defaultRowHeight="15" customHeight="1" x14ac:dyDescent="0.2"/>
  <cols>
    <col min="1" max="1" width="50.140625" style="13" customWidth="1"/>
    <col min="2" max="2" width="22.85546875" style="13" bestFit="1" customWidth="1"/>
    <col min="3" max="3" width="18" style="13" bestFit="1" customWidth="1"/>
    <col min="4" max="12" width="17" style="13" bestFit="1" customWidth="1"/>
    <col min="13" max="13" width="21" style="13" customWidth="1"/>
    <col min="14" max="14" width="18.28515625" style="13" bestFit="1" customWidth="1"/>
    <col min="15" max="15" width="62.85546875" style="13" bestFit="1" customWidth="1"/>
    <col min="16" max="16" width="13.42578125" style="13"/>
    <col min="17" max="17" width="62.85546875" style="13" bestFit="1" customWidth="1"/>
    <col min="18" max="18" width="12.42578125" style="13" bestFit="1" customWidth="1"/>
    <col min="19" max="16384" width="13.42578125" style="13"/>
  </cols>
  <sheetData>
    <row r="1" spans="1:19" ht="16.5" thickBot="1" x14ac:dyDescent="0.25">
      <c r="A1" s="133" t="s">
        <v>0</v>
      </c>
      <c r="B1" s="134"/>
      <c r="C1" s="134"/>
      <c r="D1" s="134"/>
      <c r="E1" s="134"/>
      <c r="F1" s="134"/>
      <c r="G1" s="135"/>
      <c r="H1" s="11"/>
      <c r="I1" s="12"/>
      <c r="J1" s="12"/>
      <c r="K1" s="12"/>
      <c r="L1" s="12"/>
    </row>
    <row r="2" spans="1:19" ht="16.5" thickBot="1" x14ac:dyDescent="0.25">
      <c r="A2" s="133"/>
      <c r="B2" s="134"/>
      <c r="C2" s="134"/>
      <c r="D2" s="134"/>
      <c r="E2" s="134"/>
      <c r="F2" s="134"/>
      <c r="G2" s="135"/>
      <c r="L2" s="14"/>
      <c r="M2" s="15"/>
      <c r="N2" s="12"/>
      <c r="O2" s="16" t="s">
        <v>118</v>
      </c>
      <c r="P2" s="17">
        <v>1000000</v>
      </c>
      <c r="Q2" s="12"/>
      <c r="R2" s="12"/>
      <c r="S2" s="12"/>
    </row>
    <row r="3" spans="1:19" ht="15.75" customHeight="1" thickBot="1" x14ac:dyDescent="0.25">
      <c r="A3" s="133"/>
      <c r="B3" s="134"/>
      <c r="C3" s="134"/>
      <c r="D3" s="134"/>
      <c r="E3" s="134"/>
      <c r="F3" s="134"/>
      <c r="G3" s="135"/>
      <c r="L3" s="14"/>
      <c r="M3" s="15"/>
      <c r="N3" s="12"/>
      <c r="O3" s="18" t="s">
        <v>62</v>
      </c>
      <c r="P3" s="19">
        <v>500000</v>
      </c>
      <c r="Q3" s="12"/>
      <c r="R3" s="12"/>
      <c r="S3" s="12"/>
    </row>
    <row r="4" spans="1:19" ht="15.75" customHeight="1" x14ac:dyDescent="0.2">
      <c r="A4" s="10"/>
      <c r="B4" s="10"/>
      <c r="C4" s="10"/>
      <c r="D4" s="10"/>
      <c r="E4" s="10"/>
      <c r="F4" s="10"/>
      <c r="G4" s="10"/>
      <c r="L4" s="14"/>
      <c r="M4" s="15"/>
      <c r="N4" s="12"/>
      <c r="O4" s="16" t="s">
        <v>146</v>
      </c>
      <c r="P4" s="17">
        <f>SUM(P2:P3)*0.7</f>
        <v>1050000</v>
      </c>
      <c r="Q4" s="12"/>
      <c r="R4" s="12"/>
      <c r="S4" s="12"/>
    </row>
    <row r="5" spans="1:19" ht="15.75" customHeight="1" thickBot="1" x14ac:dyDescent="0.25">
      <c r="A5" s="142" t="s">
        <v>145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5"/>
      <c r="N5" s="12"/>
      <c r="O5" s="18" t="s">
        <v>147</v>
      </c>
      <c r="P5" s="20">
        <v>0.7</v>
      </c>
      <c r="Q5" s="12"/>
      <c r="R5" s="12"/>
      <c r="S5" s="12"/>
    </row>
    <row r="6" spans="1:19" ht="15.75" customHeight="1" thickBot="1" x14ac:dyDescent="0.25">
      <c r="A6" s="143"/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2"/>
      <c r="N6" s="15"/>
      <c r="O6" s="14"/>
      <c r="P6" s="14"/>
      <c r="Q6" s="15"/>
      <c r="R6" s="12"/>
      <c r="S6" s="12"/>
    </row>
    <row r="7" spans="1:19" ht="18.75" thickBot="1" x14ac:dyDescent="0.25">
      <c r="A7" s="21" t="s">
        <v>3</v>
      </c>
      <c r="B7" s="22"/>
      <c r="C7" s="23">
        <v>2013</v>
      </c>
      <c r="D7" s="23">
        <v>2014</v>
      </c>
      <c r="E7" s="23">
        <v>2015</v>
      </c>
      <c r="F7" s="23">
        <v>2016</v>
      </c>
      <c r="G7" s="23">
        <v>2017</v>
      </c>
      <c r="H7" s="23">
        <v>2018</v>
      </c>
      <c r="I7" s="23">
        <v>2019</v>
      </c>
      <c r="J7" s="23">
        <v>2020</v>
      </c>
      <c r="K7" s="23">
        <v>2021</v>
      </c>
      <c r="L7" s="24">
        <v>2022</v>
      </c>
      <c r="M7" s="12"/>
      <c r="N7" s="25"/>
      <c r="O7" s="26" t="s">
        <v>1</v>
      </c>
      <c r="P7" s="27" t="s">
        <v>2</v>
      </c>
      <c r="Q7" s="11"/>
      <c r="R7" s="12"/>
      <c r="S7" s="12"/>
    </row>
    <row r="8" spans="1:19" ht="15.75" x14ac:dyDescent="0.2">
      <c r="A8" s="28" t="s">
        <v>5</v>
      </c>
      <c r="B8" s="29"/>
      <c r="C8" s="30">
        <f>((P37*P38)*P40)/P33</f>
        <v>210917.86000000002</v>
      </c>
      <c r="D8" s="31">
        <f t="shared" ref="D8:L8" si="0">C8+(C8*$M$8)</f>
        <v>214081.62790000002</v>
      </c>
      <c r="E8" s="31">
        <f t="shared" si="0"/>
        <v>217292.85231850002</v>
      </c>
      <c r="F8" s="31">
        <f t="shared" si="0"/>
        <v>220552.24510327753</v>
      </c>
      <c r="G8" s="31">
        <f t="shared" si="0"/>
        <v>223860.52877982668</v>
      </c>
      <c r="H8" s="31">
        <f t="shared" si="0"/>
        <v>227218.43671152409</v>
      </c>
      <c r="I8" s="31">
        <f t="shared" si="0"/>
        <v>230626.71326219695</v>
      </c>
      <c r="J8" s="31">
        <f t="shared" si="0"/>
        <v>234086.11396112991</v>
      </c>
      <c r="K8" s="31">
        <f t="shared" si="0"/>
        <v>237597.40567054687</v>
      </c>
      <c r="L8" s="32">
        <f t="shared" si="0"/>
        <v>241161.36675560506</v>
      </c>
      <c r="M8" s="33">
        <v>1.4999999999999999E-2</v>
      </c>
      <c r="N8" s="25" t="s">
        <v>66</v>
      </c>
      <c r="O8" s="16" t="s">
        <v>4</v>
      </c>
      <c r="P8" s="34">
        <v>75.849999999999994</v>
      </c>
      <c r="Q8" s="11"/>
      <c r="R8" s="12"/>
      <c r="S8" s="12"/>
    </row>
    <row r="9" spans="1:19" ht="15.75" x14ac:dyDescent="0.2">
      <c r="A9" s="28" t="s">
        <v>7</v>
      </c>
      <c r="B9" s="29"/>
      <c r="C9" s="30">
        <f>((P37*P39)*P41)/P33</f>
        <v>39824</v>
      </c>
      <c r="D9" s="31">
        <f t="shared" ref="D9:L9" si="1">C9+(C9*$M$9)</f>
        <v>40421.360000000001</v>
      </c>
      <c r="E9" s="31">
        <f t="shared" si="1"/>
        <v>41027.680399999997</v>
      </c>
      <c r="F9" s="31">
        <f t="shared" si="1"/>
        <v>41643.095605999995</v>
      </c>
      <c r="G9" s="31">
        <f t="shared" si="1"/>
        <v>42267.742040089994</v>
      </c>
      <c r="H9" s="31">
        <f t="shared" si="1"/>
        <v>42901.758170691341</v>
      </c>
      <c r="I9" s="31">
        <f t="shared" si="1"/>
        <v>43545.284543251713</v>
      </c>
      <c r="J9" s="31">
        <f t="shared" si="1"/>
        <v>44198.463811400492</v>
      </c>
      <c r="K9" s="31">
        <f t="shared" si="1"/>
        <v>44861.440768571498</v>
      </c>
      <c r="L9" s="32">
        <f t="shared" si="1"/>
        <v>45534.362380100072</v>
      </c>
      <c r="M9" s="33">
        <v>1.4999999999999999E-2</v>
      </c>
      <c r="N9" s="25" t="s">
        <v>66</v>
      </c>
      <c r="O9" s="35" t="s">
        <v>6</v>
      </c>
      <c r="P9" s="36">
        <v>326.74</v>
      </c>
      <c r="Q9" s="11"/>
      <c r="R9" s="12"/>
      <c r="S9" s="12"/>
    </row>
    <row r="10" spans="1:19" ht="15.75" x14ac:dyDescent="0.2">
      <c r="A10" s="28" t="s">
        <v>9</v>
      </c>
      <c r="B10" s="29"/>
      <c r="C10" s="30">
        <f>SUM(C8:C9)</f>
        <v>250741.86000000002</v>
      </c>
      <c r="D10" s="30">
        <f t="shared" ref="D10:L10" si="2">SUM(D8:D9)</f>
        <v>254502.98790000001</v>
      </c>
      <c r="E10" s="30">
        <f t="shared" si="2"/>
        <v>258320.53271850001</v>
      </c>
      <c r="F10" s="30">
        <f t="shared" si="2"/>
        <v>262195.34070927755</v>
      </c>
      <c r="G10" s="30">
        <f t="shared" si="2"/>
        <v>266128.27081991668</v>
      </c>
      <c r="H10" s="30">
        <f t="shared" si="2"/>
        <v>270120.19488221541</v>
      </c>
      <c r="I10" s="30">
        <f t="shared" si="2"/>
        <v>274171.99780544866</v>
      </c>
      <c r="J10" s="30">
        <f t="shared" si="2"/>
        <v>278284.57777253038</v>
      </c>
      <c r="K10" s="30">
        <f t="shared" si="2"/>
        <v>282458.84643911838</v>
      </c>
      <c r="L10" s="37">
        <f t="shared" si="2"/>
        <v>286695.72913570516</v>
      </c>
      <c r="M10" s="12"/>
      <c r="N10" s="25"/>
      <c r="O10" s="35" t="s">
        <v>8</v>
      </c>
      <c r="P10" s="36">
        <v>213.16</v>
      </c>
      <c r="Q10" s="11"/>
      <c r="R10" s="12"/>
      <c r="S10" s="12"/>
    </row>
    <row r="11" spans="1:19" ht="15.75" x14ac:dyDescent="0.2">
      <c r="A11" s="28"/>
      <c r="B11" s="29"/>
      <c r="C11" s="30"/>
      <c r="D11" s="31"/>
      <c r="E11" s="30"/>
      <c r="F11" s="30"/>
      <c r="G11" s="15"/>
      <c r="H11" s="14"/>
      <c r="I11" s="14"/>
      <c r="J11" s="14"/>
      <c r="K11" s="14"/>
      <c r="L11" s="38"/>
      <c r="M11" s="12"/>
      <c r="N11" s="25"/>
      <c r="O11" s="35" t="s">
        <v>10</v>
      </c>
      <c r="P11" s="36">
        <v>132.62</v>
      </c>
      <c r="Q11" s="11"/>
      <c r="R11" s="12"/>
      <c r="S11" s="12"/>
    </row>
    <row r="12" spans="1:19" ht="15.75" x14ac:dyDescent="0.2">
      <c r="A12" s="28" t="s">
        <v>12</v>
      </c>
      <c r="B12" s="29"/>
      <c r="C12" s="30">
        <f t="shared" ref="C12:L12" si="3">C10*$M$12</f>
        <v>145430.2788</v>
      </c>
      <c r="D12" s="31">
        <f t="shared" si="3"/>
        <v>147611.73298199999</v>
      </c>
      <c r="E12" s="31">
        <f t="shared" si="3"/>
        <v>149825.90897672999</v>
      </c>
      <c r="F12" s="31">
        <f t="shared" si="3"/>
        <v>152073.29761138096</v>
      </c>
      <c r="G12" s="30">
        <f t="shared" si="3"/>
        <v>154354.39707555168</v>
      </c>
      <c r="H12" s="31">
        <f t="shared" si="3"/>
        <v>156669.71303168492</v>
      </c>
      <c r="I12" s="31">
        <f t="shared" si="3"/>
        <v>159019.75872716022</v>
      </c>
      <c r="J12" s="31">
        <f t="shared" si="3"/>
        <v>161405.05510806761</v>
      </c>
      <c r="K12" s="30">
        <f t="shared" si="3"/>
        <v>163826.13093468864</v>
      </c>
      <c r="L12" s="32">
        <f t="shared" si="3"/>
        <v>166283.52289870899</v>
      </c>
      <c r="M12" s="39">
        <v>0.57999999999999996</v>
      </c>
      <c r="N12" s="25" t="s">
        <v>67</v>
      </c>
      <c r="O12" s="35" t="s">
        <v>11</v>
      </c>
      <c r="P12" s="36">
        <v>288.19</v>
      </c>
      <c r="Q12" s="11"/>
      <c r="R12" s="12"/>
      <c r="S12" s="12"/>
    </row>
    <row r="13" spans="1:19" ht="15.75" x14ac:dyDescent="0.2">
      <c r="A13" s="11"/>
      <c r="B13" s="15"/>
      <c r="C13" s="30"/>
      <c r="D13" s="31"/>
      <c r="E13" s="30"/>
      <c r="F13" s="30"/>
      <c r="G13" s="15"/>
      <c r="H13" s="14"/>
      <c r="I13" s="14"/>
      <c r="J13" s="14"/>
      <c r="K13" s="14"/>
      <c r="L13" s="38"/>
      <c r="M13" s="12"/>
      <c r="N13" s="25"/>
      <c r="O13" s="35" t="s">
        <v>13</v>
      </c>
      <c r="P13" s="36">
        <v>311.39999999999998</v>
      </c>
      <c r="Q13" s="11"/>
      <c r="R13" s="12"/>
      <c r="S13" s="12"/>
    </row>
    <row r="14" spans="1:19" ht="15.75" x14ac:dyDescent="0.2">
      <c r="A14" s="28" t="s">
        <v>15</v>
      </c>
      <c r="B14" s="29"/>
      <c r="C14" s="30">
        <f>C10-C12</f>
        <v>105311.58120000002</v>
      </c>
      <c r="D14" s="31">
        <f>D10-D12</f>
        <v>106891.25491800002</v>
      </c>
      <c r="E14" s="30">
        <f>E10-E12</f>
        <v>108494.62374177002</v>
      </c>
      <c r="F14" s="30">
        <f>F10-F12</f>
        <v>110122.04309789659</v>
      </c>
      <c r="G14" s="30">
        <f t="shared" ref="G14:L14" si="4">G10-G12</f>
        <v>111773.873744365</v>
      </c>
      <c r="H14" s="31">
        <f t="shared" si="4"/>
        <v>113450.48185053049</v>
      </c>
      <c r="I14" s="30">
        <f t="shared" si="4"/>
        <v>115152.23907828843</v>
      </c>
      <c r="J14" s="30">
        <f t="shared" si="4"/>
        <v>116879.52266446277</v>
      </c>
      <c r="K14" s="30">
        <f t="shared" si="4"/>
        <v>118632.71550442974</v>
      </c>
      <c r="L14" s="32">
        <f t="shared" si="4"/>
        <v>120412.20623699616</v>
      </c>
      <c r="M14" s="12"/>
      <c r="N14" s="25"/>
      <c r="O14" s="35" t="s">
        <v>14</v>
      </c>
      <c r="P14" s="36">
        <v>376.69</v>
      </c>
      <c r="Q14" s="11"/>
      <c r="R14" s="12"/>
      <c r="S14" s="12"/>
    </row>
    <row r="15" spans="1:19" ht="15.75" x14ac:dyDescent="0.2">
      <c r="A15" s="11"/>
      <c r="B15" s="15"/>
      <c r="C15" s="30"/>
      <c r="D15" s="31"/>
      <c r="E15" s="30"/>
      <c r="F15" s="30"/>
      <c r="G15" s="15"/>
      <c r="H15" s="14"/>
      <c r="I15" s="14"/>
      <c r="J15" s="14"/>
      <c r="K15" s="14"/>
      <c r="L15" s="38"/>
      <c r="M15" s="12"/>
      <c r="N15" s="25"/>
      <c r="O15" s="35" t="s">
        <v>16</v>
      </c>
      <c r="P15" s="36">
        <v>1001.74</v>
      </c>
      <c r="Q15" s="11"/>
      <c r="R15" s="12"/>
      <c r="S15" s="12"/>
    </row>
    <row r="16" spans="1:19" ht="15.75" x14ac:dyDescent="0.2">
      <c r="A16" s="11"/>
      <c r="B16" s="15"/>
      <c r="C16" s="30"/>
      <c r="D16" s="31"/>
      <c r="E16" s="30"/>
      <c r="F16" s="30"/>
      <c r="G16" s="15"/>
      <c r="H16" s="14"/>
      <c r="I16" s="14"/>
      <c r="J16" s="14"/>
      <c r="K16" s="14"/>
      <c r="L16" s="38"/>
      <c r="M16" s="12"/>
      <c r="N16" s="25"/>
      <c r="O16" s="35" t="s">
        <v>17</v>
      </c>
      <c r="P16" s="36">
        <v>0.8</v>
      </c>
      <c r="Q16" s="11"/>
      <c r="R16" s="12"/>
      <c r="S16" s="12"/>
    </row>
    <row r="17" spans="1:19" ht="15.75" customHeight="1" thickBot="1" x14ac:dyDescent="0.25">
      <c r="A17" s="28" t="s">
        <v>19</v>
      </c>
      <c r="B17" s="29"/>
      <c r="C17" s="30">
        <f t="shared" ref="C17:L17" si="5">C10*$M$17</f>
        <v>75222.558000000005</v>
      </c>
      <c r="D17" s="30">
        <f t="shared" si="5"/>
        <v>76350.896370000002</v>
      </c>
      <c r="E17" s="30">
        <f t="shared" si="5"/>
        <v>77496.159815549996</v>
      </c>
      <c r="F17" s="30">
        <f t="shared" si="5"/>
        <v>78658.602212783255</v>
      </c>
      <c r="G17" s="30">
        <f t="shared" si="5"/>
        <v>79838.481245974996</v>
      </c>
      <c r="H17" s="30">
        <f t="shared" si="5"/>
        <v>81036.058464664617</v>
      </c>
      <c r="I17" s="30">
        <f t="shared" si="5"/>
        <v>82251.599341634588</v>
      </c>
      <c r="J17" s="30">
        <f t="shared" si="5"/>
        <v>83485.37333175911</v>
      </c>
      <c r="K17" s="30">
        <f t="shared" si="5"/>
        <v>84737.653931735505</v>
      </c>
      <c r="L17" s="37">
        <f t="shared" si="5"/>
        <v>86008.718740711542</v>
      </c>
      <c r="M17" s="40">
        <v>0.3</v>
      </c>
      <c r="N17" s="25" t="s">
        <v>119</v>
      </c>
      <c r="O17" s="35" t="s">
        <v>18</v>
      </c>
      <c r="P17" s="36">
        <v>238.71</v>
      </c>
      <c r="Q17" s="11"/>
      <c r="R17" s="12"/>
      <c r="S17" s="12"/>
    </row>
    <row r="18" spans="1:19" ht="15.75" customHeight="1" thickBot="1" x14ac:dyDescent="0.25">
      <c r="A18" s="28" t="s">
        <v>20</v>
      </c>
      <c r="B18" s="29"/>
      <c r="C18" s="30">
        <f t="shared" ref="C18:L18" si="6">$P$3*$M$18</f>
        <v>16666.666666666668</v>
      </c>
      <c r="D18" s="30">
        <f t="shared" si="6"/>
        <v>16666.666666666668</v>
      </c>
      <c r="E18" s="30">
        <f t="shared" si="6"/>
        <v>16666.666666666668</v>
      </c>
      <c r="F18" s="30">
        <f t="shared" si="6"/>
        <v>16666.666666666668</v>
      </c>
      <c r="G18" s="30">
        <f t="shared" si="6"/>
        <v>16666.666666666668</v>
      </c>
      <c r="H18" s="30">
        <f t="shared" si="6"/>
        <v>16666.666666666668</v>
      </c>
      <c r="I18" s="30">
        <f t="shared" si="6"/>
        <v>16666.666666666668</v>
      </c>
      <c r="J18" s="30">
        <f t="shared" si="6"/>
        <v>16666.666666666668</v>
      </c>
      <c r="K18" s="30">
        <f t="shared" si="6"/>
        <v>16666.666666666668</v>
      </c>
      <c r="L18" s="37">
        <f t="shared" si="6"/>
        <v>16666.666666666668</v>
      </c>
      <c r="M18" s="41">
        <f>1/30</f>
        <v>3.3333333333333333E-2</v>
      </c>
      <c r="N18" s="25" t="s">
        <v>68</v>
      </c>
      <c r="O18" s="26" t="s">
        <v>21</v>
      </c>
      <c r="P18" s="42">
        <f>AVERAGE(P8:P17)</f>
        <v>296.59000000000003</v>
      </c>
      <c r="Q18" s="11"/>
      <c r="R18" s="12"/>
      <c r="S18" s="12"/>
    </row>
    <row r="19" spans="1:19" ht="15.75" customHeight="1" x14ac:dyDescent="0.2">
      <c r="A19" s="28" t="s">
        <v>57</v>
      </c>
      <c r="B19" s="29"/>
      <c r="C19" s="30">
        <f t="shared" ref="C19:L19" si="7">C10*$M$19</f>
        <v>5014.8372000000008</v>
      </c>
      <c r="D19" s="30">
        <f t="shared" si="7"/>
        <v>5090.0597580000003</v>
      </c>
      <c r="E19" s="30">
        <f t="shared" si="7"/>
        <v>5166.41065437</v>
      </c>
      <c r="F19" s="30">
        <f t="shared" si="7"/>
        <v>5243.9068141855514</v>
      </c>
      <c r="G19" s="30">
        <f t="shared" si="7"/>
        <v>5322.5654163983336</v>
      </c>
      <c r="H19" s="30">
        <f t="shared" si="7"/>
        <v>5402.403897644308</v>
      </c>
      <c r="I19" s="30">
        <f t="shared" si="7"/>
        <v>5483.4399561089731</v>
      </c>
      <c r="J19" s="30">
        <f t="shared" si="7"/>
        <v>5565.6915554506077</v>
      </c>
      <c r="K19" s="30">
        <f t="shared" si="7"/>
        <v>5649.1769287823681</v>
      </c>
      <c r="L19" s="37">
        <f t="shared" si="7"/>
        <v>5733.9145827141028</v>
      </c>
      <c r="M19" s="40">
        <v>0.02</v>
      </c>
      <c r="N19" s="15" t="s">
        <v>64</v>
      </c>
      <c r="O19" s="15" t="s">
        <v>23</v>
      </c>
      <c r="Q19" s="15"/>
      <c r="R19" s="12"/>
      <c r="S19" s="12"/>
    </row>
    <row r="20" spans="1:19" ht="15.75" customHeight="1" x14ac:dyDescent="0.2">
      <c r="A20" s="28" t="s">
        <v>58</v>
      </c>
      <c r="B20" s="29"/>
      <c r="C20" s="30">
        <f t="shared" ref="C20:L20" si="8">$P$2*$M$20</f>
        <v>10000.107</v>
      </c>
      <c r="D20" s="30">
        <f t="shared" si="8"/>
        <v>10000.107</v>
      </c>
      <c r="E20" s="30">
        <f t="shared" si="8"/>
        <v>10000.107</v>
      </c>
      <c r="F20" s="30">
        <f t="shared" si="8"/>
        <v>10000.107</v>
      </c>
      <c r="G20" s="30">
        <f t="shared" si="8"/>
        <v>10000.107</v>
      </c>
      <c r="H20" s="30">
        <f t="shared" si="8"/>
        <v>10000.107</v>
      </c>
      <c r="I20" s="30">
        <f t="shared" si="8"/>
        <v>10000.107</v>
      </c>
      <c r="J20" s="30">
        <f t="shared" si="8"/>
        <v>10000.107</v>
      </c>
      <c r="K20" s="30">
        <f t="shared" si="8"/>
        <v>10000.107</v>
      </c>
      <c r="L20" s="37">
        <f t="shared" si="8"/>
        <v>10000.107</v>
      </c>
      <c r="M20" s="41">
        <v>1.0000106999999999E-2</v>
      </c>
      <c r="N20" s="15" t="s">
        <v>64</v>
      </c>
      <c r="P20" s="43"/>
      <c r="Q20" s="15"/>
      <c r="R20" s="12"/>
      <c r="S20" s="12"/>
    </row>
    <row r="21" spans="1:19" ht="16.5" thickBot="1" x14ac:dyDescent="0.25">
      <c r="A21" s="28" t="s">
        <v>22</v>
      </c>
      <c r="B21" s="29"/>
      <c r="C21" s="30">
        <f>(Mortgage!C19)+(C48*$P$49)</f>
        <v>52148.188371070988</v>
      </c>
      <c r="D21" s="31">
        <f>(Mortgage!C32)+(D48*$P$49)</f>
        <v>52587.753374109292</v>
      </c>
      <c r="E21" s="30">
        <f>(Mortgage!C45)+(E48*$P$49)</f>
        <v>53977.011150439677</v>
      </c>
      <c r="F21" s="30">
        <f>(Mortgage!C58)+(F48*$P$49)</f>
        <v>55400.28478978324</v>
      </c>
      <c r="G21" s="31">
        <f>(Mortgage!C71)+(G48*$P$49)</f>
        <v>56858.347508465326</v>
      </c>
      <c r="H21" s="30">
        <f>(Mortgage!C84)+(H48*$P$49)</f>
        <v>58351.980442955683</v>
      </c>
      <c r="I21" s="30">
        <f>(Mortgage!C97)+(I48*$P$49)</f>
        <v>59881.971866634878</v>
      </c>
      <c r="J21" s="31">
        <f>(Mortgage!C110)+(J48*$P$49)</f>
        <v>61449.116318918306</v>
      </c>
      <c r="K21" s="30">
        <f>(Mortgage!C123)+(K48*$P$49)</f>
        <v>63054.21364030063</v>
      </c>
      <c r="L21" s="37">
        <f>(Mortgage!C136)+(L48*$P$49)</f>
        <v>64698.067906474258</v>
      </c>
      <c r="M21" s="12"/>
      <c r="N21" s="15"/>
      <c r="Q21" s="12"/>
      <c r="R21" s="12"/>
      <c r="S21" s="12"/>
    </row>
    <row r="22" spans="1:19" ht="16.5" thickBot="1" x14ac:dyDescent="0.25">
      <c r="A22" s="28" t="s">
        <v>24</v>
      </c>
      <c r="B22" s="29"/>
      <c r="C22" s="30">
        <f>C14-C17-C18-C19-C20-C21</f>
        <v>-53740.776037737647</v>
      </c>
      <c r="D22" s="30">
        <f t="shared" ref="D22:L22" si="9">D14-D17-D18-D19-D20-D21</f>
        <v>-53804.228250775937</v>
      </c>
      <c r="E22" s="30">
        <f t="shared" si="9"/>
        <v>-54811.73154525632</v>
      </c>
      <c r="F22" s="30">
        <f t="shared" si="9"/>
        <v>-55847.524385522127</v>
      </c>
      <c r="G22" s="30">
        <f t="shared" si="9"/>
        <v>-56912.294093140321</v>
      </c>
      <c r="H22" s="30">
        <f t="shared" si="9"/>
        <v>-58006.734621400785</v>
      </c>
      <c r="I22" s="30">
        <f t="shared" si="9"/>
        <v>-59131.545752756676</v>
      </c>
      <c r="J22" s="30">
        <f t="shared" si="9"/>
        <v>-60287.432208331928</v>
      </c>
      <c r="K22" s="30">
        <f t="shared" si="9"/>
        <v>-61475.102663055433</v>
      </c>
      <c r="L22" s="37">
        <f t="shared" si="9"/>
        <v>-62695.268659570407</v>
      </c>
      <c r="M22" s="12"/>
      <c r="N22" s="12"/>
      <c r="O22" s="26" t="s">
        <v>26</v>
      </c>
      <c r="P22" s="44"/>
      <c r="Q22" s="12"/>
      <c r="R22" s="12"/>
      <c r="S22" s="12"/>
    </row>
    <row r="23" spans="1:19" ht="15.75" customHeight="1" x14ac:dyDescent="0.2">
      <c r="A23" s="28"/>
      <c r="B23" s="29"/>
      <c r="C23" s="30"/>
      <c r="D23" s="31"/>
      <c r="E23" s="30"/>
      <c r="F23" s="30"/>
      <c r="G23" s="15"/>
      <c r="H23" s="14"/>
      <c r="I23" s="14"/>
      <c r="J23" s="14"/>
      <c r="K23" s="14"/>
      <c r="L23" s="38"/>
      <c r="M23" s="12"/>
      <c r="N23" s="12"/>
      <c r="O23" s="16" t="s">
        <v>28</v>
      </c>
      <c r="P23" s="45">
        <v>2</v>
      </c>
      <c r="Q23" s="12"/>
      <c r="R23" s="12"/>
      <c r="S23" s="12"/>
    </row>
    <row r="24" spans="1:19" ht="15.75" customHeight="1" x14ac:dyDescent="0.2">
      <c r="A24" s="28" t="s">
        <v>25</v>
      </c>
      <c r="B24" s="29"/>
      <c r="C24" s="30">
        <v>0</v>
      </c>
      <c r="D24" s="31">
        <v>0</v>
      </c>
      <c r="E24" s="30">
        <v>0</v>
      </c>
      <c r="F24" s="30">
        <v>0</v>
      </c>
      <c r="G24" s="30">
        <v>0</v>
      </c>
      <c r="H24" s="31">
        <v>0</v>
      </c>
      <c r="I24" s="30">
        <v>0</v>
      </c>
      <c r="J24" s="30">
        <v>0</v>
      </c>
      <c r="K24" s="30">
        <v>0</v>
      </c>
      <c r="L24" s="32">
        <v>0</v>
      </c>
      <c r="M24" s="33">
        <v>0.25</v>
      </c>
      <c r="N24" s="15"/>
      <c r="O24" s="35" t="s">
        <v>29</v>
      </c>
      <c r="P24" s="46">
        <v>1</v>
      </c>
      <c r="Q24" s="15"/>
      <c r="R24" s="12"/>
      <c r="S24" s="12"/>
    </row>
    <row r="25" spans="1:19" ht="15.75" x14ac:dyDescent="0.2">
      <c r="A25" s="28" t="s">
        <v>27</v>
      </c>
      <c r="B25" s="29"/>
      <c r="C25" s="30">
        <f>C22-C24</f>
        <v>-53740.776037737647</v>
      </c>
      <c r="D25" s="30">
        <f>D22-D24</f>
        <v>-53804.228250775937</v>
      </c>
      <c r="E25" s="30">
        <f>E22-E24</f>
        <v>-54811.73154525632</v>
      </c>
      <c r="F25" s="30">
        <f>F22-F24</f>
        <v>-55847.524385522127</v>
      </c>
      <c r="G25" s="30">
        <f t="shared" ref="G25:L25" si="10">G22-G24</f>
        <v>-56912.294093140321</v>
      </c>
      <c r="H25" s="30">
        <f t="shared" si="10"/>
        <v>-58006.734621400785</v>
      </c>
      <c r="I25" s="30">
        <f t="shared" si="10"/>
        <v>-59131.545752756676</v>
      </c>
      <c r="J25" s="30">
        <f t="shared" si="10"/>
        <v>-60287.432208331928</v>
      </c>
      <c r="K25" s="30">
        <f t="shared" si="10"/>
        <v>-61475.102663055433</v>
      </c>
      <c r="L25" s="37">
        <f t="shared" si="10"/>
        <v>-62695.268659570407</v>
      </c>
      <c r="M25" s="12"/>
      <c r="N25" s="25"/>
      <c r="O25" s="35" t="s">
        <v>30</v>
      </c>
      <c r="P25" s="46">
        <v>1</v>
      </c>
      <c r="Q25" s="11"/>
      <c r="R25" s="12"/>
      <c r="S25" s="12"/>
    </row>
    <row r="26" spans="1:19" ht="15.75" x14ac:dyDescent="0.2">
      <c r="A26" s="28"/>
      <c r="B26" s="29"/>
      <c r="C26" s="15"/>
      <c r="D26" s="14"/>
      <c r="E26" s="15"/>
      <c r="F26" s="15"/>
      <c r="G26" s="15"/>
      <c r="H26" s="14"/>
      <c r="I26" s="14"/>
      <c r="J26" s="14"/>
      <c r="K26" s="14"/>
      <c r="L26" s="38"/>
      <c r="M26" s="12"/>
      <c r="N26" s="25"/>
      <c r="O26" s="35" t="s">
        <v>31</v>
      </c>
      <c r="P26" s="46">
        <v>1</v>
      </c>
      <c r="Q26" s="11"/>
      <c r="R26" s="12"/>
      <c r="S26" s="12"/>
    </row>
    <row r="27" spans="1:19" ht="15.75" x14ac:dyDescent="0.2">
      <c r="A27" s="28"/>
      <c r="B27" s="29"/>
      <c r="C27" s="15"/>
      <c r="D27" s="14"/>
      <c r="E27" s="15"/>
      <c r="F27" s="15"/>
      <c r="G27" s="15"/>
      <c r="H27" s="14"/>
      <c r="I27" s="14"/>
      <c r="J27" s="14"/>
      <c r="K27" s="14"/>
      <c r="L27" s="38"/>
      <c r="M27" s="12"/>
      <c r="N27" s="25"/>
      <c r="O27" s="35" t="s">
        <v>33</v>
      </c>
      <c r="P27" s="46">
        <v>1</v>
      </c>
      <c r="Q27" s="11"/>
      <c r="R27" s="12"/>
      <c r="S27" s="12"/>
    </row>
    <row r="28" spans="1:19" ht="15.75" x14ac:dyDescent="0.2">
      <c r="A28" s="28"/>
      <c r="B28" s="29"/>
      <c r="C28" s="15"/>
      <c r="D28" s="14"/>
      <c r="E28" s="15"/>
      <c r="F28" s="15"/>
      <c r="G28" s="15"/>
      <c r="H28" s="14"/>
      <c r="I28" s="14"/>
      <c r="J28" s="14"/>
      <c r="K28" s="14"/>
      <c r="L28" s="38"/>
      <c r="M28" s="12"/>
      <c r="N28" s="25"/>
      <c r="O28" s="35" t="s">
        <v>35</v>
      </c>
      <c r="P28" s="46">
        <v>1</v>
      </c>
      <c r="Q28" s="11"/>
      <c r="R28" s="12"/>
      <c r="S28" s="12"/>
    </row>
    <row r="29" spans="1:19" ht="15.75" x14ac:dyDescent="0.2">
      <c r="A29" s="47" t="s">
        <v>32</v>
      </c>
      <c r="B29" s="48"/>
      <c r="C29" s="15"/>
      <c r="D29" s="14"/>
      <c r="E29" s="15"/>
      <c r="F29" s="15"/>
      <c r="G29" s="15"/>
      <c r="H29" s="14"/>
      <c r="I29" s="14"/>
      <c r="J29" s="14"/>
      <c r="K29" s="14"/>
      <c r="L29" s="38"/>
      <c r="M29" s="12"/>
      <c r="N29" s="25"/>
      <c r="O29" s="35" t="s">
        <v>36</v>
      </c>
      <c r="P29" s="46">
        <v>1</v>
      </c>
      <c r="Q29" s="11"/>
      <c r="R29" s="12"/>
      <c r="S29" s="12"/>
    </row>
    <row r="30" spans="1:19" ht="15.75" x14ac:dyDescent="0.2">
      <c r="A30" s="47" t="s">
        <v>34</v>
      </c>
      <c r="B30" s="48"/>
      <c r="C30" s="15"/>
      <c r="D30" s="14"/>
      <c r="E30" s="15"/>
      <c r="F30" s="15"/>
      <c r="G30" s="15"/>
      <c r="H30" s="14"/>
      <c r="I30" s="14"/>
      <c r="J30" s="14"/>
      <c r="K30" s="14"/>
      <c r="L30" s="38"/>
      <c r="M30" s="12"/>
      <c r="N30" s="25"/>
      <c r="O30" s="35" t="s">
        <v>37</v>
      </c>
      <c r="P30" s="46">
        <v>1</v>
      </c>
      <c r="Q30" s="11"/>
      <c r="R30" s="12"/>
      <c r="S30" s="12"/>
    </row>
    <row r="31" spans="1:19" ht="15.75" x14ac:dyDescent="0.2">
      <c r="A31" s="28" t="s">
        <v>76</v>
      </c>
      <c r="B31" s="29"/>
      <c r="C31" s="49">
        <v>5000</v>
      </c>
      <c r="D31" s="49">
        <v>5000</v>
      </c>
      <c r="E31" s="49">
        <v>5000</v>
      </c>
      <c r="F31" s="49">
        <v>5000</v>
      </c>
      <c r="G31" s="49">
        <v>5000</v>
      </c>
      <c r="H31" s="49">
        <v>5000</v>
      </c>
      <c r="I31" s="49">
        <v>5000</v>
      </c>
      <c r="J31" s="49">
        <v>5000</v>
      </c>
      <c r="K31" s="49">
        <v>5000</v>
      </c>
      <c r="L31" s="50">
        <v>5000</v>
      </c>
      <c r="M31" s="12"/>
      <c r="N31" s="25"/>
      <c r="O31" s="35" t="s">
        <v>38</v>
      </c>
      <c r="P31" s="46">
        <v>1</v>
      </c>
      <c r="Q31" s="11"/>
      <c r="R31" s="12"/>
      <c r="S31" s="12"/>
    </row>
    <row r="32" spans="1:19" ht="16.5" thickBot="1" x14ac:dyDescent="0.25">
      <c r="A32" s="51" t="s">
        <v>77</v>
      </c>
      <c r="B32" s="14"/>
      <c r="C32" s="31">
        <v>22911.040000000001</v>
      </c>
      <c r="D32" s="31">
        <v>0</v>
      </c>
      <c r="E32" s="30">
        <v>0</v>
      </c>
      <c r="F32" s="30">
        <v>0</v>
      </c>
      <c r="G32" s="30">
        <v>0</v>
      </c>
      <c r="H32" s="31">
        <v>0</v>
      </c>
      <c r="I32" s="31">
        <v>0</v>
      </c>
      <c r="J32" s="31">
        <v>0</v>
      </c>
      <c r="K32" s="31">
        <v>0</v>
      </c>
      <c r="L32" s="32">
        <v>0</v>
      </c>
      <c r="M32" s="12"/>
      <c r="N32" s="25"/>
      <c r="O32" s="18" t="s">
        <v>59</v>
      </c>
      <c r="P32" s="52">
        <v>60</v>
      </c>
      <c r="Q32" s="11"/>
      <c r="R32" s="12"/>
      <c r="S32" s="12"/>
    </row>
    <row r="33" spans="1:19" ht="16.5" thickBot="1" x14ac:dyDescent="0.25">
      <c r="A33" s="28" t="s">
        <v>78</v>
      </c>
      <c r="B33" s="29"/>
      <c r="C33" s="49">
        <f t="shared" ref="C33:L33" si="11">C12/365*$P$45</f>
        <v>1992.1956</v>
      </c>
      <c r="D33" s="49">
        <f t="shared" si="11"/>
        <v>2022.0785339999998</v>
      </c>
      <c r="E33" s="49">
        <f t="shared" si="11"/>
        <v>2052.4097120099996</v>
      </c>
      <c r="F33" s="49">
        <f t="shared" si="11"/>
        <v>2083.1958576901502</v>
      </c>
      <c r="G33" s="49">
        <f t="shared" si="11"/>
        <v>2114.4437955555027</v>
      </c>
      <c r="H33" s="49">
        <f t="shared" si="11"/>
        <v>2146.1604524888348</v>
      </c>
      <c r="I33" s="49">
        <f t="shared" si="11"/>
        <v>2178.3528592761677</v>
      </c>
      <c r="J33" s="49">
        <f t="shared" si="11"/>
        <v>2211.0281521653096</v>
      </c>
      <c r="K33" s="49">
        <f t="shared" si="11"/>
        <v>2244.1935744477896</v>
      </c>
      <c r="L33" s="50">
        <f t="shared" si="11"/>
        <v>2277.8564780645065</v>
      </c>
      <c r="M33" s="12"/>
      <c r="N33" s="15"/>
      <c r="O33" s="53" t="s">
        <v>40</v>
      </c>
      <c r="P33" s="27">
        <f>SUM(P23:P32)</f>
        <v>70</v>
      </c>
      <c r="Q33" s="15"/>
      <c r="R33" s="12"/>
      <c r="S33" s="12"/>
    </row>
    <row r="34" spans="1:19" ht="15.75" customHeight="1" x14ac:dyDescent="0.2">
      <c r="A34" s="28" t="s">
        <v>79</v>
      </c>
      <c r="B34" s="29"/>
      <c r="C34" s="49">
        <f t="shared" ref="C34:L34" si="12">C12/365*$P$46</f>
        <v>17929.760399999999</v>
      </c>
      <c r="D34" s="49">
        <f t="shared" si="12"/>
        <v>18198.706805999998</v>
      </c>
      <c r="E34" s="49">
        <f t="shared" si="12"/>
        <v>18471.687408089998</v>
      </c>
      <c r="F34" s="49">
        <f t="shared" si="12"/>
        <v>18748.76271921135</v>
      </c>
      <c r="G34" s="49">
        <f t="shared" si="12"/>
        <v>19029.994159999522</v>
      </c>
      <c r="H34" s="49">
        <f t="shared" si="12"/>
        <v>19315.44407239951</v>
      </c>
      <c r="I34" s="49">
        <f t="shared" si="12"/>
        <v>19605.175733485506</v>
      </c>
      <c r="J34" s="49">
        <f t="shared" si="12"/>
        <v>19899.253369487789</v>
      </c>
      <c r="K34" s="49">
        <f t="shared" si="12"/>
        <v>20197.742170030106</v>
      </c>
      <c r="L34" s="50">
        <f t="shared" si="12"/>
        <v>20500.708302580559</v>
      </c>
      <c r="M34" s="12"/>
      <c r="N34" s="15"/>
      <c r="O34" s="15" t="s">
        <v>41</v>
      </c>
      <c r="P34" s="15"/>
      <c r="Q34" s="15"/>
      <c r="R34" s="12"/>
      <c r="S34" s="12"/>
    </row>
    <row r="35" spans="1:19" ht="15.75" customHeight="1" thickBot="1" x14ac:dyDescent="0.25">
      <c r="A35" s="28" t="s">
        <v>39</v>
      </c>
      <c r="B35" s="29"/>
      <c r="C35" s="30">
        <f>SUM(C31:C34)</f>
        <v>47832.995999999999</v>
      </c>
      <c r="D35" s="30">
        <f t="shared" ref="D35:L35" si="13">SUM(D31:D34)</f>
        <v>25220.785339999999</v>
      </c>
      <c r="E35" s="30">
        <f t="shared" si="13"/>
        <v>25524.097120099999</v>
      </c>
      <c r="F35" s="30">
        <f t="shared" si="13"/>
        <v>25831.958576901503</v>
      </c>
      <c r="G35" s="30">
        <f t="shared" si="13"/>
        <v>26144.437955555026</v>
      </c>
      <c r="H35" s="30">
        <f t="shared" si="13"/>
        <v>26461.604524888346</v>
      </c>
      <c r="I35" s="30">
        <f t="shared" si="13"/>
        <v>26783.528592761675</v>
      </c>
      <c r="J35" s="30">
        <f t="shared" si="13"/>
        <v>27110.281521653098</v>
      </c>
      <c r="K35" s="30">
        <f t="shared" si="13"/>
        <v>27441.935744477894</v>
      </c>
      <c r="L35" s="37">
        <f t="shared" si="13"/>
        <v>27778.564780645065</v>
      </c>
      <c r="M35" s="12"/>
      <c r="N35" s="15"/>
      <c r="O35" s="15"/>
      <c r="P35" s="15"/>
      <c r="Q35" s="15"/>
      <c r="R35" s="12"/>
      <c r="S35" s="12"/>
    </row>
    <row r="36" spans="1:19" ht="16.5" thickBot="1" x14ac:dyDescent="0.25">
      <c r="A36" s="28"/>
      <c r="B36" s="29"/>
      <c r="C36" s="30"/>
      <c r="D36" s="31"/>
      <c r="E36" s="30"/>
      <c r="F36" s="30"/>
      <c r="G36" s="15"/>
      <c r="H36" s="14"/>
      <c r="I36" s="14"/>
      <c r="J36" s="14"/>
      <c r="K36" s="14"/>
      <c r="L36" s="38"/>
      <c r="M36" s="12"/>
      <c r="N36" s="12"/>
      <c r="O36" s="26" t="s">
        <v>43</v>
      </c>
      <c r="P36" s="54"/>
      <c r="Q36" s="12"/>
      <c r="R36" s="12"/>
      <c r="S36" s="12"/>
    </row>
    <row r="37" spans="1:19" ht="15.75" x14ac:dyDescent="0.2">
      <c r="A37" s="28" t="s">
        <v>80</v>
      </c>
      <c r="B37" s="29"/>
      <c r="C37" s="49">
        <f t="shared" ref="C37:L37" si="14">$P$3</f>
        <v>500000</v>
      </c>
      <c r="D37" s="49">
        <f t="shared" si="14"/>
        <v>500000</v>
      </c>
      <c r="E37" s="49">
        <f t="shared" si="14"/>
        <v>500000</v>
      </c>
      <c r="F37" s="49">
        <f t="shared" si="14"/>
        <v>500000</v>
      </c>
      <c r="G37" s="49">
        <f t="shared" si="14"/>
        <v>500000</v>
      </c>
      <c r="H37" s="49">
        <f t="shared" si="14"/>
        <v>500000</v>
      </c>
      <c r="I37" s="49">
        <f t="shared" si="14"/>
        <v>500000</v>
      </c>
      <c r="J37" s="49">
        <f t="shared" si="14"/>
        <v>500000</v>
      </c>
      <c r="K37" s="49">
        <f t="shared" si="14"/>
        <v>500000</v>
      </c>
      <c r="L37" s="50">
        <f t="shared" si="14"/>
        <v>500000</v>
      </c>
      <c r="M37" s="12"/>
      <c r="N37" s="12"/>
      <c r="O37" s="16" t="s">
        <v>45</v>
      </c>
      <c r="P37" s="45">
        <v>24890</v>
      </c>
      <c r="Q37" s="12">
        <f>P37/P33*P38</f>
        <v>711.14285714285711</v>
      </c>
      <c r="R37" s="12"/>
      <c r="S37" s="12"/>
    </row>
    <row r="38" spans="1:19" ht="15.75" x14ac:dyDescent="0.2">
      <c r="A38" s="51" t="s">
        <v>81</v>
      </c>
      <c r="B38" s="14"/>
      <c r="C38" s="31">
        <f t="shared" ref="C38:L38" si="15">$P$2-$P$3</f>
        <v>500000</v>
      </c>
      <c r="D38" s="31">
        <f t="shared" si="15"/>
        <v>500000</v>
      </c>
      <c r="E38" s="31">
        <f t="shared" si="15"/>
        <v>500000</v>
      </c>
      <c r="F38" s="31">
        <f t="shared" si="15"/>
        <v>500000</v>
      </c>
      <c r="G38" s="31">
        <f t="shared" si="15"/>
        <v>500000</v>
      </c>
      <c r="H38" s="31">
        <f t="shared" si="15"/>
        <v>500000</v>
      </c>
      <c r="I38" s="31">
        <f t="shared" si="15"/>
        <v>500000</v>
      </c>
      <c r="J38" s="31">
        <f t="shared" si="15"/>
        <v>500000</v>
      </c>
      <c r="K38" s="31">
        <f t="shared" si="15"/>
        <v>500000</v>
      </c>
      <c r="L38" s="32">
        <f t="shared" si="15"/>
        <v>500000</v>
      </c>
      <c r="M38" s="12"/>
      <c r="N38" s="12"/>
      <c r="O38" s="35" t="s">
        <v>46</v>
      </c>
      <c r="P38" s="55">
        <v>2</v>
      </c>
      <c r="Q38" s="130">
        <f>Q37*SUM(P42:P43)</f>
        <v>116126.07285714286</v>
      </c>
      <c r="R38" s="12"/>
      <c r="S38" s="12"/>
    </row>
    <row r="39" spans="1:19" ht="15.75" customHeight="1" x14ac:dyDescent="0.2">
      <c r="A39" s="28" t="s">
        <v>82</v>
      </c>
      <c r="B39" s="29"/>
      <c r="C39" s="49">
        <f>C18</f>
        <v>16666.666666666668</v>
      </c>
      <c r="D39" s="31">
        <f>C39+D18</f>
        <v>33333.333333333336</v>
      </c>
      <c r="E39" s="30">
        <f>D39+E18</f>
        <v>50000</v>
      </c>
      <c r="F39" s="30">
        <f>E39+F18</f>
        <v>66666.666666666672</v>
      </c>
      <c r="G39" s="31">
        <f t="shared" ref="G39:L39" si="16">F39+G18</f>
        <v>83333.333333333343</v>
      </c>
      <c r="H39" s="30">
        <f t="shared" si="16"/>
        <v>100000.00000000001</v>
      </c>
      <c r="I39" s="30">
        <f t="shared" si="16"/>
        <v>116666.66666666669</v>
      </c>
      <c r="J39" s="31">
        <f t="shared" si="16"/>
        <v>133333.33333333334</v>
      </c>
      <c r="K39" s="30">
        <f t="shared" si="16"/>
        <v>150000</v>
      </c>
      <c r="L39" s="37">
        <f t="shared" si="16"/>
        <v>166666.66666666666</v>
      </c>
      <c r="M39" s="12"/>
      <c r="N39" s="25"/>
      <c r="O39" s="35" t="s">
        <v>48</v>
      </c>
      <c r="P39" s="55">
        <v>3.2</v>
      </c>
      <c r="Q39" s="15"/>
      <c r="R39" s="12"/>
      <c r="S39" s="12"/>
    </row>
    <row r="40" spans="1:19" ht="15.75" x14ac:dyDescent="0.2">
      <c r="A40" s="28" t="s">
        <v>42</v>
      </c>
      <c r="B40" s="29"/>
      <c r="C40" s="30">
        <f>C37+C38-C39</f>
        <v>983333.33333333337</v>
      </c>
      <c r="D40" s="31">
        <f>D37+D38-D39</f>
        <v>966666.66666666663</v>
      </c>
      <c r="E40" s="31">
        <f t="shared" ref="E40:L40" si="17">E37+E38-E39</f>
        <v>950000</v>
      </c>
      <c r="F40" s="31">
        <f t="shared" si="17"/>
        <v>933333.33333333337</v>
      </c>
      <c r="G40" s="30">
        <f t="shared" si="17"/>
        <v>916666.66666666663</v>
      </c>
      <c r="H40" s="31">
        <f t="shared" si="17"/>
        <v>900000</v>
      </c>
      <c r="I40" s="31">
        <f t="shared" si="17"/>
        <v>883333.33333333326</v>
      </c>
      <c r="J40" s="31">
        <f t="shared" si="17"/>
        <v>866666.66666666663</v>
      </c>
      <c r="K40" s="30">
        <f t="shared" si="17"/>
        <v>850000</v>
      </c>
      <c r="L40" s="32">
        <f t="shared" si="17"/>
        <v>833333.33333333337</v>
      </c>
      <c r="M40" s="12"/>
      <c r="N40" s="15"/>
      <c r="O40" s="35" t="s">
        <v>49</v>
      </c>
      <c r="P40" s="36">
        <f>Sheet1!P18</f>
        <v>296.59000000000003</v>
      </c>
      <c r="Q40" s="15"/>
      <c r="R40" s="12"/>
      <c r="S40" s="12"/>
    </row>
    <row r="41" spans="1:19" ht="15.75" x14ac:dyDescent="0.2">
      <c r="A41" s="28"/>
      <c r="B41" s="29"/>
      <c r="C41" s="30"/>
      <c r="D41" s="31"/>
      <c r="E41" s="30"/>
      <c r="F41" s="30"/>
      <c r="G41" s="15"/>
      <c r="H41" s="14"/>
      <c r="I41" s="14"/>
      <c r="J41" s="14"/>
      <c r="K41" s="14"/>
      <c r="L41" s="38"/>
      <c r="M41" s="12"/>
      <c r="N41" s="15"/>
      <c r="O41" s="35" t="s">
        <v>50</v>
      </c>
      <c r="P41" s="36">
        <v>35</v>
      </c>
      <c r="Q41" s="56">
        <v>0.5</v>
      </c>
      <c r="R41" s="12" t="s">
        <v>52</v>
      </c>
      <c r="S41" s="12"/>
    </row>
    <row r="42" spans="1:19" ht="15.75" x14ac:dyDescent="0.2">
      <c r="A42" s="47" t="s">
        <v>44</v>
      </c>
      <c r="B42" s="48"/>
      <c r="C42" s="30">
        <f>C35+C40</f>
        <v>1031166.3293333334</v>
      </c>
      <c r="D42" s="30">
        <f t="shared" ref="D42:L42" si="18">D35+D40</f>
        <v>991887.45200666657</v>
      </c>
      <c r="E42" s="30">
        <f t="shared" si="18"/>
        <v>975524.09712010005</v>
      </c>
      <c r="F42" s="30">
        <f t="shared" si="18"/>
        <v>959165.29191023484</v>
      </c>
      <c r="G42" s="30">
        <f t="shared" si="18"/>
        <v>942811.10462222167</v>
      </c>
      <c r="H42" s="30">
        <f t="shared" si="18"/>
        <v>926461.60452488833</v>
      </c>
      <c r="I42" s="30">
        <f t="shared" si="18"/>
        <v>910116.86192609498</v>
      </c>
      <c r="J42" s="30">
        <f t="shared" si="18"/>
        <v>893776.94818831969</v>
      </c>
      <c r="K42" s="30">
        <f t="shared" si="18"/>
        <v>877441.9357444779</v>
      </c>
      <c r="L42" s="37">
        <f t="shared" si="18"/>
        <v>861111.89811397844</v>
      </c>
      <c r="M42" s="12"/>
      <c r="N42" s="15"/>
      <c r="O42" s="35" t="s">
        <v>51</v>
      </c>
      <c r="P42" s="36">
        <f>P40*Q41</f>
        <v>148.29500000000002</v>
      </c>
      <c r="Q42" s="15"/>
      <c r="R42" s="12"/>
      <c r="S42" s="12"/>
    </row>
    <row r="43" spans="1:19" ht="16.5" thickBot="1" x14ac:dyDescent="0.25">
      <c r="A43" s="28"/>
      <c r="B43" s="29"/>
      <c r="C43" s="30"/>
      <c r="D43" s="31"/>
      <c r="E43" s="30"/>
      <c r="F43" s="30"/>
      <c r="G43" s="15"/>
      <c r="H43" s="14"/>
      <c r="I43" s="14"/>
      <c r="J43" s="14"/>
      <c r="K43" s="14"/>
      <c r="L43" s="38"/>
      <c r="M43" s="12"/>
      <c r="N43" s="15"/>
      <c r="O43" s="18" t="s">
        <v>53</v>
      </c>
      <c r="P43" s="57">
        <v>15</v>
      </c>
      <c r="Q43" s="15"/>
      <c r="R43" s="12"/>
      <c r="S43" s="12"/>
    </row>
    <row r="44" spans="1:19" ht="16.5" thickBot="1" x14ac:dyDescent="0.25">
      <c r="A44" s="47" t="s">
        <v>47</v>
      </c>
      <c r="B44" s="48"/>
      <c r="C44" s="30"/>
      <c r="D44" s="31"/>
      <c r="E44" s="30"/>
      <c r="F44" s="30"/>
      <c r="G44" s="15"/>
      <c r="H44" s="14"/>
      <c r="I44" s="14"/>
      <c r="J44" s="14"/>
      <c r="K44" s="14"/>
      <c r="L44" s="38"/>
      <c r="M44" s="12"/>
      <c r="N44" s="15"/>
      <c r="O44" s="58"/>
      <c r="P44" s="58"/>
      <c r="S44" s="12"/>
    </row>
    <row r="45" spans="1:19" ht="15.75" x14ac:dyDescent="0.2">
      <c r="A45" s="47" t="s">
        <v>72</v>
      </c>
      <c r="B45" s="29"/>
      <c r="C45" s="30"/>
      <c r="D45" s="30"/>
      <c r="E45" s="30"/>
      <c r="F45" s="30"/>
      <c r="G45" s="15"/>
      <c r="H45" s="14"/>
      <c r="I45" s="14"/>
      <c r="J45" s="14"/>
      <c r="K45" s="14"/>
      <c r="L45" s="38"/>
      <c r="M45" s="12"/>
      <c r="N45" s="15"/>
      <c r="O45" s="59" t="s">
        <v>60</v>
      </c>
      <c r="P45" s="60">
        <v>5</v>
      </c>
      <c r="Q45" s="15"/>
      <c r="R45" s="12"/>
      <c r="S45" s="12"/>
    </row>
    <row r="46" spans="1:19" ht="15.75" customHeight="1" x14ac:dyDescent="0.2">
      <c r="A46" s="28" t="s">
        <v>73</v>
      </c>
      <c r="B46" s="29"/>
      <c r="C46" s="30">
        <f>(C12/365)</f>
        <v>398.43912</v>
      </c>
      <c r="D46" s="30">
        <f>(D12/365)</f>
        <v>404.41570679999995</v>
      </c>
      <c r="E46" s="30">
        <f t="shared" ref="E46:L46" si="19">(E12/365)</f>
        <v>410.48194240199996</v>
      </c>
      <c r="F46" s="30">
        <f t="shared" si="19"/>
        <v>416.63917153803004</v>
      </c>
      <c r="G46" s="30">
        <f t="shared" si="19"/>
        <v>422.88875911110051</v>
      </c>
      <c r="H46" s="30">
        <f t="shared" si="19"/>
        <v>429.23209049776693</v>
      </c>
      <c r="I46" s="30">
        <f t="shared" si="19"/>
        <v>435.6705718552335</v>
      </c>
      <c r="J46" s="30">
        <f t="shared" si="19"/>
        <v>442.20563043306197</v>
      </c>
      <c r="K46" s="30">
        <f t="shared" si="19"/>
        <v>448.83871488955793</v>
      </c>
      <c r="L46" s="37">
        <f t="shared" si="19"/>
        <v>455.57129561290134</v>
      </c>
      <c r="M46" s="12"/>
      <c r="N46" s="15"/>
      <c r="O46" s="61" t="s">
        <v>61</v>
      </c>
      <c r="P46" s="62">
        <v>45</v>
      </c>
      <c r="Q46" s="12"/>
      <c r="R46" s="12"/>
      <c r="S46" s="12"/>
    </row>
    <row r="47" spans="1:19" ht="15.75" x14ac:dyDescent="0.2">
      <c r="A47" s="28" t="s">
        <v>75</v>
      </c>
      <c r="B47" s="29"/>
      <c r="C47" s="63">
        <f>Mortgage!F19</f>
        <v>1034508.6638715415</v>
      </c>
      <c r="D47" s="64">
        <f>Mortgage!F32</f>
        <v>1018224.7615860272</v>
      </c>
      <c r="E47" s="63">
        <f>Mortgage!F45</f>
        <v>1001107.7439546655</v>
      </c>
      <c r="F47" s="63">
        <f>Mortgage!F58</f>
        <v>983114.98721520789</v>
      </c>
      <c r="G47" s="63">
        <f>Mortgage!F71</f>
        <v>964201.68689283542</v>
      </c>
      <c r="H47" s="64">
        <f>Mortgage!F84</f>
        <v>944320.74623076327</v>
      </c>
      <c r="I47" s="64">
        <f>Mortgage!F97</f>
        <v>923422.6589127453</v>
      </c>
      <c r="J47" s="64">
        <f>Mortgage!F110</f>
        <v>901455.38578543917</v>
      </c>
      <c r="K47" s="64">
        <f>Mortgage!F123</f>
        <v>878364.22527365363</v>
      </c>
      <c r="L47" s="65">
        <f>Mortgage!F136</f>
        <v>854091.67716579349</v>
      </c>
      <c r="M47" s="12"/>
      <c r="N47" s="12"/>
      <c r="O47" s="61"/>
      <c r="P47" s="62"/>
      <c r="Q47" s="12"/>
      <c r="R47" s="12"/>
      <c r="S47" s="12"/>
    </row>
    <row r="48" spans="1:19" ht="15.75" x14ac:dyDescent="0.2">
      <c r="A48" s="28" t="s">
        <v>74</v>
      </c>
      <c r="B48" s="29"/>
      <c r="C48" s="30">
        <v>0</v>
      </c>
      <c r="D48" s="31">
        <v>30803.27900235288</v>
      </c>
      <c r="E48" s="30">
        <v>86362.607056802488</v>
      </c>
      <c r="F48" s="30">
        <v>143837.92574278067</v>
      </c>
      <c r="G48" s="30">
        <v>203303.08328270752</v>
      </c>
      <c r="H48" s="31">
        <v>264834.91513746051</v>
      </c>
      <c r="I48" s="30">
        <v>328513.36712808406</v>
      </c>
      <c r="J48" s="30">
        <v>394421.62366736925</v>
      </c>
      <c r="K48" s="30">
        <v>462646.24131391168</v>
      </c>
      <c r="L48" s="32">
        <v>533277.28787011933</v>
      </c>
      <c r="M48" s="12"/>
      <c r="N48" s="12"/>
      <c r="O48" s="61"/>
      <c r="P48" s="62"/>
      <c r="Q48" s="12"/>
      <c r="R48" s="12"/>
      <c r="S48" s="12"/>
    </row>
    <row r="49" spans="1:19" ht="16.5" thickBot="1" x14ac:dyDescent="0.25">
      <c r="A49" s="28" t="s">
        <v>70</v>
      </c>
      <c r="B49" s="29"/>
      <c r="C49" s="30">
        <f>SUM(C46:C48)</f>
        <v>1034907.1029915415</v>
      </c>
      <c r="D49" s="30">
        <f>SUM(D46:D48)</f>
        <v>1049432.4562951801</v>
      </c>
      <c r="E49" s="30">
        <f>SUM(E46:E48)</f>
        <v>1087880.8329538698</v>
      </c>
      <c r="F49" s="30">
        <f>SUM(F46:F48)</f>
        <v>1127369.5521295266</v>
      </c>
      <c r="G49" s="30">
        <f t="shared" ref="G49:L49" si="20">SUM(G46:G48)</f>
        <v>1167927.658934654</v>
      </c>
      <c r="H49" s="30">
        <f t="shared" si="20"/>
        <v>1209584.8934587215</v>
      </c>
      <c r="I49" s="30">
        <f t="shared" si="20"/>
        <v>1252371.6966126845</v>
      </c>
      <c r="J49" s="30">
        <f t="shared" si="20"/>
        <v>1296319.2150832415</v>
      </c>
      <c r="K49" s="30">
        <f t="shared" si="20"/>
        <v>1341459.3053024549</v>
      </c>
      <c r="L49" s="37">
        <f t="shared" si="20"/>
        <v>1387824.5363315258</v>
      </c>
      <c r="M49" s="12"/>
      <c r="N49" s="12"/>
      <c r="O49" s="66" t="s">
        <v>69</v>
      </c>
      <c r="P49" s="67">
        <v>0.04</v>
      </c>
      <c r="S49" s="12"/>
    </row>
    <row r="50" spans="1:19" ht="15.75" x14ac:dyDescent="0.2">
      <c r="A50" s="28"/>
      <c r="B50" s="29"/>
      <c r="C50" s="30"/>
      <c r="D50" s="31"/>
      <c r="E50" s="30"/>
      <c r="F50" s="30"/>
      <c r="G50" s="15"/>
      <c r="H50" s="14"/>
      <c r="I50" s="14"/>
      <c r="J50" s="14"/>
      <c r="K50" s="14"/>
      <c r="L50" s="38"/>
      <c r="M50" s="12"/>
      <c r="N50" s="12"/>
      <c r="Q50" s="12"/>
      <c r="R50" s="12"/>
      <c r="S50" s="12"/>
    </row>
    <row r="51" spans="1:19" ht="15.75" x14ac:dyDescent="0.2">
      <c r="A51" s="51" t="s">
        <v>71</v>
      </c>
      <c r="B51" s="14"/>
      <c r="C51" s="14"/>
      <c r="D51" s="31"/>
      <c r="E51" s="30"/>
      <c r="F51" s="30"/>
      <c r="G51" s="15"/>
      <c r="H51" s="14"/>
      <c r="I51" s="14"/>
      <c r="J51" s="14"/>
      <c r="K51" s="14"/>
      <c r="L51" s="38"/>
      <c r="M51" s="12"/>
      <c r="N51" s="12"/>
      <c r="Q51" s="12"/>
      <c r="R51" s="12"/>
      <c r="S51" s="12"/>
    </row>
    <row r="52" spans="1:19" ht="15.75" x14ac:dyDescent="0.2">
      <c r="A52" s="28" t="s">
        <v>54</v>
      </c>
      <c r="B52" s="29"/>
      <c r="C52" s="30">
        <f>B52+C25</f>
        <v>-53740.776037737647</v>
      </c>
      <c r="D52" s="31">
        <f>C52+D25</f>
        <v>-107545.00428851359</v>
      </c>
      <c r="E52" s="30">
        <f t="shared" ref="E52:K52" si="21">D52+E25</f>
        <v>-162356.7358337699</v>
      </c>
      <c r="F52" s="31">
        <f t="shared" si="21"/>
        <v>-218204.26021929202</v>
      </c>
      <c r="G52" s="30">
        <f t="shared" si="21"/>
        <v>-275116.55431243236</v>
      </c>
      <c r="H52" s="31">
        <f t="shared" si="21"/>
        <v>-333123.28893383313</v>
      </c>
      <c r="I52" s="30">
        <f t="shared" si="21"/>
        <v>-392254.83468658978</v>
      </c>
      <c r="J52" s="31">
        <f t="shared" si="21"/>
        <v>-452542.26689492172</v>
      </c>
      <c r="K52" s="30">
        <f t="shared" si="21"/>
        <v>-514017.36955797713</v>
      </c>
      <c r="L52" s="37">
        <f>K52+L25</f>
        <v>-576712.63821754756</v>
      </c>
      <c r="M52" s="12"/>
      <c r="N52" s="12"/>
      <c r="Q52" s="12"/>
      <c r="R52" s="12"/>
      <c r="S52" s="12"/>
    </row>
    <row r="53" spans="1:19" ht="15.75" x14ac:dyDescent="0.2">
      <c r="A53" s="28" t="s">
        <v>138</v>
      </c>
      <c r="B53" s="29"/>
      <c r="C53" s="30">
        <v>50000</v>
      </c>
      <c r="D53" s="30">
        <v>50000</v>
      </c>
      <c r="E53" s="30">
        <v>50000</v>
      </c>
      <c r="F53" s="30">
        <v>50000</v>
      </c>
      <c r="G53" s="30">
        <v>50000</v>
      </c>
      <c r="H53" s="30">
        <v>50000</v>
      </c>
      <c r="I53" s="30">
        <v>50000</v>
      </c>
      <c r="J53" s="30">
        <v>50000</v>
      </c>
      <c r="K53" s="30">
        <v>50000</v>
      </c>
      <c r="L53" s="37">
        <v>50000</v>
      </c>
      <c r="M53" s="12"/>
      <c r="N53" s="12"/>
      <c r="Q53" s="12"/>
      <c r="R53" s="12"/>
      <c r="S53" s="12"/>
    </row>
    <row r="54" spans="1:19" ht="15.75" x14ac:dyDescent="0.2">
      <c r="A54" s="28"/>
      <c r="B54" s="29"/>
      <c r="C54" s="30"/>
      <c r="D54" s="31"/>
      <c r="E54" s="30"/>
      <c r="F54" s="30"/>
      <c r="G54" s="15"/>
      <c r="H54" s="14"/>
      <c r="I54" s="14"/>
      <c r="J54" s="14"/>
      <c r="K54" s="14"/>
      <c r="L54" s="38"/>
      <c r="M54" s="12"/>
      <c r="N54" s="12"/>
      <c r="O54" s="15"/>
      <c r="P54" s="56"/>
      <c r="Q54" s="12"/>
      <c r="R54" s="12"/>
      <c r="S54" s="12"/>
    </row>
    <row r="55" spans="1:19" ht="15.75" x14ac:dyDescent="0.2">
      <c r="A55" s="47" t="s">
        <v>55</v>
      </c>
      <c r="B55" s="48"/>
      <c r="C55" s="30">
        <f>C49+C52+C53</f>
        <v>1031166.3269538039</v>
      </c>
      <c r="D55" s="30">
        <f t="shared" ref="D55:L55" si="22">D49+D52+D53</f>
        <v>991887.45200666657</v>
      </c>
      <c r="E55" s="30">
        <f t="shared" si="22"/>
        <v>975524.09712009993</v>
      </c>
      <c r="F55" s="30">
        <f t="shared" si="22"/>
        <v>959165.29191023461</v>
      </c>
      <c r="G55" s="30">
        <f t="shared" si="22"/>
        <v>942811.10462222155</v>
      </c>
      <c r="H55" s="30">
        <f t="shared" si="22"/>
        <v>926461.60452488833</v>
      </c>
      <c r="I55" s="30">
        <f t="shared" si="22"/>
        <v>910116.86192609475</v>
      </c>
      <c r="J55" s="30">
        <f t="shared" si="22"/>
        <v>893776.9481883198</v>
      </c>
      <c r="K55" s="30">
        <f t="shared" si="22"/>
        <v>877441.93574447767</v>
      </c>
      <c r="L55" s="37">
        <f t="shared" si="22"/>
        <v>861111.89811397821</v>
      </c>
      <c r="M55" s="12"/>
      <c r="N55" s="12"/>
      <c r="O55" s="15"/>
      <c r="P55" s="56"/>
      <c r="Q55" s="12"/>
      <c r="R55" s="12"/>
      <c r="S55" s="12"/>
    </row>
    <row r="56" spans="1:19" ht="15.75" x14ac:dyDescent="0.2">
      <c r="A56" s="51"/>
      <c r="B56" s="14"/>
      <c r="C56" s="31"/>
      <c r="D56" s="31"/>
      <c r="E56" s="31"/>
      <c r="F56" s="31"/>
      <c r="G56" s="15"/>
      <c r="H56" s="14"/>
      <c r="I56" s="14"/>
      <c r="J56" s="14"/>
      <c r="K56" s="14"/>
      <c r="L56" s="38"/>
      <c r="M56" s="12"/>
      <c r="N56" s="12"/>
      <c r="O56" s="15"/>
      <c r="P56" s="56"/>
      <c r="Q56" s="12"/>
      <c r="R56" s="12"/>
      <c r="S56" s="12"/>
    </row>
    <row r="57" spans="1:19" ht="16.5" thickBot="1" x14ac:dyDescent="0.25">
      <c r="A57" s="68" t="s">
        <v>56</v>
      </c>
      <c r="B57" s="69"/>
      <c r="C57" s="70">
        <f>C42-C55</f>
        <v>2.3795295273885131E-3</v>
      </c>
      <c r="D57" s="70">
        <f>D42-D55</f>
        <v>0</v>
      </c>
      <c r="E57" s="70">
        <f>E42-E55</f>
        <v>0</v>
      </c>
      <c r="F57" s="70">
        <f>F42-F55</f>
        <v>0</v>
      </c>
      <c r="G57" s="70">
        <f t="shared" ref="G57:L57" si="23">G42-G55</f>
        <v>0</v>
      </c>
      <c r="H57" s="70">
        <f t="shared" si="23"/>
        <v>0</v>
      </c>
      <c r="I57" s="70">
        <f t="shared" si="23"/>
        <v>0</v>
      </c>
      <c r="J57" s="70">
        <f t="shared" si="23"/>
        <v>0</v>
      </c>
      <c r="K57" s="70">
        <f t="shared" si="23"/>
        <v>0</v>
      </c>
      <c r="L57" s="71">
        <f t="shared" si="23"/>
        <v>0</v>
      </c>
      <c r="M57" s="12"/>
      <c r="N57" s="12"/>
      <c r="O57" s="15"/>
      <c r="P57" s="56"/>
      <c r="Q57" s="12"/>
      <c r="R57" s="12"/>
      <c r="S57" s="12"/>
    </row>
    <row r="58" spans="1:19" ht="15.75" x14ac:dyDescent="0.2">
      <c r="A58" s="14"/>
      <c r="B58" s="14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12"/>
      <c r="N58" s="12"/>
      <c r="O58" s="15"/>
      <c r="P58" s="56"/>
      <c r="Q58" s="12"/>
      <c r="R58" s="12"/>
      <c r="S58" s="12"/>
    </row>
    <row r="59" spans="1:19" ht="15.75" x14ac:dyDescent="0.2">
      <c r="A59" s="129" t="s">
        <v>172</v>
      </c>
      <c r="B59" s="14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12"/>
      <c r="N59" s="12"/>
      <c r="O59" s="15"/>
      <c r="P59" s="56"/>
      <c r="Q59" s="12"/>
      <c r="R59" s="12"/>
      <c r="S59" s="12"/>
    </row>
    <row r="60" spans="1:19" ht="15.75" x14ac:dyDescent="0.2">
      <c r="A60" s="128" t="s">
        <v>12</v>
      </c>
      <c r="B60" s="14"/>
      <c r="C60" s="120">
        <f>SUM(P42:P43)/SUM(P38:P39)</f>
        <v>31.402884615384618</v>
      </c>
      <c r="D60" s="31"/>
      <c r="E60" s="31"/>
      <c r="F60" s="31"/>
      <c r="G60" s="31"/>
      <c r="H60" s="31"/>
      <c r="I60" s="31"/>
      <c r="J60" s="31"/>
      <c r="K60" s="31"/>
      <c r="L60" s="31"/>
      <c r="M60" s="12"/>
      <c r="N60" s="12"/>
      <c r="O60" s="15"/>
      <c r="P60" s="56"/>
      <c r="Q60" s="12"/>
      <c r="R60" s="12"/>
      <c r="S60" s="12"/>
    </row>
    <row r="61" spans="1:19" ht="15.75" x14ac:dyDescent="0.2">
      <c r="A61" s="128" t="s">
        <v>5</v>
      </c>
      <c r="B61" s="14"/>
      <c r="C61" s="31">
        <f>C8/Q37</f>
        <v>296.59000000000003</v>
      </c>
      <c r="D61" s="31"/>
      <c r="E61" s="31"/>
      <c r="F61" s="31"/>
      <c r="G61" s="31"/>
      <c r="H61" s="31"/>
      <c r="I61" s="31"/>
      <c r="J61" s="31"/>
      <c r="K61" s="31"/>
      <c r="L61" s="31"/>
      <c r="M61" s="12"/>
      <c r="N61" s="12"/>
      <c r="O61" s="15"/>
      <c r="P61" s="56"/>
      <c r="Q61" s="12"/>
      <c r="R61" s="12"/>
      <c r="S61" s="12"/>
    </row>
    <row r="62" spans="1:19" ht="15.75" x14ac:dyDescent="0.2">
      <c r="A62" s="128" t="s">
        <v>7</v>
      </c>
      <c r="B62" s="14"/>
      <c r="C62" s="31">
        <f>C9/Q37</f>
        <v>56</v>
      </c>
      <c r="D62" s="31"/>
      <c r="E62" s="31"/>
      <c r="F62" s="31"/>
      <c r="G62" s="31"/>
      <c r="H62" s="31"/>
      <c r="I62" s="31"/>
      <c r="J62" s="31"/>
      <c r="K62" s="31"/>
      <c r="L62" s="31"/>
      <c r="M62" s="12"/>
      <c r="N62" s="12"/>
      <c r="O62" s="15"/>
      <c r="P62" s="56"/>
      <c r="Q62" s="12"/>
      <c r="R62" s="12"/>
      <c r="S62" s="12"/>
    </row>
    <row r="63" spans="1:19" ht="15.75" x14ac:dyDescent="0.2">
      <c r="A63" s="128" t="s">
        <v>173</v>
      </c>
      <c r="B63" s="14"/>
      <c r="C63" s="31">
        <f>M17*SUM(C61:C62)</f>
        <v>105.777</v>
      </c>
      <c r="D63" s="31"/>
      <c r="E63" s="31"/>
      <c r="F63" s="31"/>
      <c r="G63" s="31"/>
      <c r="H63" s="31"/>
      <c r="I63" s="31"/>
      <c r="J63" s="31"/>
      <c r="K63" s="31"/>
      <c r="L63" s="31"/>
      <c r="M63" s="12"/>
      <c r="N63" s="12"/>
      <c r="O63" s="15"/>
      <c r="P63" s="56"/>
      <c r="Q63" s="12"/>
      <c r="R63" s="12"/>
      <c r="S63" s="12"/>
    </row>
    <row r="64" spans="1:19" ht="15.75" x14ac:dyDescent="0.2">
      <c r="A64" s="128"/>
      <c r="B64" s="14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12"/>
      <c r="N64" s="12"/>
      <c r="O64" s="15"/>
      <c r="P64" s="56"/>
      <c r="Q64" s="12"/>
      <c r="R64" s="12"/>
      <c r="S64" s="12"/>
    </row>
    <row r="65" spans="1:19" ht="15.75" x14ac:dyDescent="0.2">
      <c r="A65" s="129" t="s">
        <v>177</v>
      </c>
      <c r="B65" s="14"/>
      <c r="C65" s="31">
        <f>C61+C62-C60-C63</f>
        <v>215.41011538461544</v>
      </c>
      <c r="D65" s="31"/>
      <c r="E65" s="31"/>
      <c r="F65" s="31"/>
      <c r="G65" s="31"/>
      <c r="H65" s="31"/>
      <c r="I65" s="31"/>
      <c r="J65" s="31"/>
      <c r="K65" s="31"/>
      <c r="L65" s="31"/>
      <c r="M65" s="12"/>
      <c r="N65" s="12"/>
      <c r="O65" s="15"/>
      <c r="P65" s="56"/>
      <c r="Q65" s="12"/>
      <c r="R65" s="12"/>
      <c r="S65" s="12"/>
    </row>
    <row r="66" spans="1:19" ht="15.75" x14ac:dyDescent="0.2">
      <c r="A66" s="14"/>
      <c r="B66" s="14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12"/>
      <c r="N66" s="12"/>
      <c r="O66" s="15"/>
      <c r="P66" s="56"/>
      <c r="Q66" s="12"/>
      <c r="R66" s="12"/>
      <c r="S66" s="12"/>
    </row>
    <row r="67" spans="1:19" ht="15.75" x14ac:dyDescent="0.2">
      <c r="A67" s="129" t="s">
        <v>174</v>
      </c>
      <c r="B67" s="14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12"/>
      <c r="N67" s="12"/>
      <c r="O67" s="15"/>
      <c r="P67" s="56"/>
      <c r="Q67" s="12"/>
      <c r="R67" s="12"/>
      <c r="S67" s="12"/>
    </row>
    <row r="68" spans="1:19" ht="15.75" x14ac:dyDescent="0.2">
      <c r="A68" s="128" t="s">
        <v>20</v>
      </c>
      <c r="B68" s="14"/>
      <c r="C68" s="31">
        <f>C18</f>
        <v>16666.666666666668</v>
      </c>
      <c r="D68" s="31"/>
      <c r="E68" s="31"/>
      <c r="F68" s="31"/>
      <c r="G68" s="31"/>
      <c r="H68" s="31"/>
      <c r="I68" s="31"/>
      <c r="J68" s="31"/>
      <c r="K68" s="31"/>
      <c r="L68" s="31"/>
      <c r="M68" s="12"/>
      <c r="N68" s="12"/>
      <c r="O68" s="15"/>
      <c r="P68" s="56"/>
      <c r="Q68" s="12"/>
      <c r="R68" s="12"/>
      <c r="S68" s="12"/>
    </row>
    <row r="69" spans="1:19" ht="15.75" x14ac:dyDescent="0.2">
      <c r="A69" s="128" t="s">
        <v>175</v>
      </c>
      <c r="B69" s="14"/>
      <c r="C69" s="31">
        <f>C21</f>
        <v>52148.188371070988</v>
      </c>
      <c r="D69" s="31"/>
      <c r="E69" s="31"/>
      <c r="F69" s="31"/>
      <c r="G69" s="31"/>
      <c r="H69" s="31"/>
      <c r="I69" s="31"/>
      <c r="J69" s="31"/>
      <c r="K69" s="31"/>
      <c r="L69" s="31"/>
      <c r="M69" s="12"/>
      <c r="N69" s="12"/>
      <c r="O69" s="15"/>
      <c r="P69" s="56"/>
      <c r="Q69" s="12"/>
      <c r="R69" s="12"/>
      <c r="S69" s="12"/>
    </row>
    <row r="70" spans="1:19" ht="15.75" x14ac:dyDescent="0.2">
      <c r="A70" s="129"/>
      <c r="B70" s="14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12"/>
      <c r="N70" s="12"/>
      <c r="O70" s="15"/>
      <c r="P70" s="56"/>
      <c r="Q70" s="12"/>
      <c r="R70" s="12"/>
      <c r="S70" s="12"/>
    </row>
    <row r="71" spans="1:19" ht="15.75" x14ac:dyDescent="0.2">
      <c r="A71" s="129" t="s">
        <v>176</v>
      </c>
      <c r="B71" s="14"/>
      <c r="C71" s="31">
        <f>SUM(C68:C69)</f>
        <v>68814.855037737652</v>
      </c>
      <c r="D71" s="31"/>
      <c r="E71" s="31"/>
      <c r="F71" s="31"/>
      <c r="G71" s="31"/>
      <c r="H71" s="31"/>
      <c r="I71" s="31"/>
      <c r="J71" s="31"/>
      <c r="K71" s="31"/>
      <c r="L71" s="31"/>
      <c r="M71" s="12"/>
      <c r="N71" s="12"/>
      <c r="O71" s="15"/>
      <c r="P71" s="56"/>
      <c r="Q71" s="12"/>
      <c r="R71" s="12"/>
      <c r="S71" s="12"/>
    </row>
    <row r="72" spans="1:19" ht="15.75" x14ac:dyDescent="0.2">
      <c r="A72" s="129"/>
      <c r="B72" s="14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12"/>
      <c r="N72" s="12"/>
      <c r="O72" s="15"/>
      <c r="P72" s="56"/>
      <c r="Q72" s="12"/>
      <c r="R72" s="12"/>
      <c r="S72" s="12"/>
    </row>
    <row r="73" spans="1:19" ht="15.75" x14ac:dyDescent="0.2">
      <c r="A73" s="129" t="s">
        <v>178</v>
      </c>
      <c r="B73" s="14"/>
      <c r="C73" s="131">
        <f>C71/C65</f>
        <v>319.45971949770563</v>
      </c>
      <c r="D73" s="132" t="s">
        <v>179</v>
      </c>
      <c r="E73" s="31"/>
      <c r="F73" s="31"/>
      <c r="G73" s="31"/>
      <c r="H73" s="31"/>
      <c r="I73" s="31"/>
      <c r="J73" s="31"/>
      <c r="K73" s="31"/>
      <c r="L73" s="31"/>
      <c r="M73" s="12"/>
      <c r="N73" s="12"/>
      <c r="O73" s="15"/>
      <c r="P73" s="56"/>
      <c r="Q73" s="12"/>
      <c r="R73" s="12"/>
      <c r="S73" s="12"/>
    </row>
    <row r="74" spans="1:19" ht="15" customHeight="1" x14ac:dyDescent="0.2">
      <c r="O74" s="15"/>
      <c r="P74" s="56"/>
    </row>
    <row r="75" spans="1:19" ht="15" customHeight="1" thickBot="1" x14ac:dyDescent="0.25">
      <c r="O75" s="15"/>
      <c r="P75" s="14"/>
    </row>
    <row r="76" spans="1:19" ht="15" customHeight="1" thickBot="1" x14ac:dyDescent="0.25">
      <c r="A76" s="136" t="s">
        <v>83</v>
      </c>
      <c r="B76" s="137"/>
      <c r="C76" s="72"/>
    </row>
    <row r="77" spans="1:19" ht="15" customHeight="1" thickBot="1" x14ac:dyDescent="0.25">
      <c r="A77" s="139"/>
      <c r="B77" s="140"/>
      <c r="C77" s="72"/>
      <c r="D77" s="144" t="s">
        <v>150</v>
      </c>
      <c r="E77" s="145"/>
    </row>
    <row r="78" spans="1:19" ht="15" customHeight="1" thickBot="1" x14ac:dyDescent="0.25">
      <c r="A78" s="73"/>
      <c r="B78" s="74"/>
      <c r="C78" s="75"/>
      <c r="D78" s="146"/>
      <c r="E78" s="147"/>
    </row>
    <row r="79" spans="1:19" ht="15" customHeight="1" x14ac:dyDescent="0.2">
      <c r="A79" s="76" t="s">
        <v>84</v>
      </c>
      <c r="B79" s="77">
        <v>1.1000000000000001</v>
      </c>
      <c r="C79" s="75"/>
      <c r="D79" s="78" t="s">
        <v>151</v>
      </c>
      <c r="E79" s="79">
        <v>0.02</v>
      </c>
    </row>
    <row r="80" spans="1:19" ht="15" customHeight="1" x14ac:dyDescent="0.2">
      <c r="A80" s="80" t="s">
        <v>85</v>
      </c>
      <c r="B80" s="81">
        <v>0.02</v>
      </c>
      <c r="C80" s="75"/>
      <c r="D80" s="78" t="s">
        <v>152</v>
      </c>
      <c r="E80" s="79">
        <v>0.12</v>
      </c>
    </row>
    <row r="81" spans="1:8" ht="15" customHeight="1" x14ac:dyDescent="0.2">
      <c r="A81" s="80" t="s">
        <v>86</v>
      </c>
      <c r="B81" s="81">
        <v>0.12</v>
      </c>
      <c r="C81" s="75"/>
      <c r="D81" s="78" t="s">
        <v>153</v>
      </c>
      <c r="E81" s="82">
        <v>1.1000000000000001</v>
      </c>
    </row>
    <row r="82" spans="1:8" ht="15" customHeight="1" x14ac:dyDescent="0.2">
      <c r="A82" s="80" t="s">
        <v>87</v>
      </c>
      <c r="B82" s="83"/>
      <c r="C82" s="75"/>
      <c r="D82" s="78"/>
      <c r="E82" s="79"/>
    </row>
    <row r="83" spans="1:8" ht="15" customHeight="1" x14ac:dyDescent="0.2">
      <c r="A83" s="80"/>
      <c r="B83" s="81">
        <f>B80+B79*(B81-B80)</f>
        <v>0.13</v>
      </c>
      <c r="C83" s="75"/>
      <c r="D83" s="84" t="s">
        <v>154</v>
      </c>
      <c r="E83" s="85">
        <f>E79+E81*E80</f>
        <v>0.152</v>
      </c>
    </row>
    <row r="84" spans="1:8" ht="15" customHeight="1" x14ac:dyDescent="0.2">
      <c r="A84" s="86" t="s">
        <v>88</v>
      </c>
      <c r="B84" s="83"/>
      <c r="C84" s="87"/>
      <c r="D84" s="78"/>
      <c r="E84" s="79"/>
    </row>
    <row r="85" spans="1:8" ht="15" customHeight="1" x14ac:dyDescent="0.2">
      <c r="A85" s="80"/>
      <c r="B85" s="83"/>
      <c r="C85" s="75"/>
      <c r="D85" s="78" t="s">
        <v>155</v>
      </c>
      <c r="E85" s="79">
        <v>0.25</v>
      </c>
    </row>
    <row r="86" spans="1:8" ht="15" customHeight="1" x14ac:dyDescent="0.2">
      <c r="A86" s="76" t="s">
        <v>89</v>
      </c>
      <c r="B86" s="83">
        <v>0.04</v>
      </c>
      <c r="C86" s="75"/>
      <c r="D86" s="78" t="s">
        <v>156</v>
      </c>
      <c r="E86" s="79">
        <v>0.97</v>
      </c>
    </row>
    <row r="87" spans="1:8" ht="15" customHeight="1" x14ac:dyDescent="0.2">
      <c r="A87" s="80" t="s">
        <v>90</v>
      </c>
      <c r="B87" s="83">
        <v>0.04</v>
      </c>
      <c r="C87" s="75"/>
      <c r="D87" s="78"/>
      <c r="E87" s="79"/>
    </row>
    <row r="88" spans="1:8" ht="15" customHeight="1" x14ac:dyDescent="0.2">
      <c r="A88" s="80" t="s">
        <v>91</v>
      </c>
      <c r="B88" s="83">
        <v>0.04</v>
      </c>
      <c r="C88" s="75"/>
      <c r="D88" s="78" t="s">
        <v>157</v>
      </c>
      <c r="E88" s="79">
        <v>0.04</v>
      </c>
    </row>
    <row r="89" spans="1:8" ht="15" customHeight="1" x14ac:dyDescent="0.2">
      <c r="A89" s="80" t="s">
        <v>92</v>
      </c>
      <c r="B89" s="83">
        <v>0.97</v>
      </c>
      <c r="C89" s="75"/>
      <c r="D89" s="78"/>
      <c r="E89" s="88"/>
    </row>
    <row r="90" spans="1:8" ht="15" customHeight="1" x14ac:dyDescent="0.2">
      <c r="A90" s="80" t="s">
        <v>149</v>
      </c>
      <c r="B90" s="83">
        <v>0.25</v>
      </c>
      <c r="C90" s="75"/>
      <c r="D90" s="84" t="s">
        <v>158</v>
      </c>
      <c r="E90" s="89">
        <f>100%-E86</f>
        <v>3.0000000000000027E-2</v>
      </c>
    </row>
    <row r="91" spans="1:8" ht="15" customHeight="1" x14ac:dyDescent="0.2">
      <c r="A91" s="80" t="s">
        <v>93</v>
      </c>
      <c r="B91" s="90"/>
      <c r="C91" s="75"/>
      <c r="D91" s="84"/>
      <c r="E91" s="91"/>
    </row>
    <row r="92" spans="1:8" ht="15" customHeight="1" thickBot="1" x14ac:dyDescent="0.25">
      <c r="A92" s="80"/>
      <c r="B92" s="90"/>
      <c r="C92" s="75"/>
      <c r="D92" s="92" t="s">
        <v>83</v>
      </c>
      <c r="E92" s="93">
        <f>E86*E88*(1-E85)+E90*E83</f>
        <v>3.3660000000000002E-2</v>
      </c>
    </row>
    <row r="93" spans="1:8" ht="15" customHeight="1" thickBot="1" x14ac:dyDescent="0.25">
      <c r="A93" s="76" t="s">
        <v>94</v>
      </c>
      <c r="B93" s="90">
        <f>L47</f>
        <v>854091.67716579349</v>
      </c>
      <c r="C93" s="75"/>
    </row>
    <row r="94" spans="1:8" ht="15" customHeight="1" x14ac:dyDescent="0.2">
      <c r="A94" s="80" t="s">
        <v>95</v>
      </c>
      <c r="B94" s="90">
        <f>L48</f>
        <v>533277.28787011933</v>
      </c>
      <c r="C94" s="75"/>
      <c r="D94" s="148" t="s">
        <v>159</v>
      </c>
      <c r="E94" s="149"/>
      <c r="F94" s="149"/>
      <c r="G94" s="149"/>
      <c r="H94" s="150"/>
    </row>
    <row r="95" spans="1:8" ht="15" customHeight="1" thickBot="1" x14ac:dyDescent="0.25">
      <c r="A95" s="80" t="s">
        <v>96</v>
      </c>
      <c r="B95" s="77"/>
      <c r="C95" s="75"/>
      <c r="D95" s="151"/>
      <c r="E95" s="152"/>
      <c r="F95" s="152"/>
      <c r="G95" s="152"/>
      <c r="H95" s="153"/>
    </row>
    <row r="96" spans="1:8" ht="15" customHeight="1" x14ac:dyDescent="0.2">
      <c r="A96" s="80"/>
      <c r="B96" s="77"/>
      <c r="C96" s="75"/>
      <c r="D96" s="78"/>
      <c r="E96" s="94" t="s">
        <v>160</v>
      </c>
      <c r="F96" s="94" t="s">
        <v>156</v>
      </c>
      <c r="G96" s="94" t="s">
        <v>155</v>
      </c>
      <c r="H96" s="88"/>
    </row>
    <row r="97" spans="1:12" ht="15" customHeight="1" x14ac:dyDescent="0.2">
      <c r="A97" s="76" t="s">
        <v>97</v>
      </c>
      <c r="B97" s="90">
        <f>L53</f>
        <v>50000</v>
      </c>
      <c r="C97" s="75"/>
      <c r="D97" s="78" t="s">
        <v>153</v>
      </c>
      <c r="E97" s="94">
        <v>1.1000000000000001</v>
      </c>
      <c r="F97" s="95">
        <v>0.97</v>
      </c>
      <c r="G97" s="95">
        <v>0.25</v>
      </c>
      <c r="H97" s="96" t="s">
        <v>161</v>
      </c>
    </row>
    <row r="98" spans="1:12" ht="15" customHeight="1" x14ac:dyDescent="0.2">
      <c r="A98" s="80" t="s">
        <v>98</v>
      </c>
      <c r="B98" s="90">
        <v>0</v>
      </c>
      <c r="C98" s="75"/>
      <c r="D98" s="78"/>
      <c r="E98" s="94"/>
      <c r="F98" s="95"/>
      <c r="G98" s="95"/>
      <c r="H98" s="96"/>
    </row>
    <row r="99" spans="1:12" ht="15" customHeight="1" x14ac:dyDescent="0.2">
      <c r="A99" s="80" t="s">
        <v>54</v>
      </c>
      <c r="B99" s="90"/>
      <c r="C99" s="75"/>
      <c r="D99" s="78" t="s">
        <v>159</v>
      </c>
      <c r="E99" s="97">
        <f>E97/(1+(1-G99)*(F97/(100%-F97)))</f>
        <v>4.356435643564361E-2</v>
      </c>
      <c r="F99" s="95">
        <v>0</v>
      </c>
      <c r="G99" s="95">
        <v>0.25</v>
      </c>
      <c r="H99" s="96" t="s">
        <v>162</v>
      </c>
    </row>
    <row r="100" spans="1:12" ht="15" customHeight="1" x14ac:dyDescent="0.2">
      <c r="A100" s="80"/>
      <c r="B100" s="98">
        <f>SUM(B93:B98)</f>
        <v>1437368.9650359128</v>
      </c>
      <c r="C100" s="75"/>
      <c r="D100" s="78"/>
      <c r="E100" s="95"/>
      <c r="F100" s="94"/>
      <c r="G100" s="94"/>
      <c r="H100" s="88"/>
    </row>
    <row r="101" spans="1:12" ht="15" customHeight="1" x14ac:dyDescent="0.2">
      <c r="A101" s="76" t="s">
        <v>99</v>
      </c>
      <c r="B101" s="90"/>
      <c r="C101" s="75"/>
      <c r="D101" s="78" t="s">
        <v>163</v>
      </c>
      <c r="E101" s="97">
        <f>E99*(1+(1-G101)*(F101/(100%-F101)))</f>
        <v>0.17425742574257447</v>
      </c>
      <c r="F101" s="95">
        <v>0.8</v>
      </c>
      <c r="G101" s="95">
        <v>0.25</v>
      </c>
      <c r="H101" s="96" t="s">
        <v>162</v>
      </c>
    </row>
    <row r="102" spans="1:12" ht="15" customHeight="1" thickBot="1" x14ac:dyDescent="0.25">
      <c r="A102" s="80"/>
      <c r="B102" s="38"/>
      <c r="C102" s="75"/>
      <c r="D102" s="99"/>
      <c r="E102" s="100"/>
      <c r="F102" s="100"/>
      <c r="G102" s="100"/>
      <c r="H102" s="101"/>
    </row>
    <row r="103" spans="1:12" ht="15" customHeight="1" x14ac:dyDescent="0.2">
      <c r="A103" s="76" t="s">
        <v>148</v>
      </c>
      <c r="B103" s="81">
        <f>E92</f>
        <v>3.3660000000000002E-2</v>
      </c>
      <c r="C103" s="75"/>
      <c r="D103" s="75"/>
      <c r="E103" s="14"/>
      <c r="F103" s="14"/>
    </row>
    <row r="104" spans="1:12" ht="15" customHeight="1" thickBot="1" x14ac:dyDescent="0.25">
      <c r="A104" s="102" t="s">
        <v>163</v>
      </c>
      <c r="B104" s="103">
        <f>E101</f>
        <v>0.17425742574257447</v>
      </c>
      <c r="C104" s="75"/>
      <c r="D104" s="75"/>
      <c r="E104" s="14"/>
      <c r="F104" s="14"/>
    </row>
    <row r="105" spans="1:12" ht="15" customHeight="1" thickBot="1" x14ac:dyDescent="0.25">
      <c r="A105" s="75"/>
      <c r="B105" s="75"/>
      <c r="C105" s="75"/>
      <c r="D105" s="75"/>
      <c r="E105" s="75"/>
      <c r="F105" s="14"/>
    </row>
    <row r="106" spans="1:12" ht="15.75" x14ac:dyDescent="0.2">
      <c r="A106" s="136" t="s">
        <v>100</v>
      </c>
      <c r="B106" s="137"/>
      <c r="C106" s="137"/>
      <c r="D106" s="137"/>
      <c r="E106" s="137"/>
      <c r="F106" s="137"/>
      <c r="G106" s="137"/>
      <c r="H106" s="137"/>
      <c r="I106" s="137"/>
      <c r="J106" s="137"/>
      <c r="K106" s="137"/>
      <c r="L106" s="138"/>
    </row>
    <row r="107" spans="1:12" ht="15" customHeight="1" thickBot="1" x14ac:dyDescent="0.25">
      <c r="A107" s="139"/>
      <c r="B107" s="140"/>
      <c r="C107" s="140"/>
      <c r="D107" s="140"/>
      <c r="E107" s="140"/>
      <c r="F107" s="140"/>
      <c r="G107" s="140"/>
      <c r="H107" s="140"/>
      <c r="I107" s="140"/>
      <c r="J107" s="140"/>
      <c r="K107" s="140"/>
      <c r="L107" s="141"/>
    </row>
    <row r="108" spans="1:12" ht="15" customHeight="1" x14ac:dyDescent="0.2">
      <c r="A108" s="73"/>
      <c r="B108" s="104"/>
      <c r="C108" s="105"/>
      <c r="D108" s="105"/>
      <c r="E108" s="105"/>
      <c r="F108" s="105"/>
      <c r="G108" s="106"/>
      <c r="H108" s="106"/>
      <c r="I108" s="106"/>
      <c r="J108" s="106"/>
      <c r="K108" s="106"/>
      <c r="L108" s="107"/>
    </row>
    <row r="109" spans="1:12" ht="15" customHeight="1" x14ac:dyDescent="0.2">
      <c r="A109" s="80"/>
      <c r="B109" s="75"/>
      <c r="C109" s="75"/>
      <c r="D109" s="75"/>
      <c r="E109" s="75"/>
      <c r="F109" s="75"/>
      <c r="G109" s="14"/>
      <c r="H109" s="14"/>
      <c r="I109" s="14"/>
      <c r="J109" s="14"/>
      <c r="K109" s="14"/>
      <c r="L109" s="38"/>
    </row>
    <row r="110" spans="1:12" ht="15" customHeight="1" x14ac:dyDescent="0.2">
      <c r="A110" s="80"/>
      <c r="B110" s="108" t="s">
        <v>101</v>
      </c>
      <c r="C110" s="108" t="s">
        <v>102</v>
      </c>
      <c r="D110" s="108" t="s">
        <v>103</v>
      </c>
      <c r="E110" s="108" t="s">
        <v>104</v>
      </c>
      <c r="F110" s="108" t="s">
        <v>105</v>
      </c>
      <c r="G110" s="108" t="s">
        <v>139</v>
      </c>
      <c r="H110" s="108" t="s">
        <v>140</v>
      </c>
      <c r="I110" s="108" t="s">
        <v>141</v>
      </c>
      <c r="J110" s="108" t="s">
        <v>142</v>
      </c>
      <c r="K110" s="108" t="s">
        <v>143</v>
      </c>
      <c r="L110" s="109" t="s">
        <v>144</v>
      </c>
    </row>
    <row r="111" spans="1:12" ht="15" customHeight="1" x14ac:dyDescent="0.2">
      <c r="A111" s="110"/>
      <c r="B111" s="75"/>
      <c r="C111" s="75"/>
      <c r="D111" s="75"/>
      <c r="E111" s="75"/>
      <c r="F111" s="75"/>
      <c r="G111" s="14"/>
      <c r="H111" s="14"/>
      <c r="I111" s="14"/>
      <c r="J111" s="14"/>
      <c r="K111" s="14"/>
      <c r="L111" s="38"/>
    </row>
    <row r="112" spans="1:12" ht="15" customHeight="1" x14ac:dyDescent="0.2">
      <c r="A112" s="80" t="s">
        <v>106</v>
      </c>
      <c r="B112" s="75"/>
      <c r="C112" s="111">
        <f>C14</f>
        <v>105311.58120000002</v>
      </c>
      <c r="D112" s="111">
        <f>D14</f>
        <v>106891.25491800002</v>
      </c>
      <c r="E112" s="111">
        <f>E14</f>
        <v>108494.62374177002</v>
      </c>
      <c r="F112" s="111">
        <f>F14</f>
        <v>110122.04309789659</v>
      </c>
      <c r="G112" s="111">
        <f t="shared" ref="G112:K112" si="24">G14</f>
        <v>111773.873744365</v>
      </c>
      <c r="H112" s="111">
        <f t="shared" si="24"/>
        <v>113450.48185053049</v>
      </c>
      <c r="I112" s="111">
        <f t="shared" si="24"/>
        <v>115152.23907828843</v>
      </c>
      <c r="J112" s="111">
        <f t="shared" si="24"/>
        <v>116879.52266446277</v>
      </c>
      <c r="K112" s="111">
        <f t="shared" si="24"/>
        <v>118632.71550442974</v>
      </c>
      <c r="L112" s="98">
        <f>L14</f>
        <v>120412.20623699616</v>
      </c>
    </row>
    <row r="113" spans="1:14" ht="15" customHeight="1" x14ac:dyDescent="0.2">
      <c r="A113" s="80" t="s">
        <v>107</v>
      </c>
      <c r="B113" s="75"/>
      <c r="C113" s="111">
        <f>C18</f>
        <v>16666.666666666668</v>
      </c>
      <c r="D113" s="111">
        <f t="shared" ref="D113:K113" si="25">D18</f>
        <v>16666.666666666668</v>
      </c>
      <c r="E113" s="111">
        <f t="shared" si="25"/>
        <v>16666.666666666668</v>
      </c>
      <c r="F113" s="111">
        <f t="shared" si="25"/>
        <v>16666.666666666668</v>
      </c>
      <c r="G113" s="111">
        <f t="shared" si="25"/>
        <v>16666.666666666668</v>
      </c>
      <c r="H113" s="111">
        <f t="shared" si="25"/>
        <v>16666.666666666668</v>
      </c>
      <c r="I113" s="111">
        <f t="shared" si="25"/>
        <v>16666.666666666668</v>
      </c>
      <c r="J113" s="111">
        <f t="shared" si="25"/>
        <v>16666.666666666668</v>
      </c>
      <c r="K113" s="111">
        <f t="shared" si="25"/>
        <v>16666.666666666668</v>
      </c>
      <c r="L113" s="98">
        <f>L18</f>
        <v>16666.666666666668</v>
      </c>
    </row>
    <row r="114" spans="1:14" ht="15" customHeight="1" x14ac:dyDescent="0.2">
      <c r="A114" s="80" t="s">
        <v>108</v>
      </c>
      <c r="B114" s="75"/>
      <c r="C114" s="111">
        <f>C112-C113</f>
        <v>88644.914533333344</v>
      </c>
      <c r="D114" s="111">
        <f>D112-D113</f>
        <v>90224.588251333349</v>
      </c>
      <c r="E114" s="111">
        <f>E112-E113</f>
        <v>91827.957075103346</v>
      </c>
      <c r="F114" s="111">
        <f>F112-F113</f>
        <v>93455.376431229917</v>
      </c>
      <c r="G114" s="111">
        <f t="shared" ref="G114:K114" si="26">G112-G113</f>
        <v>95107.207077698331</v>
      </c>
      <c r="H114" s="111">
        <f t="shared" si="26"/>
        <v>96783.815183863815</v>
      </c>
      <c r="I114" s="111">
        <f t="shared" si="26"/>
        <v>98485.572411621761</v>
      </c>
      <c r="J114" s="111">
        <f t="shared" si="26"/>
        <v>100212.8559977961</v>
      </c>
      <c r="K114" s="111">
        <f t="shared" si="26"/>
        <v>101966.04883776307</v>
      </c>
      <c r="L114" s="98">
        <f>L112-L113</f>
        <v>103745.53957032949</v>
      </c>
    </row>
    <row r="115" spans="1:14" ht="15" customHeight="1" x14ac:dyDescent="0.2">
      <c r="A115" s="80" t="s">
        <v>109</v>
      </c>
      <c r="B115" s="75"/>
      <c r="C115" s="111">
        <f>C114*$M$24</f>
        <v>22161.228633333336</v>
      </c>
      <c r="D115" s="111">
        <f>D114*$M$24</f>
        <v>22556.147062833337</v>
      </c>
      <c r="E115" s="111">
        <f>E114*$M$24</f>
        <v>22956.989268775837</v>
      </c>
      <c r="F115" s="111">
        <f>F114*$M$24</f>
        <v>23363.844107807479</v>
      </c>
      <c r="G115" s="111">
        <f t="shared" ref="G115:K115" si="27">G114*$M$24</f>
        <v>23776.801769424583</v>
      </c>
      <c r="H115" s="111">
        <f t="shared" si="27"/>
        <v>24195.953795965954</v>
      </c>
      <c r="I115" s="111">
        <f t="shared" si="27"/>
        <v>24621.39310290544</v>
      </c>
      <c r="J115" s="111">
        <f t="shared" si="27"/>
        <v>25053.213999449024</v>
      </c>
      <c r="K115" s="111">
        <f t="shared" si="27"/>
        <v>25491.512209440767</v>
      </c>
      <c r="L115" s="98">
        <f>L114*$M$24</f>
        <v>25936.384892582373</v>
      </c>
    </row>
    <row r="116" spans="1:14" ht="15" customHeight="1" x14ac:dyDescent="0.2">
      <c r="A116" s="80" t="s">
        <v>110</v>
      </c>
      <c r="B116" s="75"/>
      <c r="C116" s="111">
        <f>C113</f>
        <v>16666.666666666668</v>
      </c>
      <c r="D116" s="111">
        <f>D113</f>
        <v>16666.666666666668</v>
      </c>
      <c r="E116" s="111">
        <f>E113</f>
        <v>16666.666666666668</v>
      </c>
      <c r="F116" s="111">
        <f>F113</f>
        <v>16666.666666666668</v>
      </c>
      <c r="G116" s="111">
        <f t="shared" ref="G116:K116" si="28">G113</f>
        <v>16666.666666666668</v>
      </c>
      <c r="H116" s="111">
        <f t="shared" si="28"/>
        <v>16666.666666666668</v>
      </c>
      <c r="I116" s="111">
        <f t="shared" si="28"/>
        <v>16666.666666666668</v>
      </c>
      <c r="J116" s="111">
        <f t="shared" si="28"/>
        <v>16666.666666666668</v>
      </c>
      <c r="K116" s="111">
        <f t="shared" si="28"/>
        <v>16666.666666666668</v>
      </c>
      <c r="L116" s="98">
        <f>L113</f>
        <v>16666.666666666668</v>
      </c>
    </row>
    <row r="117" spans="1:14" ht="15" customHeight="1" x14ac:dyDescent="0.2">
      <c r="A117" s="86" t="s">
        <v>111</v>
      </c>
      <c r="B117" s="75"/>
      <c r="C117" s="111">
        <f>C114-C115+C116</f>
        <v>83150.352566666683</v>
      </c>
      <c r="D117" s="111">
        <f>D114-D115+D116</f>
        <v>84335.107855166687</v>
      </c>
      <c r="E117" s="111">
        <f>E114-E115+E116</f>
        <v>85537.634472994177</v>
      </c>
      <c r="F117" s="111">
        <f>F114-F115+F116</f>
        <v>86758.198990089106</v>
      </c>
      <c r="G117" s="111">
        <f t="shared" ref="G117:K117" si="29">G114-G115+G116</f>
        <v>87997.071974940423</v>
      </c>
      <c r="H117" s="111">
        <f t="shared" si="29"/>
        <v>89254.528054564536</v>
      </c>
      <c r="I117" s="111">
        <f t="shared" si="29"/>
        <v>90530.845975382996</v>
      </c>
      <c r="J117" s="111">
        <f t="shared" si="29"/>
        <v>91826.308665013741</v>
      </c>
      <c r="K117" s="111">
        <f t="shared" si="29"/>
        <v>93141.203294988969</v>
      </c>
      <c r="L117" s="98">
        <f>L114-L115+L116</f>
        <v>94475.821344413795</v>
      </c>
    </row>
    <row r="118" spans="1:14" ht="15" customHeight="1" x14ac:dyDescent="0.2">
      <c r="A118" s="80"/>
      <c r="B118" s="112"/>
      <c r="C118" s="75"/>
      <c r="D118" s="75"/>
      <c r="E118" s="75"/>
      <c r="F118" s="111"/>
      <c r="G118" s="14"/>
      <c r="H118" s="14"/>
      <c r="I118" s="14"/>
      <c r="J118" s="14"/>
      <c r="K118" s="14"/>
      <c r="L118" s="38"/>
    </row>
    <row r="119" spans="1:14" ht="15" customHeight="1" x14ac:dyDescent="0.2">
      <c r="A119" s="76" t="s">
        <v>112</v>
      </c>
      <c r="B119" s="75"/>
      <c r="C119" s="75"/>
      <c r="D119" s="75"/>
      <c r="E119" s="75"/>
      <c r="F119" s="111"/>
      <c r="G119" s="14"/>
      <c r="H119" s="14"/>
      <c r="I119" s="14"/>
      <c r="J119" s="14"/>
      <c r="K119" s="14"/>
      <c r="L119" s="38"/>
      <c r="M119" s="13" t="s">
        <v>171</v>
      </c>
      <c r="N119" s="113">
        <f>L37+L38-L39</f>
        <v>833333.33333333337</v>
      </c>
    </row>
    <row r="120" spans="1:14" ht="15" customHeight="1" x14ac:dyDescent="0.2">
      <c r="A120" s="80" t="s">
        <v>113</v>
      </c>
      <c r="B120" s="112">
        <f>-SUM(C37+C38)</f>
        <v>-1000000</v>
      </c>
      <c r="C120" s="75"/>
      <c r="D120" s="75"/>
      <c r="E120" s="75"/>
      <c r="F120" s="111"/>
      <c r="G120" s="14"/>
      <c r="H120" s="14"/>
      <c r="I120" s="14"/>
      <c r="J120" s="14"/>
      <c r="K120" s="14"/>
      <c r="L120" s="38"/>
    </row>
    <row r="121" spans="1:14" ht="15" customHeight="1" x14ac:dyDescent="0.2">
      <c r="A121" s="80" t="s">
        <v>114</v>
      </c>
      <c r="B121" s="75"/>
      <c r="C121" s="75"/>
      <c r="D121" s="75"/>
      <c r="E121" s="75"/>
      <c r="F121" s="112"/>
      <c r="G121" s="14"/>
      <c r="H121" s="14"/>
      <c r="I121" s="14"/>
      <c r="J121" s="14"/>
      <c r="K121" s="14"/>
      <c r="L121" s="114">
        <f>N119</f>
        <v>833333.33333333337</v>
      </c>
    </row>
    <row r="122" spans="1:14" ht="15" customHeight="1" x14ac:dyDescent="0.2">
      <c r="A122" s="80" t="s">
        <v>170</v>
      </c>
      <c r="B122" s="75"/>
      <c r="C122" s="75"/>
      <c r="D122" s="75"/>
      <c r="E122" s="75"/>
      <c r="F122" s="112"/>
      <c r="G122" s="14"/>
      <c r="H122" s="14"/>
      <c r="I122" s="14"/>
      <c r="J122" s="14"/>
      <c r="K122" s="14"/>
      <c r="L122" s="114">
        <f>-(L121*B90)</f>
        <v>-208333.33333333334</v>
      </c>
    </row>
    <row r="123" spans="1:14" ht="15" customHeight="1" x14ac:dyDescent="0.2">
      <c r="A123" s="80"/>
      <c r="B123" s="75"/>
      <c r="C123" s="75"/>
      <c r="D123" s="75"/>
      <c r="E123" s="75"/>
      <c r="F123" s="112"/>
      <c r="G123" s="14"/>
      <c r="H123" s="14"/>
      <c r="I123" s="14"/>
      <c r="J123" s="14"/>
      <c r="K123" s="14"/>
      <c r="L123" s="114"/>
    </row>
    <row r="124" spans="1:14" ht="15" customHeight="1" x14ac:dyDescent="0.2">
      <c r="A124" s="76" t="s">
        <v>168</v>
      </c>
      <c r="B124" s="75"/>
      <c r="C124" s="75"/>
      <c r="D124" s="75"/>
      <c r="E124" s="75"/>
      <c r="F124" s="112"/>
      <c r="G124" s="14"/>
      <c r="H124" s="14"/>
      <c r="I124" s="14"/>
      <c r="J124" s="14"/>
      <c r="K124" s="14"/>
      <c r="L124" s="114"/>
    </row>
    <row r="125" spans="1:14" ht="15" customHeight="1" x14ac:dyDescent="0.2">
      <c r="A125" s="80" t="s">
        <v>167</v>
      </c>
      <c r="B125" s="75"/>
      <c r="C125" s="115">
        <f t="shared" ref="C125:L125" si="30">-(C33-B33)</f>
        <v>-1992.1956</v>
      </c>
      <c r="D125" s="115">
        <f t="shared" si="30"/>
        <v>-29.88293399999975</v>
      </c>
      <c r="E125" s="115">
        <f t="shared" si="30"/>
        <v>-30.331178009999803</v>
      </c>
      <c r="F125" s="115">
        <f t="shared" si="30"/>
        <v>-30.786145680150639</v>
      </c>
      <c r="G125" s="115">
        <f t="shared" si="30"/>
        <v>-31.247937865352469</v>
      </c>
      <c r="H125" s="115">
        <f t="shared" si="30"/>
        <v>-31.71665693333216</v>
      </c>
      <c r="I125" s="115">
        <f t="shared" si="30"/>
        <v>-32.192406787332857</v>
      </c>
      <c r="J125" s="115">
        <f t="shared" si="30"/>
        <v>-32.675292889141929</v>
      </c>
      <c r="K125" s="115">
        <f t="shared" si="30"/>
        <v>-33.165422282479994</v>
      </c>
      <c r="L125" s="116">
        <f t="shared" si="30"/>
        <v>-33.662903616716903</v>
      </c>
    </row>
    <row r="126" spans="1:14" ht="15" customHeight="1" x14ac:dyDescent="0.2">
      <c r="A126" s="86" t="s">
        <v>164</v>
      </c>
      <c r="B126" s="111"/>
      <c r="C126" s="117">
        <f t="shared" ref="C126:L126" si="31">-(C34-B34)</f>
        <v>-17929.760399999999</v>
      </c>
      <c r="D126" s="117">
        <f t="shared" si="31"/>
        <v>-268.94640599999912</v>
      </c>
      <c r="E126" s="117">
        <f t="shared" si="31"/>
        <v>-272.98060208999959</v>
      </c>
      <c r="F126" s="117">
        <f t="shared" si="31"/>
        <v>-277.07531112135257</v>
      </c>
      <c r="G126" s="117">
        <f t="shared" si="31"/>
        <v>-281.23144078817131</v>
      </c>
      <c r="H126" s="117">
        <f t="shared" si="31"/>
        <v>-285.44991239998853</v>
      </c>
      <c r="I126" s="117">
        <f t="shared" si="31"/>
        <v>-289.73166108599617</v>
      </c>
      <c r="J126" s="117">
        <f t="shared" si="31"/>
        <v>-294.07763600228282</v>
      </c>
      <c r="K126" s="117">
        <f t="shared" si="31"/>
        <v>-298.48880054231631</v>
      </c>
      <c r="L126" s="118">
        <f t="shared" si="31"/>
        <v>-302.96613255045304</v>
      </c>
    </row>
    <row r="127" spans="1:14" ht="15" customHeight="1" x14ac:dyDescent="0.2">
      <c r="A127" s="86" t="s">
        <v>165</v>
      </c>
      <c r="B127" s="111"/>
      <c r="C127" s="117">
        <f t="shared" ref="C127:L127" si="32">C46-B46</f>
        <v>398.43912</v>
      </c>
      <c r="D127" s="117">
        <f t="shared" si="32"/>
        <v>5.97658679999995</v>
      </c>
      <c r="E127" s="117">
        <f t="shared" si="32"/>
        <v>6.0662356020000061</v>
      </c>
      <c r="F127" s="117">
        <f t="shared" si="32"/>
        <v>6.1572291360300824</v>
      </c>
      <c r="G127" s="117">
        <f t="shared" si="32"/>
        <v>6.2495875730704711</v>
      </c>
      <c r="H127" s="117">
        <f t="shared" si="32"/>
        <v>6.3433313866664207</v>
      </c>
      <c r="I127" s="117">
        <f t="shared" si="32"/>
        <v>6.4384813574665714</v>
      </c>
      <c r="J127" s="117">
        <f t="shared" si="32"/>
        <v>6.5350585778284653</v>
      </c>
      <c r="K127" s="117">
        <f t="shared" si="32"/>
        <v>6.6330844564959648</v>
      </c>
      <c r="L127" s="118">
        <f t="shared" si="32"/>
        <v>6.7325807233434034</v>
      </c>
    </row>
    <row r="128" spans="1:14" ht="15" customHeight="1" x14ac:dyDescent="0.2">
      <c r="A128" s="86" t="s">
        <v>166</v>
      </c>
      <c r="B128" s="111"/>
      <c r="C128" s="111">
        <f t="shared" ref="C128:L128" si="33">C115-B115</f>
        <v>22161.228633333336</v>
      </c>
      <c r="D128" s="111">
        <f t="shared" si="33"/>
        <v>394.91842950000137</v>
      </c>
      <c r="E128" s="111">
        <f t="shared" si="33"/>
        <v>400.84220594249928</v>
      </c>
      <c r="F128" s="111">
        <f t="shared" si="33"/>
        <v>406.85483903164277</v>
      </c>
      <c r="G128" s="111">
        <f t="shared" si="33"/>
        <v>412.95766161710344</v>
      </c>
      <c r="H128" s="111">
        <f t="shared" si="33"/>
        <v>419.15202654137101</v>
      </c>
      <c r="I128" s="111">
        <f t="shared" si="33"/>
        <v>425.43930693948641</v>
      </c>
      <c r="J128" s="111">
        <f t="shared" si="33"/>
        <v>431.82089654358424</v>
      </c>
      <c r="K128" s="111">
        <f t="shared" si="33"/>
        <v>438.29820999174262</v>
      </c>
      <c r="L128" s="98">
        <f t="shared" si="33"/>
        <v>444.8726831416061</v>
      </c>
    </row>
    <row r="129" spans="1:13" ht="15" customHeight="1" x14ac:dyDescent="0.2">
      <c r="A129" s="86"/>
      <c r="B129" s="111"/>
      <c r="C129" s="111"/>
      <c r="D129" s="111"/>
      <c r="E129" s="111"/>
      <c r="F129" s="111"/>
      <c r="G129" s="14"/>
      <c r="H129" s="14"/>
      <c r="I129" s="14"/>
      <c r="J129" s="14"/>
      <c r="K129" s="14"/>
      <c r="L129" s="38"/>
    </row>
    <row r="130" spans="1:13" ht="15" customHeight="1" x14ac:dyDescent="0.2">
      <c r="A130" s="76" t="s">
        <v>169</v>
      </c>
      <c r="B130" s="111"/>
      <c r="C130" s="111"/>
      <c r="D130" s="111"/>
      <c r="E130" s="111"/>
      <c r="F130" s="111"/>
      <c r="G130" s="14"/>
      <c r="H130" s="14"/>
      <c r="I130" s="14"/>
      <c r="J130" s="14"/>
      <c r="K130" s="14"/>
      <c r="L130" s="38"/>
    </row>
    <row r="131" spans="1:13" ht="15" customHeight="1" x14ac:dyDescent="0.2">
      <c r="A131" s="86" t="s">
        <v>167</v>
      </c>
      <c r="B131" s="111"/>
      <c r="C131" s="117"/>
      <c r="D131" s="117"/>
      <c r="E131" s="117"/>
      <c r="F131" s="117"/>
      <c r="G131" s="117"/>
      <c r="H131" s="117"/>
      <c r="I131" s="117"/>
      <c r="J131" s="117"/>
      <c r="K131" s="117"/>
      <c r="L131" s="118">
        <f>-SUM(C125:L125)</f>
        <v>2277.8564780645065</v>
      </c>
    </row>
    <row r="132" spans="1:13" ht="15" customHeight="1" x14ac:dyDescent="0.2">
      <c r="A132" s="86" t="s">
        <v>164</v>
      </c>
      <c r="B132" s="111"/>
      <c r="C132" s="117"/>
      <c r="D132" s="117"/>
      <c r="E132" s="117"/>
      <c r="F132" s="117"/>
      <c r="G132" s="117"/>
      <c r="H132" s="117"/>
      <c r="I132" s="117"/>
      <c r="J132" s="117"/>
      <c r="K132" s="117"/>
      <c r="L132" s="118">
        <f>-SUM(C126:L126)</f>
        <v>20500.708302580559</v>
      </c>
    </row>
    <row r="133" spans="1:13" ht="15" customHeight="1" x14ac:dyDescent="0.2">
      <c r="A133" s="86" t="s">
        <v>165</v>
      </c>
      <c r="B133" s="111"/>
      <c r="C133" s="117"/>
      <c r="D133" s="117"/>
      <c r="E133" s="117"/>
      <c r="F133" s="117"/>
      <c r="G133" s="117"/>
      <c r="H133" s="117"/>
      <c r="I133" s="117"/>
      <c r="J133" s="117"/>
      <c r="K133" s="117"/>
      <c r="L133" s="118">
        <f>-SUM(C127:L127)</f>
        <v>-455.57129561290134</v>
      </c>
    </row>
    <row r="134" spans="1:13" ht="15" customHeight="1" x14ac:dyDescent="0.2">
      <c r="A134" s="86" t="s">
        <v>166</v>
      </c>
      <c r="B134" s="111"/>
      <c r="C134" s="111"/>
      <c r="D134" s="119"/>
      <c r="E134" s="119"/>
      <c r="F134" s="119"/>
      <c r="G134" s="120"/>
      <c r="H134" s="120"/>
      <c r="I134" s="120"/>
      <c r="J134" s="120"/>
      <c r="K134" s="120"/>
      <c r="L134" s="118">
        <f>-SUM(C128:L128)</f>
        <v>-25936.384892582373</v>
      </c>
      <c r="M134" s="121"/>
    </row>
    <row r="135" spans="1:13" ht="15" customHeight="1" x14ac:dyDescent="0.2">
      <c r="A135" s="86"/>
      <c r="B135" s="111"/>
      <c r="C135" s="111"/>
      <c r="D135" s="111"/>
      <c r="E135" s="111"/>
      <c r="F135" s="111"/>
      <c r="G135" s="14"/>
      <c r="H135" s="14"/>
      <c r="I135" s="14"/>
      <c r="J135" s="14"/>
      <c r="K135" s="14"/>
      <c r="L135" s="38"/>
    </row>
    <row r="136" spans="1:13" ht="15" customHeight="1" x14ac:dyDescent="0.2">
      <c r="A136" s="80"/>
      <c r="B136" s="75"/>
      <c r="C136" s="75"/>
      <c r="D136" s="75"/>
      <c r="E136" s="75"/>
      <c r="F136" s="75"/>
      <c r="G136" s="14"/>
      <c r="H136" s="14"/>
      <c r="I136" s="14"/>
      <c r="J136" s="14"/>
      <c r="K136" s="14"/>
      <c r="L136" s="38"/>
    </row>
    <row r="137" spans="1:13" ht="15" customHeight="1" x14ac:dyDescent="0.2">
      <c r="A137" s="76" t="s">
        <v>115</v>
      </c>
      <c r="B137" s="112">
        <f>SUM(B117:B134)</f>
        <v>-1000000</v>
      </c>
      <c r="C137" s="112">
        <f t="shared" ref="C137:K137" si="34">SUM(C117:C134)</f>
        <v>85788.06432000002</v>
      </c>
      <c r="D137" s="112">
        <f t="shared" si="34"/>
        <v>84437.173531466688</v>
      </c>
      <c r="E137" s="112">
        <f t="shared" si="34"/>
        <v>85641.231134438684</v>
      </c>
      <c r="F137" s="112">
        <f t="shared" si="34"/>
        <v>86863.34960145528</v>
      </c>
      <c r="G137" s="112">
        <f t="shared" si="34"/>
        <v>88103.799845477071</v>
      </c>
      <c r="H137" s="112">
        <f t="shared" si="34"/>
        <v>89362.856843159258</v>
      </c>
      <c r="I137" s="112">
        <f t="shared" si="34"/>
        <v>90640.799695806621</v>
      </c>
      <c r="J137" s="112">
        <f t="shared" si="34"/>
        <v>91937.911691243731</v>
      </c>
      <c r="K137" s="112">
        <f t="shared" si="34"/>
        <v>93254.480366612406</v>
      </c>
      <c r="L137" s="122">
        <f>SUM(L117:L134)</f>
        <v>715977.40616456128</v>
      </c>
    </row>
    <row r="138" spans="1:13" ht="15" customHeight="1" x14ac:dyDescent="0.2">
      <c r="A138" s="80"/>
      <c r="B138" s="75"/>
      <c r="C138" s="75"/>
      <c r="D138" s="75"/>
      <c r="E138" s="75"/>
      <c r="F138" s="75"/>
      <c r="G138" s="14"/>
      <c r="H138" s="14"/>
      <c r="I138" s="14"/>
      <c r="J138" s="14"/>
      <c r="K138" s="14"/>
      <c r="L138" s="38"/>
    </row>
    <row r="139" spans="1:13" ht="15" customHeight="1" x14ac:dyDescent="0.2">
      <c r="A139" s="76" t="s">
        <v>65</v>
      </c>
      <c r="B139" s="123">
        <f>B137</f>
        <v>-1000000</v>
      </c>
      <c r="C139" s="124">
        <f t="shared" ref="C139:L139" si="35">-PV($B$103,10,,C137)</f>
        <v>61609.794982667321</v>
      </c>
      <c r="D139" s="124">
        <f t="shared" si="35"/>
        <v>60639.635495036717</v>
      </c>
      <c r="E139" s="124">
        <f t="shared" si="35"/>
        <v>61504.344853552131</v>
      </c>
      <c r="F139" s="124">
        <f t="shared" si="35"/>
        <v>62382.024852445298</v>
      </c>
      <c r="G139" s="124">
        <f t="shared" si="35"/>
        <v>63272.870051321821</v>
      </c>
      <c r="H139" s="124">
        <f t="shared" si="35"/>
        <v>64177.077928181534</v>
      </c>
      <c r="I139" s="124">
        <f t="shared" si="35"/>
        <v>65094.848923194113</v>
      </c>
      <c r="J139" s="124">
        <f t="shared" si="35"/>
        <v>66026.386483131893</v>
      </c>
      <c r="K139" s="124">
        <f t="shared" si="35"/>
        <v>66971.897106468765</v>
      </c>
      <c r="L139" s="125">
        <f t="shared" si="35"/>
        <v>514188.32626273367</v>
      </c>
    </row>
    <row r="140" spans="1:13" ht="15" customHeight="1" x14ac:dyDescent="0.2">
      <c r="A140" s="80"/>
      <c r="B140" s="75"/>
      <c r="C140" s="75"/>
      <c r="D140" s="75"/>
      <c r="E140" s="75"/>
      <c r="F140" s="75"/>
      <c r="G140" s="14"/>
      <c r="H140" s="14"/>
      <c r="I140" s="14"/>
      <c r="J140" s="14"/>
      <c r="K140" s="14"/>
      <c r="L140" s="38"/>
    </row>
    <row r="141" spans="1:13" ht="15" customHeight="1" x14ac:dyDescent="0.2">
      <c r="A141" s="76" t="s">
        <v>116</v>
      </c>
      <c r="B141" s="117">
        <f>SUM(B139:L139)</f>
        <v>85867.206938733347</v>
      </c>
      <c r="C141" s="75"/>
      <c r="D141" s="75"/>
      <c r="E141" s="75"/>
      <c r="F141" s="75"/>
      <c r="G141" s="14"/>
      <c r="H141" s="14"/>
      <c r="I141" s="14"/>
      <c r="J141" s="14"/>
      <c r="K141" s="14"/>
      <c r="L141" s="38"/>
    </row>
    <row r="142" spans="1:13" ht="15" customHeight="1" x14ac:dyDescent="0.2">
      <c r="A142" s="80"/>
      <c r="B142" s="75"/>
      <c r="C142" s="75"/>
      <c r="D142" s="75"/>
      <c r="E142" s="75"/>
      <c r="F142" s="75"/>
      <c r="G142" s="14"/>
      <c r="H142" s="14"/>
      <c r="I142" s="14"/>
      <c r="J142" s="14"/>
      <c r="K142" s="14"/>
      <c r="L142" s="38"/>
    </row>
    <row r="143" spans="1:13" ht="15" customHeight="1" x14ac:dyDescent="0.2">
      <c r="A143" s="76" t="s">
        <v>117</v>
      </c>
      <c r="B143" s="126">
        <f>IRR(B137:L137)</f>
        <v>5.9779721640313754E-2</v>
      </c>
      <c r="C143" s="75"/>
      <c r="D143" s="75"/>
      <c r="E143" s="75"/>
      <c r="F143" s="75"/>
      <c r="G143" s="14"/>
      <c r="H143" s="14"/>
      <c r="I143" s="14"/>
      <c r="J143" s="14"/>
      <c r="K143" s="14"/>
      <c r="L143" s="38"/>
    </row>
    <row r="144" spans="1:13" ht="15" customHeight="1" thickBot="1" x14ac:dyDescent="0.25">
      <c r="A144" s="68"/>
      <c r="B144" s="69"/>
      <c r="C144" s="69"/>
      <c r="D144" s="69"/>
      <c r="E144" s="69"/>
      <c r="F144" s="69"/>
      <c r="G144" s="69"/>
      <c r="H144" s="69"/>
      <c r="I144" s="69"/>
      <c r="J144" s="69"/>
      <c r="K144" s="69"/>
      <c r="L144" s="127"/>
    </row>
  </sheetData>
  <mergeCells count="6">
    <mergeCell ref="A1:G3"/>
    <mergeCell ref="A106:L107"/>
    <mergeCell ref="A5:L6"/>
    <mergeCell ref="A76:B77"/>
    <mergeCell ref="D77:E78"/>
    <mergeCell ref="D94:H95"/>
  </mergeCells>
  <conditionalFormatting sqref="C24 G24 K24">
    <cfRule type="cellIs" dxfId="4" priority="5" operator="lessThan">
      <formula>0</formula>
    </cfRule>
  </conditionalFormatting>
  <conditionalFormatting sqref="C25 G25 K25">
    <cfRule type="cellIs" dxfId="3" priority="4" operator="lessThan">
      <formula>0</formula>
    </cfRule>
  </conditionalFormatting>
  <conditionalFormatting sqref="D25 H25 L25">
    <cfRule type="cellIs" dxfId="2" priority="3" operator="lessThan">
      <formula>0</formula>
    </cfRule>
  </conditionalFormatting>
  <conditionalFormatting sqref="E25 I25">
    <cfRule type="cellIs" dxfId="1" priority="2" operator="lessThan">
      <formula>0</formula>
    </cfRule>
  </conditionalFormatting>
  <conditionalFormatting sqref="F25 J25">
    <cfRule type="cellIs" dxfId="0" priority="1" operator="lessThan">
      <formula>0</formula>
    </cfRule>
  </conditionalFormatting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8"/>
  <sheetViews>
    <sheetView workbookViewId="0">
      <selection activeCell="C2" sqref="C2"/>
    </sheetView>
  </sheetViews>
  <sheetFormatPr defaultColWidth="10.85546875" defaultRowHeight="12.75" x14ac:dyDescent="0.2"/>
  <cols>
    <col min="1" max="1" width="10.85546875" style="1"/>
    <col min="2" max="2" width="17.42578125" style="1" bestFit="1" customWidth="1"/>
    <col min="3" max="3" width="12" style="1" bestFit="1" customWidth="1"/>
    <col min="4" max="5" width="10.85546875" style="1"/>
    <col min="6" max="6" width="13.28515625" style="1" bestFit="1" customWidth="1"/>
    <col min="7" max="7" width="10.85546875" style="1"/>
    <col min="8" max="8" width="12.140625" style="1" bestFit="1" customWidth="1"/>
    <col min="9" max="16384" width="10.85546875" style="1"/>
  </cols>
  <sheetData>
    <row r="1" spans="1:9" ht="15.75" x14ac:dyDescent="0.25">
      <c r="B1" s="3" t="s">
        <v>120</v>
      </c>
      <c r="C1" s="4">
        <f>Sheet1!P4</f>
        <v>1050000</v>
      </c>
      <c r="E1" s="3" t="s">
        <v>121</v>
      </c>
      <c r="F1" s="4"/>
      <c r="H1" s="3" t="s">
        <v>122</v>
      </c>
      <c r="I1" s="5">
        <f>SUMIF(C7:C376,"&gt;0")</f>
        <v>1459672.6571469738</v>
      </c>
    </row>
    <row r="2" spans="1:9" ht="15.75" x14ac:dyDescent="0.25">
      <c r="B2" s="3" t="s">
        <v>123</v>
      </c>
      <c r="C2" s="2">
        <v>0.05</v>
      </c>
    </row>
    <row r="3" spans="1:9" ht="15.75" x14ac:dyDescent="0.25">
      <c r="B3" s="3" t="s">
        <v>124</v>
      </c>
      <c r="C3" s="1">
        <f>30*12</f>
        <v>360</v>
      </c>
    </row>
    <row r="5" spans="1:9" x14ac:dyDescent="0.2">
      <c r="B5" s="1" t="s">
        <v>63</v>
      </c>
      <c r="C5" s="1" t="s">
        <v>125</v>
      </c>
      <c r="D5" s="1" t="s">
        <v>126</v>
      </c>
      <c r="E5" s="1" t="s">
        <v>121</v>
      </c>
      <c r="F5" s="1" t="s">
        <v>127</v>
      </c>
      <c r="I5" s="1">
        <v>251116.02</v>
      </c>
    </row>
    <row r="6" spans="1:9" x14ac:dyDescent="0.2">
      <c r="F6" s="4">
        <f>$C$1</f>
        <v>1050000</v>
      </c>
      <c r="I6" s="1">
        <v>201486.35</v>
      </c>
    </row>
    <row r="7" spans="1:9" x14ac:dyDescent="0.2">
      <c r="A7" s="1">
        <v>1</v>
      </c>
      <c r="B7" s="6">
        <f>PMT($C$2/12,$C$3,-$C$1)</f>
        <v>5636.6270416274601</v>
      </c>
      <c r="C7" s="7">
        <f>F6*($C$2/12)</f>
        <v>4375</v>
      </c>
      <c r="D7" s="6">
        <f>B7-C7</f>
        <v>1261.6270416274601</v>
      </c>
      <c r="E7" s="4">
        <f>$F$1</f>
        <v>0</v>
      </c>
      <c r="F7" s="6">
        <f>F6-D7-E7</f>
        <v>1048738.3729583726</v>
      </c>
      <c r="I7" s="1">
        <f>I5-I6</f>
        <v>49629.669999999984</v>
      </c>
    </row>
    <row r="8" spans="1:9" x14ac:dyDescent="0.2">
      <c r="A8" s="1">
        <v>2</v>
      </c>
      <c r="B8" s="6">
        <f t="shared" ref="B8:B76" si="0">PMT($C$2/12,$C$3,-$C$1)</f>
        <v>5636.6270416274601</v>
      </c>
      <c r="C8" s="7">
        <f t="shared" ref="C8:C76" si="1">F7*($C$2/12)</f>
        <v>4369.743220659886</v>
      </c>
      <c r="D8" s="6">
        <f t="shared" ref="D8:D76" si="2">B8-C8</f>
        <v>1266.8838209675741</v>
      </c>
      <c r="E8" s="4">
        <f t="shared" ref="E8:E76" si="3">$F$1</f>
        <v>0</v>
      </c>
      <c r="F8" s="6">
        <f t="shared" ref="F8:F76" si="4">F7-D8-E8</f>
        <v>1047471.4891374051</v>
      </c>
    </row>
    <row r="9" spans="1:9" x14ac:dyDescent="0.2">
      <c r="A9" s="1">
        <v>3</v>
      </c>
      <c r="B9" s="6">
        <f t="shared" si="0"/>
        <v>5636.6270416274601</v>
      </c>
      <c r="C9" s="7">
        <f t="shared" si="1"/>
        <v>4364.4645380725215</v>
      </c>
      <c r="D9" s="6">
        <f t="shared" si="2"/>
        <v>1272.1625035549387</v>
      </c>
      <c r="E9" s="4">
        <f t="shared" si="3"/>
        <v>0</v>
      </c>
      <c r="F9" s="6">
        <f t="shared" si="4"/>
        <v>1046199.3266338501</v>
      </c>
    </row>
    <row r="10" spans="1:9" x14ac:dyDescent="0.2">
      <c r="A10" s="1">
        <v>4</v>
      </c>
      <c r="B10" s="6">
        <f t="shared" si="0"/>
        <v>5636.6270416274601</v>
      </c>
      <c r="C10" s="7">
        <f t="shared" si="1"/>
        <v>4359.163860974375</v>
      </c>
      <c r="D10" s="6">
        <f t="shared" si="2"/>
        <v>1277.4631806530851</v>
      </c>
      <c r="E10" s="4">
        <f t="shared" si="3"/>
        <v>0</v>
      </c>
      <c r="F10" s="6">
        <f t="shared" si="4"/>
        <v>1044921.8634531971</v>
      </c>
    </row>
    <row r="11" spans="1:9" x14ac:dyDescent="0.2">
      <c r="A11" s="1">
        <v>5</v>
      </c>
      <c r="B11" s="6">
        <f t="shared" si="0"/>
        <v>5636.6270416274601</v>
      </c>
      <c r="C11" s="7">
        <f t="shared" si="1"/>
        <v>4353.8410977216545</v>
      </c>
      <c r="D11" s="6">
        <f t="shared" si="2"/>
        <v>1282.7859439058057</v>
      </c>
      <c r="E11" s="4">
        <f t="shared" si="3"/>
        <v>0</v>
      </c>
      <c r="F11" s="6">
        <f t="shared" si="4"/>
        <v>1043639.0775092912</v>
      </c>
    </row>
    <row r="12" spans="1:9" x14ac:dyDescent="0.2">
      <c r="A12" s="1">
        <v>6</v>
      </c>
      <c r="B12" s="6">
        <f t="shared" si="0"/>
        <v>5636.6270416274601</v>
      </c>
      <c r="C12" s="7">
        <f t="shared" si="1"/>
        <v>4348.4961562887138</v>
      </c>
      <c r="D12" s="6">
        <f t="shared" si="2"/>
        <v>1288.1308853387463</v>
      </c>
      <c r="E12" s="4">
        <f t="shared" si="3"/>
        <v>0</v>
      </c>
      <c r="F12" s="6">
        <f t="shared" si="4"/>
        <v>1042350.9466239525</v>
      </c>
    </row>
    <row r="13" spans="1:9" x14ac:dyDescent="0.2">
      <c r="A13" s="1">
        <v>7</v>
      </c>
      <c r="B13" s="6">
        <f t="shared" si="0"/>
        <v>5636.6270416274601</v>
      </c>
      <c r="C13" s="7">
        <f t="shared" si="1"/>
        <v>4343.1289442664684</v>
      </c>
      <c r="D13" s="6">
        <f t="shared" si="2"/>
        <v>1293.4980973609918</v>
      </c>
      <c r="E13" s="4">
        <f t="shared" si="3"/>
        <v>0</v>
      </c>
      <c r="F13" s="6">
        <f t="shared" si="4"/>
        <v>1041057.4485265915</v>
      </c>
    </row>
    <row r="14" spans="1:9" x14ac:dyDescent="0.2">
      <c r="A14" s="1">
        <v>8</v>
      </c>
      <c r="B14" s="6">
        <f t="shared" si="0"/>
        <v>5636.6270416274601</v>
      </c>
      <c r="C14" s="7">
        <f t="shared" si="1"/>
        <v>4337.7393688607981</v>
      </c>
      <c r="D14" s="6">
        <f t="shared" si="2"/>
        <v>1298.887672766662</v>
      </c>
      <c r="E14" s="4">
        <f t="shared" si="3"/>
        <v>0</v>
      </c>
      <c r="F14" s="6">
        <f t="shared" si="4"/>
        <v>1039758.5608538248</v>
      </c>
    </row>
    <row r="15" spans="1:9" x14ac:dyDescent="0.2">
      <c r="A15" s="1">
        <v>9</v>
      </c>
      <c r="B15" s="6">
        <f>PMT($C$2/12,$C$3,-$C$1)</f>
        <v>5636.6270416274601</v>
      </c>
      <c r="C15" s="7">
        <f t="shared" si="1"/>
        <v>4332.3273368909367</v>
      </c>
      <c r="D15" s="6">
        <f t="shared" si="2"/>
        <v>1304.2997047365234</v>
      </c>
      <c r="E15" s="4">
        <f t="shared" si="3"/>
        <v>0</v>
      </c>
      <c r="F15" s="6">
        <f t="shared" si="4"/>
        <v>1038454.2611490883</v>
      </c>
    </row>
    <row r="16" spans="1:9" x14ac:dyDescent="0.2">
      <c r="A16" s="1">
        <v>10</v>
      </c>
      <c r="B16" s="6">
        <f t="shared" si="0"/>
        <v>5636.6270416274601</v>
      </c>
      <c r="C16" s="7">
        <f t="shared" si="1"/>
        <v>4326.8927547878675</v>
      </c>
      <c r="D16" s="6">
        <f t="shared" si="2"/>
        <v>1309.7342868395926</v>
      </c>
      <c r="E16" s="4">
        <f t="shared" si="3"/>
        <v>0</v>
      </c>
      <c r="F16" s="6">
        <f t="shared" si="4"/>
        <v>1037144.5268622487</v>
      </c>
    </row>
    <row r="17" spans="1:6" x14ac:dyDescent="0.2">
      <c r="A17" s="1">
        <v>11</v>
      </c>
      <c r="B17" s="6">
        <f t="shared" si="0"/>
        <v>5636.6270416274601</v>
      </c>
      <c r="C17" s="7">
        <f t="shared" si="1"/>
        <v>4321.4355285927031</v>
      </c>
      <c r="D17" s="6">
        <f t="shared" si="2"/>
        <v>1315.191513034757</v>
      </c>
      <c r="E17" s="4">
        <f t="shared" si="3"/>
        <v>0</v>
      </c>
      <c r="F17" s="6">
        <f t="shared" si="4"/>
        <v>1035829.3353492139</v>
      </c>
    </row>
    <row r="18" spans="1:6" x14ac:dyDescent="0.2">
      <c r="A18" s="1">
        <v>12</v>
      </c>
      <c r="B18" s="6">
        <f t="shared" si="0"/>
        <v>5636.6270416274601</v>
      </c>
      <c r="C18" s="7">
        <f>F17*($C$2/12)</f>
        <v>4315.9555639550581</v>
      </c>
      <c r="D18" s="6">
        <f t="shared" si="2"/>
        <v>1320.671477672402</v>
      </c>
      <c r="E18" s="4">
        <f t="shared" si="3"/>
        <v>0</v>
      </c>
      <c r="F18" s="6">
        <f>F17-D18-E18</f>
        <v>1034508.6638715415</v>
      </c>
    </row>
    <row r="19" spans="1:6" s="9" customFormat="1" x14ac:dyDescent="0.2">
      <c r="A19" s="9" t="s">
        <v>128</v>
      </c>
      <c r="B19" s="8">
        <f>SUM(B7:B18)</f>
        <v>67639.524499529536</v>
      </c>
      <c r="C19" s="8">
        <f t="shared" ref="C19:E19" si="5">SUM(C7:C18)</f>
        <v>52148.188371070988</v>
      </c>
      <c r="D19" s="8">
        <f t="shared" si="5"/>
        <v>15491.336128458541</v>
      </c>
      <c r="E19" s="8">
        <f t="shared" si="5"/>
        <v>0</v>
      </c>
      <c r="F19" s="8">
        <f>F18</f>
        <v>1034508.6638715415</v>
      </c>
    </row>
    <row r="20" spans="1:6" x14ac:dyDescent="0.2">
      <c r="A20" s="1">
        <v>13</v>
      </c>
      <c r="B20" s="6">
        <f t="shared" si="0"/>
        <v>5636.6270416274601</v>
      </c>
      <c r="C20" s="7">
        <f>F18*($C$2/12)</f>
        <v>4310.4527661314232</v>
      </c>
      <c r="D20" s="6">
        <f t="shared" si="2"/>
        <v>1326.1742754960369</v>
      </c>
      <c r="E20" s="4">
        <f t="shared" si="3"/>
        <v>0</v>
      </c>
      <c r="F20" s="6">
        <f>F18-D20-E20</f>
        <v>1033182.4895960455</v>
      </c>
    </row>
    <row r="21" spans="1:6" x14ac:dyDescent="0.2">
      <c r="A21" s="1">
        <v>14</v>
      </c>
      <c r="B21" s="6">
        <f t="shared" si="0"/>
        <v>5636.6270416274601</v>
      </c>
      <c r="C21" s="7">
        <f t="shared" si="1"/>
        <v>4304.9270399835223</v>
      </c>
      <c r="D21" s="6">
        <f t="shared" si="2"/>
        <v>1331.7000016439379</v>
      </c>
      <c r="E21" s="4">
        <f t="shared" si="3"/>
        <v>0</v>
      </c>
      <c r="F21" s="6">
        <f t="shared" si="4"/>
        <v>1031850.7895944015</v>
      </c>
    </row>
    <row r="22" spans="1:6" ht="15" customHeight="1" x14ac:dyDescent="0.2">
      <c r="A22" s="1">
        <v>15</v>
      </c>
      <c r="B22" s="6">
        <f t="shared" si="0"/>
        <v>5636.6270416274601</v>
      </c>
      <c r="C22" s="7">
        <f t="shared" si="1"/>
        <v>4299.3782899766729</v>
      </c>
      <c r="D22" s="6">
        <f t="shared" si="2"/>
        <v>1337.2487516507872</v>
      </c>
      <c r="E22" s="4">
        <f t="shared" si="3"/>
        <v>0</v>
      </c>
      <c r="F22" s="6">
        <f t="shared" si="4"/>
        <v>1030513.5408427507</v>
      </c>
    </row>
    <row r="23" spans="1:6" ht="15" customHeight="1" x14ac:dyDescent="0.2">
      <c r="A23" s="1">
        <v>16</v>
      </c>
      <c r="B23" s="6">
        <f t="shared" si="0"/>
        <v>5636.6270416274601</v>
      </c>
      <c r="C23" s="7">
        <f t="shared" si="1"/>
        <v>4293.8064201781281</v>
      </c>
      <c r="D23" s="6">
        <f t="shared" si="2"/>
        <v>1342.8206214493321</v>
      </c>
      <c r="E23" s="4">
        <f t="shared" si="3"/>
        <v>0</v>
      </c>
      <c r="F23" s="6">
        <f t="shared" si="4"/>
        <v>1029170.7202213013</v>
      </c>
    </row>
    <row r="24" spans="1:6" ht="15" customHeight="1" x14ac:dyDescent="0.2">
      <c r="A24" s="1">
        <v>17</v>
      </c>
      <c r="B24" s="6">
        <f t="shared" si="0"/>
        <v>5636.6270416274601</v>
      </c>
      <c r="C24" s="7">
        <f t="shared" si="1"/>
        <v>4288.2113342554221</v>
      </c>
      <c r="D24" s="6">
        <f t="shared" si="2"/>
        <v>1348.415707372038</v>
      </c>
      <c r="E24" s="4">
        <f t="shared" si="3"/>
        <v>0</v>
      </c>
      <c r="F24" s="6">
        <f t="shared" si="4"/>
        <v>1027822.3045139293</v>
      </c>
    </row>
    <row r="25" spans="1:6" ht="15" customHeight="1" x14ac:dyDescent="0.2">
      <c r="A25" s="1">
        <v>18</v>
      </c>
      <c r="B25" s="6">
        <f t="shared" si="0"/>
        <v>5636.6270416274601</v>
      </c>
      <c r="C25" s="7">
        <f t="shared" si="1"/>
        <v>4282.592935474705</v>
      </c>
      <c r="D25" s="6">
        <f t="shared" si="2"/>
        <v>1354.0341061527552</v>
      </c>
      <c r="E25" s="4">
        <f t="shared" si="3"/>
        <v>0</v>
      </c>
      <c r="F25" s="6">
        <f t="shared" si="4"/>
        <v>1026468.2704077766</v>
      </c>
    </row>
    <row r="26" spans="1:6" ht="15" customHeight="1" x14ac:dyDescent="0.2">
      <c r="A26" s="1">
        <v>19</v>
      </c>
      <c r="B26" s="6">
        <f t="shared" si="0"/>
        <v>5636.6270416274601</v>
      </c>
      <c r="C26" s="7">
        <f t="shared" si="1"/>
        <v>4276.9511266990694</v>
      </c>
      <c r="D26" s="6">
        <f t="shared" si="2"/>
        <v>1359.6759149283907</v>
      </c>
      <c r="E26" s="4">
        <f t="shared" si="3"/>
        <v>0</v>
      </c>
      <c r="F26" s="6">
        <f t="shared" si="4"/>
        <v>1025108.5944928481</v>
      </c>
    </row>
    <row r="27" spans="1:6" ht="15" customHeight="1" x14ac:dyDescent="0.2">
      <c r="A27" s="1">
        <v>20</v>
      </c>
      <c r="B27" s="6">
        <f t="shared" si="0"/>
        <v>5636.6270416274601</v>
      </c>
      <c r="C27" s="7">
        <f t="shared" si="1"/>
        <v>4271.2858103868675</v>
      </c>
      <c r="D27" s="6">
        <f t="shared" si="2"/>
        <v>1365.3412312405926</v>
      </c>
      <c r="E27" s="4">
        <f t="shared" si="3"/>
        <v>0</v>
      </c>
      <c r="F27" s="6">
        <f t="shared" si="4"/>
        <v>1023743.2532616076</v>
      </c>
    </row>
    <row r="28" spans="1:6" ht="15" customHeight="1" x14ac:dyDescent="0.2">
      <c r="A28" s="1">
        <v>21</v>
      </c>
      <c r="B28" s="6">
        <f t="shared" si="0"/>
        <v>5636.6270416274601</v>
      </c>
      <c r="C28" s="7">
        <f t="shared" si="1"/>
        <v>4265.596888590032</v>
      </c>
      <c r="D28" s="6">
        <f t="shared" si="2"/>
        <v>1371.0301530374281</v>
      </c>
      <c r="E28" s="4">
        <f t="shared" si="3"/>
        <v>0</v>
      </c>
      <c r="F28" s="6">
        <f t="shared" si="4"/>
        <v>1022372.2231085702</v>
      </c>
    </row>
    <row r="29" spans="1:6" ht="15" customHeight="1" x14ac:dyDescent="0.2">
      <c r="A29" s="1">
        <v>22</v>
      </c>
      <c r="B29" s="6">
        <f t="shared" si="0"/>
        <v>5636.6270416274601</v>
      </c>
      <c r="C29" s="7">
        <f t="shared" si="1"/>
        <v>4259.884262952376</v>
      </c>
      <c r="D29" s="6">
        <f t="shared" si="2"/>
        <v>1376.7427786750841</v>
      </c>
      <c r="E29" s="4">
        <f t="shared" si="3"/>
        <v>0</v>
      </c>
      <c r="F29" s="6">
        <f t="shared" si="4"/>
        <v>1020995.4803298952</v>
      </c>
    </row>
    <row r="30" spans="1:6" ht="15" customHeight="1" x14ac:dyDescent="0.2">
      <c r="A30" s="1">
        <v>23</v>
      </c>
      <c r="B30" s="6">
        <f t="shared" si="0"/>
        <v>5636.6270416274601</v>
      </c>
      <c r="C30" s="7">
        <f t="shared" si="1"/>
        <v>4254.1478347078964</v>
      </c>
      <c r="D30" s="6">
        <f t="shared" si="2"/>
        <v>1382.4792069195637</v>
      </c>
      <c r="E30" s="4">
        <f t="shared" si="3"/>
        <v>0</v>
      </c>
      <c r="F30" s="6">
        <f t="shared" si="4"/>
        <v>1019613.0011229756</v>
      </c>
    </row>
    <row r="31" spans="1:6" ht="15" customHeight="1" x14ac:dyDescent="0.2">
      <c r="A31" s="1">
        <v>24</v>
      </c>
      <c r="B31" s="6">
        <f t="shared" si="0"/>
        <v>5636.6270416274601</v>
      </c>
      <c r="C31" s="7">
        <f t="shared" si="1"/>
        <v>4248.3875046790654</v>
      </c>
      <c r="D31" s="6">
        <f t="shared" si="2"/>
        <v>1388.2395369483947</v>
      </c>
      <c r="E31" s="4">
        <f t="shared" si="3"/>
        <v>0</v>
      </c>
      <c r="F31" s="6">
        <f t="shared" si="4"/>
        <v>1018224.7615860272</v>
      </c>
    </row>
    <row r="32" spans="1:6" s="9" customFormat="1" x14ac:dyDescent="0.2">
      <c r="A32" s="9" t="s">
        <v>137</v>
      </c>
      <c r="B32" s="8">
        <f>SUM(B20:B31)</f>
        <v>67639.524499529536</v>
      </c>
      <c r="C32" s="8">
        <f t="shared" ref="C32" si="6">SUM(C20:C31)</f>
        <v>51355.62221401518</v>
      </c>
      <c r="D32" s="8">
        <f t="shared" ref="D32" si="7">SUM(D20:D31)</f>
        <v>16283.902285514343</v>
      </c>
      <c r="E32" s="8">
        <f t="shared" ref="E32" si="8">SUM(E20:E31)</f>
        <v>0</v>
      </c>
      <c r="F32" s="8">
        <f>F31</f>
        <v>1018224.7615860272</v>
      </c>
    </row>
    <row r="33" spans="1:6" ht="15" customHeight="1" x14ac:dyDescent="0.2">
      <c r="A33" s="1">
        <v>25</v>
      </c>
      <c r="B33" s="6">
        <f t="shared" si="0"/>
        <v>5636.6270416274601</v>
      </c>
      <c r="C33" s="7">
        <f>F31*($C$2/12)</f>
        <v>4242.6031732751135</v>
      </c>
      <c r="D33" s="6">
        <f t="shared" si="2"/>
        <v>1394.0238683523467</v>
      </c>
      <c r="E33" s="4">
        <f t="shared" si="3"/>
        <v>0</v>
      </c>
      <c r="F33" s="6">
        <f>F31-D33-E33</f>
        <v>1016830.7377176749</v>
      </c>
    </row>
    <row r="34" spans="1:6" ht="15" customHeight="1" x14ac:dyDescent="0.2">
      <c r="A34" s="1">
        <v>26</v>
      </c>
      <c r="B34" s="6">
        <f t="shared" si="0"/>
        <v>5636.6270416274601</v>
      </c>
      <c r="C34" s="7">
        <f t="shared" si="1"/>
        <v>4236.7947404903125</v>
      </c>
      <c r="D34" s="6">
        <f t="shared" si="2"/>
        <v>1399.8323011371476</v>
      </c>
      <c r="E34" s="4">
        <f t="shared" si="3"/>
        <v>0</v>
      </c>
      <c r="F34" s="6">
        <f t="shared" si="4"/>
        <v>1015430.9054165378</v>
      </c>
    </row>
    <row r="35" spans="1:6" ht="15" customHeight="1" x14ac:dyDescent="0.2">
      <c r="A35" s="1">
        <v>27</v>
      </c>
      <c r="B35" s="6">
        <f t="shared" si="0"/>
        <v>5636.6270416274601</v>
      </c>
      <c r="C35" s="7">
        <f t="shared" si="1"/>
        <v>4230.9621059022411</v>
      </c>
      <c r="D35" s="6">
        <f t="shared" si="2"/>
        <v>1405.664935725219</v>
      </c>
      <c r="E35" s="4">
        <f t="shared" si="3"/>
        <v>0</v>
      </c>
      <c r="F35" s="6">
        <f t="shared" si="4"/>
        <v>1014025.2404808125</v>
      </c>
    </row>
    <row r="36" spans="1:6" ht="15" customHeight="1" x14ac:dyDescent="0.2">
      <c r="A36" s="1">
        <v>28</v>
      </c>
      <c r="B36" s="6">
        <f t="shared" si="0"/>
        <v>5636.6270416274601</v>
      </c>
      <c r="C36" s="7">
        <f t="shared" si="1"/>
        <v>4225.1051686700521</v>
      </c>
      <c r="D36" s="6">
        <f t="shared" si="2"/>
        <v>1411.521872957408</v>
      </c>
      <c r="E36" s="4">
        <f t="shared" si="3"/>
        <v>0</v>
      </c>
      <c r="F36" s="6">
        <f t="shared" si="4"/>
        <v>1012613.7186078551</v>
      </c>
    </row>
    <row r="37" spans="1:6" ht="15" customHeight="1" x14ac:dyDescent="0.2">
      <c r="A37" s="1">
        <v>29</v>
      </c>
      <c r="B37" s="6">
        <f t="shared" si="0"/>
        <v>5636.6270416274601</v>
      </c>
      <c r="C37" s="7">
        <f t="shared" si="1"/>
        <v>4219.22382753273</v>
      </c>
      <c r="D37" s="6">
        <f t="shared" si="2"/>
        <v>1417.4032140947302</v>
      </c>
      <c r="E37" s="4">
        <f t="shared" si="3"/>
        <v>0</v>
      </c>
      <c r="F37" s="6">
        <f t="shared" si="4"/>
        <v>1011196.3153937605</v>
      </c>
    </row>
    <row r="38" spans="1:6" ht="15" customHeight="1" x14ac:dyDescent="0.2">
      <c r="A38" s="1">
        <v>30</v>
      </c>
      <c r="B38" s="6">
        <f t="shared" si="0"/>
        <v>5636.6270416274601</v>
      </c>
      <c r="C38" s="7">
        <f t="shared" si="1"/>
        <v>4213.3179808073355</v>
      </c>
      <c r="D38" s="6">
        <f t="shared" si="2"/>
        <v>1423.3090608201246</v>
      </c>
      <c r="E38" s="4">
        <f t="shared" si="3"/>
        <v>0</v>
      </c>
      <c r="F38" s="6">
        <f t="shared" si="4"/>
        <v>1009773.0063329403</v>
      </c>
    </row>
    <row r="39" spans="1:6" ht="15" customHeight="1" x14ac:dyDescent="0.2">
      <c r="A39" s="1">
        <v>31</v>
      </c>
      <c r="B39" s="6">
        <f t="shared" si="0"/>
        <v>5636.6270416274601</v>
      </c>
      <c r="C39" s="7">
        <f t="shared" si="1"/>
        <v>4207.3875263872515</v>
      </c>
      <c r="D39" s="6">
        <f t="shared" si="2"/>
        <v>1429.2395152402087</v>
      </c>
      <c r="E39" s="4">
        <f t="shared" si="3"/>
        <v>0</v>
      </c>
      <c r="F39" s="6">
        <f t="shared" si="4"/>
        <v>1008343.7668177001</v>
      </c>
    </row>
    <row r="40" spans="1:6" ht="15" customHeight="1" x14ac:dyDescent="0.2">
      <c r="A40" s="1">
        <v>32</v>
      </c>
      <c r="B40" s="6">
        <f t="shared" si="0"/>
        <v>5636.6270416274601</v>
      </c>
      <c r="C40" s="7">
        <f t="shared" si="1"/>
        <v>4201.432361740417</v>
      </c>
      <c r="D40" s="6">
        <f t="shared" si="2"/>
        <v>1435.1946798870431</v>
      </c>
      <c r="E40" s="4">
        <f t="shared" si="3"/>
        <v>0</v>
      </c>
      <c r="F40" s="6">
        <f t="shared" si="4"/>
        <v>1006908.5721378131</v>
      </c>
    </row>
    <row r="41" spans="1:6" ht="15" customHeight="1" x14ac:dyDescent="0.2">
      <c r="A41" s="1">
        <v>33</v>
      </c>
      <c r="B41" s="6">
        <f t="shared" si="0"/>
        <v>5636.6270416274601</v>
      </c>
      <c r="C41" s="7">
        <f t="shared" si="1"/>
        <v>4195.4523839075546</v>
      </c>
      <c r="D41" s="6">
        <f t="shared" si="2"/>
        <v>1441.1746577199056</v>
      </c>
      <c r="E41" s="4">
        <f t="shared" si="3"/>
        <v>0</v>
      </c>
      <c r="F41" s="6">
        <f t="shared" si="4"/>
        <v>1005467.3974800932</v>
      </c>
    </row>
    <row r="42" spans="1:6" ht="15" customHeight="1" x14ac:dyDescent="0.2">
      <c r="A42" s="1">
        <v>34</v>
      </c>
      <c r="B42" s="6">
        <f t="shared" si="0"/>
        <v>5636.6270416274601</v>
      </c>
      <c r="C42" s="7">
        <f t="shared" si="1"/>
        <v>4189.4474895003877</v>
      </c>
      <c r="D42" s="6">
        <f t="shared" si="2"/>
        <v>1447.1795521270724</v>
      </c>
      <c r="E42" s="4">
        <f t="shared" si="3"/>
        <v>0</v>
      </c>
      <c r="F42" s="6">
        <f t="shared" si="4"/>
        <v>1004020.2179279662</v>
      </c>
    </row>
    <row r="43" spans="1:6" ht="15" customHeight="1" x14ac:dyDescent="0.2">
      <c r="A43" s="1">
        <v>35</v>
      </c>
      <c r="B43" s="6">
        <f t="shared" si="0"/>
        <v>5636.6270416274601</v>
      </c>
      <c r="C43" s="7">
        <f t="shared" si="1"/>
        <v>4183.417574699859</v>
      </c>
      <c r="D43" s="6">
        <f t="shared" si="2"/>
        <v>1453.2094669276012</v>
      </c>
      <c r="E43" s="4">
        <f t="shared" si="3"/>
        <v>0</v>
      </c>
      <c r="F43" s="6">
        <f t="shared" si="4"/>
        <v>1002567.0084610386</v>
      </c>
    </row>
    <row r="44" spans="1:6" ht="15" customHeight="1" x14ac:dyDescent="0.2">
      <c r="A44" s="1">
        <v>36</v>
      </c>
      <c r="B44" s="6">
        <f t="shared" si="0"/>
        <v>5636.6270416274601</v>
      </c>
      <c r="C44" s="7">
        <f t="shared" si="1"/>
        <v>4177.3625352543277</v>
      </c>
      <c r="D44" s="6">
        <f t="shared" si="2"/>
        <v>1459.2645063731325</v>
      </c>
      <c r="E44" s="4">
        <f t="shared" si="3"/>
        <v>0</v>
      </c>
      <c r="F44" s="6">
        <f t="shared" si="4"/>
        <v>1001107.7439546655</v>
      </c>
    </row>
    <row r="45" spans="1:6" s="9" customFormat="1" x14ac:dyDescent="0.2">
      <c r="A45" s="9" t="s">
        <v>136</v>
      </c>
      <c r="B45" s="8">
        <f>SUM(B33:B44)</f>
        <v>67639.524499529536</v>
      </c>
      <c r="C45" s="8">
        <f t="shared" ref="C45" si="9">SUM(C33:C44)</f>
        <v>50522.506868167577</v>
      </c>
      <c r="D45" s="8">
        <f t="shared" ref="D45" si="10">SUM(D33:D44)</f>
        <v>17117.017631361941</v>
      </c>
      <c r="E45" s="8">
        <f t="shared" ref="E45" si="11">SUM(E33:E44)</f>
        <v>0</v>
      </c>
      <c r="F45" s="8">
        <f>F44</f>
        <v>1001107.7439546655</v>
      </c>
    </row>
    <row r="46" spans="1:6" ht="15" customHeight="1" x14ac:dyDescent="0.2">
      <c r="A46" s="1">
        <v>37</v>
      </c>
      <c r="B46" s="6">
        <f t="shared" si="0"/>
        <v>5636.6270416274601</v>
      </c>
      <c r="C46" s="7">
        <f>F44*($C$2/12)</f>
        <v>4171.2822664777732</v>
      </c>
      <c r="D46" s="6">
        <f t="shared" si="2"/>
        <v>1465.3447751496869</v>
      </c>
      <c r="E46" s="4">
        <f t="shared" si="3"/>
        <v>0</v>
      </c>
      <c r="F46" s="6">
        <f>F44-D46-E46</f>
        <v>999642.39917951578</v>
      </c>
    </row>
    <row r="47" spans="1:6" ht="15" customHeight="1" x14ac:dyDescent="0.2">
      <c r="A47" s="1">
        <v>38</v>
      </c>
      <c r="B47" s="6">
        <f t="shared" si="0"/>
        <v>5636.6270416274601</v>
      </c>
      <c r="C47" s="7">
        <f t="shared" si="1"/>
        <v>4165.1766632479821</v>
      </c>
      <c r="D47" s="6">
        <f t="shared" si="2"/>
        <v>1471.450378379478</v>
      </c>
      <c r="E47" s="4">
        <f t="shared" si="3"/>
        <v>0</v>
      </c>
      <c r="F47" s="6">
        <f t="shared" si="4"/>
        <v>998170.94880113634</v>
      </c>
    </row>
    <row r="48" spans="1:6" ht="15" customHeight="1" x14ac:dyDescent="0.2">
      <c r="A48" s="1">
        <v>39</v>
      </c>
      <c r="B48" s="6">
        <f t="shared" si="0"/>
        <v>5636.6270416274601</v>
      </c>
      <c r="C48" s="7">
        <f t="shared" si="1"/>
        <v>4159.0456200047347</v>
      </c>
      <c r="D48" s="6">
        <f t="shared" si="2"/>
        <v>1477.5814216227254</v>
      </c>
      <c r="E48" s="4">
        <f t="shared" si="3"/>
        <v>0</v>
      </c>
      <c r="F48" s="6">
        <f t="shared" si="4"/>
        <v>996693.36737951357</v>
      </c>
    </row>
    <row r="49" spans="1:6" ht="15" customHeight="1" x14ac:dyDescent="0.2">
      <c r="A49" s="1">
        <v>40</v>
      </c>
      <c r="B49" s="6">
        <f t="shared" si="0"/>
        <v>5636.6270416274601</v>
      </c>
      <c r="C49" s="7">
        <f t="shared" si="1"/>
        <v>4152.8890307479733</v>
      </c>
      <c r="D49" s="6">
        <f t="shared" si="2"/>
        <v>1483.7380108794869</v>
      </c>
      <c r="E49" s="4">
        <f t="shared" si="3"/>
        <v>0</v>
      </c>
      <c r="F49" s="6">
        <f t="shared" si="4"/>
        <v>995209.62936863408</v>
      </c>
    </row>
    <row r="50" spans="1:6" ht="15" customHeight="1" x14ac:dyDescent="0.2">
      <c r="A50" s="1">
        <v>41</v>
      </c>
      <c r="B50" s="6">
        <f t="shared" si="0"/>
        <v>5636.6270416274601</v>
      </c>
      <c r="C50" s="7">
        <f t="shared" si="1"/>
        <v>4146.7067890359749</v>
      </c>
      <c r="D50" s="6">
        <f t="shared" si="2"/>
        <v>1489.9202525914852</v>
      </c>
      <c r="E50" s="4">
        <f t="shared" si="3"/>
        <v>0</v>
      </c>
      <c r="F50" s="6">
        <f t="shared" si="4"/>
        <v>993719.70911604259</v>
      </c>
    </row>
    <row r="51" spans="1:6" ht="15" customHeight="1" x14ac:dyDescent="0.2">
      <c r="A51" s="1">
        <v>42</v>
      </c>
      <c r="B51" s="6">
        <f t="shared" si="0"/>
        <v>5636.6270416274601</v>
      </c>
      <c r="C51" s="7">
        <f t="shared" si="1"/>
        <v>4140.4987879835107</v>
      </c>
      <c r="D51" s="6">
        <f t="shared" si="2"/>
        <v>1496.1282536439494</v>
      </c>
      <c r="E51" s="4">
        <f t="shared" si="3"/>
        <v>0</v>
      </c>
      <c r="F51" s="6">
        <f t="shared" si="4"/>
        <v>992223.58086239861</v>
      </c>
    </row>
    <row r="52" spans="1:6" ht="15" customHeight="1" x14ac:dyDescent="0.2">
      <c r="A52" s="1">
        <v>43</v>
      </c>
      <c r="B52" s="6">
        <f t="shared" si="0"/>
        <v>5636.6270416274601</v>
      </c>
      <c r="C52" s="7">
        <f t="shared" si="1"/>
        <v>4134.2649202599941</v>
      </c>
      <c r="D52" s="6">
        <f t="shared" si="2"/>
        <v>1502.362121367466</v>
      </c>
      <c r="E52" s="4">
        <f t="shared" si="3"/>
        <v>0</v>
      </c>
      <c r="F52" s="6">
        <f t="shared" si="4"/>
        <v>990721.21874103113</v>
      </c>
    </row>
    <row r="53" spans="1:6" ht="15" customHeight="1" x14ac:dyDescent="0.2">
      <c r="A53" s="1">
        <v>44</v>
      </c>
      <c r="B53" s="6">
        <f t="shared" si="0"/>
        <v>5636.6270416274601</v>
      </c>
      <c r="C53" s="7">
        <f t="shared" si="1"/>
        <v>4128.00507808763</v>
      </c>
      <c r="D53" s="6">
        <f t="shared" si="2"/>
        <v>1508.6219635398302</v>
      </c>
      <c r="E53" s="4">
        <f t="shared" si="3"/>
        <v>0</v>
      </c>
      <c r="F53" s="6">
        <f t="shared" si="4"/>
        <v>989212.59677749127</v>
      </c>
    </row>
    <row r="54" spans="1:6" ht="15" customHeight="1" x14ac:dyDescent="0.2">
      <c r="A54" s="1">
        <v>45</v>
      </c>
      <c r="B54" s="6">
        <f t="shared" si="0"/>
        <v>5636.6270416274601</v>
      </c>
      <c r="C54" s="7">
        <f t="shared" si="1"/>
        <v>4121.7191532395473</v>
      </c>
      <c r="D54" s="6">
        <f t="shared" si="2"/>
        <v>1514.9078883879129</v>
      </c>
      <c r="E54" s="4">
        <f t="shared" si="3"/>
        <v>0</v>
      </c>
      <c r="F54" s="6">
        <f t="shared" si="4"/>
        <v>987697.68888910336</v>
      </c>
    </row>
    <row r="55" spans="1:6" ht="15" customHeight="1" x14ac:dyDescent="0.2">
      <c r="A55" s="1">
        <v>46</v>
      </c>
      <c r="B55" s="6">
        <f t="shared" si="0"/>
        <v>5636.6270416274601</v>
      </c>
      <c r="C55" s="7">
        <f t="shared" si="1"/>
        <v>4115.4070370379304</v>
      </c>
      <c r="D55" s="6">
        <f t="shared" si="2"/>
        <v>1521.2200045895297</v>
      </c>
      <c r="E55" s="4">
        <f t="shared" si="3"/>
        <v>0</v>
      </c>
      <c r="F55" s="6">
        <f t="shared" si="4"/>
        <v>986176.46888451383</v>
      </c>
    </row>
    <row r="56" spans="1:6" ht="15" customHeight="1" x14ac:dyDescent="0.2">
      <c r="A56" s="1">
        <v>47</v>
      </c>
      <c r="B56" s="6">
        <f t="shared" si="0"/>
        <v>5636.6270416274601</v>
      </c>
      <c r="C56" s="7">
        <f t="shared" si="1"/>
        <v>4109.0686203521409</v>
      </c>
      <c r="D56" s="6">
        <f t="shared" si="2"/>
        <v>1527.5584212753192</v>
      </c>
      <c r="E56" s="4">
        <f t="shared" si="3"/>
        <v>0</v>
      </c>
      <c r="F56" s="6">
        <f t="shared" si="4"/>
        <v>984648.91046323848</v>
      </c>
    </row>
    <row r="57" spans="1:6" ht="15" customHeight="1" x14ac:dyDescent="0.2">
      <c r="A57" s="1">
        <v>48</v>
      </c>
      <c r="B57" s="6">
        <f t="shared" si="0"/>
        <v>5636.6270416274601</v>
      </c>
      <c r="C57" s="7">
        <f t="shared" si="1"/>
        <v>4102.7037935968274</v>
      </c>
      <c r="D57" s="6">
        <f t="shared" si="2"/>
        <v>1533.9232480306327</v>
      </c>
      <c r="E57" s="4">
        <f t="shared" si="3"/>
        <v>0</v>
      </c>
      <c r="F57" s="6">
        <f t="shared" si="4"/>
        <v>983114.98721520789</v>
      </c>
    </row>
    <row r="58" spans="1:6" s="9" customFormat="1" x14ac:dyDescent="0.2">
      <c r="A58" s="9" t="s">
        <v>135</v>
      </c>
      <c r="B58" s="8">
        <f>SUM(B46:B57)</f>
        <v>67639.524499529536</v>
      </c>
      <c r="C58" s="8">
        <f t="shared" ref="C58" si="12">SUM(C46:C57)</f>
        <v>49646.767760072013</v>
      </c>
      <c r="D58" s="8">
        <f t="shared" ref="D58" si="13">SUM(D46:D57)</f>
        <v>17992.756739457502</v>
      </c>
      <c r="E58" s="8">
        <f t="shared" ref="E58" si="14">SUM(E46:E57)</f>
        <v>0</v>
      </c>
      <c r="F58" s="8">
        <f>F57</f>
        <v>983114.98721520789</v>
      </c>
    </row>
    <row r="59" spans="1:6" ht="15" customHeight="1" x14ac:dyDescent="0.2">
      <c r="A59" s="1">
        <v>49</v>
      </c>
      <c r="B59" s="6">
        <f t="shared" si="0"/>
        <v>5636.6270416274601</v>
      </c>
      <c r="C59" s="7">
        <f>F57*($C$2/12)</f>
        <v>4096.3124467300331</v>
      </c>
      <c r="D59" s="6">
        <f t="shared" si="2"/>
        <v>1540.314594897427</v>
      </c>
      <c r="E59" s="4">
        <f t="shared" si="3"/>
        <v>0</v>
      </c>
      <c r="F59" s="6">
        <f>F57-D59-E59</f>
        <v>981574.67262031045</v>
      </c>
    </row>
    <row r="60" spans="1:6" ht="15" customHeight="1" x14ac:dyDescent="0.2">
      <c r="A60" s="1">
        <v>50</v>
      </c>
      <c r="B60" s="6">
        <f t="shared" si="0"/>
        <v>5636.6270416274601</v>
      </c>
      <c r="C60" s="7">
        <f t="shared" si="1"/>
        <v>4089.8944692512937</v>
      </c>
      <c r="D60" s="6">
        <f t="shared" si="2"/>
        <v>1546.7325723761664</v>
      </c>
      <c r="E60" s="4">
        <f t="shared" si="3"/>
        <v>0</v>
      </c>
      <c r="F60" s="6">
        <f t="shared" si="4"/>
        <v>980027.9400479343</v>
      </c>
    </row>
    <row r="61" spans="1:6" x14ac:dyDescent="0.2">
      <c r="A61" s="1">
        <v>51</v>
      </c>
      <c r="B61" s="6">
        <f t="shared" si="0"/>
        <v>5636.6270416274601</v>
      </c>
      <c r="C61" s="7">
        <f t="shared" si="1"/>
        <v>4083.4497501997262</v>
      </c>
      <c r="D61" s="6">
        <f t="shared" si="2"/>
        <v>1553.177291427734</v>
      </c>
      <c r="E61" s="4">
        <f t="shared" si="3"/>
        <v>0</v>
      </c>
      <c r="F61" s="6">
        <f t="shared" si="4"/>
        <v>978474.76275650656</v>
      </c>
    </row>
    <row r="62" spans="1:6" x14ac:dyDescent="0.2">
      <c r="A62" s="1">
        <v>52</v>
      </c>
      <c r="B62" s="6">
        <f t="shared" si="0"/>
        <v>5636.6270416274601</v>
      </c>
      <c r="C62" s="7">
        <f t="shared" si="1"/>
        <v>4076.9781781521106</v>
      </c>
      <c r="D62" s="6">
        <f t="shared" si="2"/>
        <v>1559.6488634753496</v>
      </c>
      <c r="E62" s="4">
        <f t="shared" si="3"/>
        <v>0</v>
      </c>
      <c r="F62" s="6">
        <f t="shared" si="4"/>
        <v>976915.11389303126</v>
      </c>
    </row>
    <row r="63" spans="1:6" x14ac:dyDescent="0.2">
      <c r="A63" s="1">
        <v>53</v>
      </c>
      <c r="B63" s="6">
        <f t="shared" si="0"/>
        <v>5636.6270416274601</v>
      </c>
      <c r="C63" s="7">
        <f t="shared" si="1"/>
        <v>4070.4796412209635</v>
      </c>
      <c r="D63" s="6">
        <f t="shared" si="2"/>
        <v>1566.1474004064967</v>
      </c>
      <c r="E63" s="4">
        <f t="shared" si="3"/>
        <v>0</v>
      </c>
      <c r="F63" s="6">
        <f t="shared" si="4"/>
        <v>975348.96649262472</v>
      </c>
    </row>
    <row r="64" spans="1:6" x14ac:dyDescent="0.2">
      <c r="A64" s="1">
        <v>54</v>
      </c>
      <c r="B64" s="6">
        <f t="shared" si="0"/>
        <v>5636.6270416274601</v>
      </c>
      <c r="C64" s="7">
        <f t="shared" si="1"/>
        <v>4063.9540270526031</v>
      </c>
      <c r="D64" s="6">
        <f t="shared" si="2"/>
        <v>1572.673014574857</v>
      </c>
      <c r="E64" s="4">
        <f t="shared" si="3"/>
        <v>0</v>
      </c>
      <c r="F64" s="6">
        <f t="shared" si="4"/>
        <v>973776.29347804992</v>
      </c>
    </row>
    <row r="65" spans="1:6" x14ac:dyDescent="0.2">
      <c r="A65" s="1">
        <v>55</v>
      </c>
      <c r="B65" s="6">
        <f t="shared" si="0"/>
        <v>5636.6270416274601</v>
      </c>
      <c r="C65" s="7">
        <f t="shared" si="1"/>
        <v>4057.4012228252082</v>
      </c>
      <c r="D65" s="6">
        <f t="shared" si="2"/>
        <v>1579.225818802252</v>
      </c>
      <c r="E65" s="4">
        <f t="shared" si="3"/>
        <v>0</v>
      </c>
      <c r="F65" s="6">
        <f t="shared" si="4"/>
        <v>972197.06765924767</v>
      </c>
    </row>
    <row r="66" spans="1:6" x14ac:dyDescent="0.2">
      <c r="A66" s="1">
        <v>56</v>
      </c>
      <c r="B66" s="6">
        <f t="shared" si="0"/>
        <v>5636.6270416274601</v>
      </c>
      <c r="C66" s="7">
        <f t="shared" si="1"/>
        <v>4050.8211152468652</v>
      </c>
      <c r="D66" s="6">
        <f t="shared" si="2"/>
        <v>1585.8059263805949</v>
      </c>
      <c r="E66" s="4">
        <f t="shared" si="3"/>
        <v>0</v>
      </c>
      <c r="F66" s="6">
        <f t="shared" si="4"/>
        <v>970611.2617328671</v>
      </c>
    </row>
    <row r="67" spans="1:6" x14ac:dyDescent="0.2">
      <c r="A67" s="1">
        <v>57</v>
      </c>
      <c r="B67" s="6">
        <f t="shared" si="0"/>
        <v>5636.6270416274601</v>
      </c>
      <c r="C67" s="7">
        <f t="shared" si="1"/>
        <v>4044.2135905536129</v>
      </c>
      <c r="D67" s="6">
        <f t="shared" si="2"/>
        <v>1592.4134510738472</v>
      </c>
      <c r="E67" s="4">
        <f t="shared" si="3"/>
        <v>0</v>
      </c>
      <c r="F67" s="6">
        <f t="shared" si="4"/>
        <v>969018.8482817933</v>
      </c>
    </row>
    <row r="68" spans="1:6" x14ac:dyDescent="0.2">
      <c r="A68" s="1">
        <v>58</v>
      </c>
      <c r="B68" s="6">
        <f t="shared" si="0"/>
        <v>5636.6270416274601</v>
      </c>
      <c r="C68" s="7">
        <f t="shared" si="1"/>
        <v>4037.5785345074719</v>
      </c>
      <c r="D68" s="6">
        <f t="shared" si="2"/>
        <v>1599.0485071199882</v>
      </c>
      <c r="E68" s="4">
        <f t="shared" si="3"/>
        <v>0</v>
      </c>
      <c r="F68" s="6">
        <f t="shared" si="4"/>
        <v>967419.7997746733</v>
      </c>
    </row>
    <row r="69" spans="1:6" x14ac:dyDescent="0.2">
      <c r="A69" s="1">
        <v>59</v>
      </c>
      <c r="B69" s="6">
        <f t="shared" si="0"/>
        <v>5636.6270416274601</v>
      </c>
      <c r="C69" s="7">
        <f t="shared" si="1"/>
        <v>4030.9158323944721</v>
      </c>
      <c r="D69" s="6">
        <f t="shared" si="2"/>
        <v>1605.711209232988</v>
      </c>
      <c r="E69" s="4">
        <f t="shared" si="3"/>
        <v>0</v>
      </c>
      <c r="F69" s="6">
        <f t="shared" si="4"/>
        <v>965814.08856544027</v>
      </c>
    </row>
    <row r="70" spans="1:6" x14ac:dyDescent="0.2">
      <c r="A70" s="1">
        <v>60</v>
      </c>
      <c r="B70" s="6">
        <f t="shared" si="0"/>
        <v>5636.6270416274601</v>
      </c>
      <c r="C70" s="7">
        <f t="shared" si="1"/>
        <v>4024.2253690226676</v>
      </c>
      <c r="D70" s="6">
        <f t="shared" si="2"/>
        <v>1612.4016726047926</v>
      </c>
      <c r="E70" s="4">
        <f t="shared" si="3"/>
        <v>0</v>
      </c>
      <c r="F70" s="6">
        <f t="shared" si="4"/>
        <v>964201.68689283542</v>
      </c>
    </row>
    <row r="71" spans="1:6" s="9" customFormat="1" x14ac:dyDescent="0.2">
      <c r="A71" s="9" t="s">
        <v>134</v>
      </c>
      <c r="B71" s="8">
        <f>SUM(B59:B70)</f>
        <v>67639.524499529536</v>
      </c>
      <c r="C71" s="8">
        <f t="shared" ref="C71" si="15">SUM(C59:C70)</f>
        <v>48726.224177157026</v>
      </c>
      <c r="D71" s="8">
        <f t="shared" ref="D71" si="16">SUM(D59:D70)</f>
        <v>18913.300322372495</v>
      </c>
      <c r="E71" s="8">
        <f t="shared" ref="E71" si="17">SUM(E59:E70)</f>
        <v>0</v>
      </c>
      <c r="F71" s="8">
        <f>F70</f>
        <v>964201.68689283542</v>
      </c>
    </row>
    <row r="72" spans="1:6" x14ac:dyDescent="0.2">
      <c r="A72" s="1">
        <v>61</v>
      </c>
      <c r="B72" s="6">
        <f t="shared" si="0"/>
        <v>5636.6270416274601</v>
      </c>
      <c r="C72" s="7">
        <f>F70*($C$2/12)</f>
        <v>4017.5070287201474</v>
      </c>
      <c r="D72" s="6">
        <f t="shared" si="2"/>
        <v>1619.1200129073127</v>
      </c>
      <c r="E72" s="4">
        <f t="shared" si="3"/>
        <v>0</v>
      </c>
      <c r="F72" s="6">
        <f>F70-D72-E72</f>
        <v>962582.56687992811</v>
      </c>
    </row>
    <row r="73" spans="1:6" x14ac:dyDescent="0.2">
      <c r="A73" s="1">
        <v>62</v>
      </c>
      <c r="B73" s="6">
        <f t="shared" si="0"/>
        <v>5636.6270416274601</v>
      </c>
      <c r="C73" s="7">
        <f t="shared" si="1"/>
        <v>4010.7606953330337</v>
      </c>
      <c r="D73" s="6">
        <f t="shared" si="2"/>
        <v>1625.8663462944264</v>
      </c>
      <c r="E73" s="4">
        <f t="shared" si="3"/>
        <v>0</v>
      </c>
      <c r="F73" s="6">
        <f t="shared" si="4"/>
        <v>960956.7005336337</v>
      </c>
    </row>
    <row r="74" spans="1:6" x14ac:dyDescent="0.2">
      <c r="A74" s="1">
        <v>63</v>
      </c>
      <c r="B74" s="6">
        <f t="shared" si="0"/>
        <v>5636.6270416274601</v>
      </c>
      <c r="C74" s="7">
        <f t="shared" si="1"/>
        <v>4003.9862522234739</v>
      </c>
      <c r="D74" s="6">
        <f t="shared" si="2"/>
        <v>1632.6407894039862</v>
      </c>
      <c r="E74" s="4">
        <f t="shared" si="3"/>
        <v>0</v>
      </c>
      <c r="F74" s="6">
        <f t="shared" si="4"/>
        <v>959324.05974422977</v>
      </c>
    </row>
    <row r="75" spans="1:6" x14ac:dyDescent="0.2">
      <c r="A75" s="1">
        <v>64</v>
      </c>
      <c r="B75" s="6">
        <f t="shared" si="0"/>
        <v>5636.6270416274601</v>
      </c>
      <c r="C75" s="7">
        <f t="shared" si="1"/>
        <v>3997.1835822676239</v>
      </c>
      <c r="D75" s="6">
        <f t="shared" si="2"/>
        <v>1639.4434593598362</v>
      </c>
      <c r="E75" s="4">
        <f t="shared" si="3"/>
        <v>0</v>
      </c>
      <c r="F75" s="6">
        <f t="shared" si="4"/>
        <v>957684.61628486996</v>
      </c>
    </row>
    <row r="76" spans="1:6" x14ac:dyDescent="0.2">
      <c r="A76" s="1">
        <v>65</v>
      </c>
      <c r="B76" s="6">
        <f t="shared" si="0"/>
        <v>5636.6270416274601</v>
      </c>
      <c r="C76" s="7">
        <f t="shared" si="1"/>
        <v>3990.3525678536248</v>
      </c>
      <c r="D76" s="6">
        <f t="shared" si="2"/>
        <v>1646.2744737738353</v>
      </c>
      <c r="E76" s="4">
        <f t="shared" si="3"/>
        <v>0</v>
      </c>
      <c r="F76" s="6">
        <f t="shared" si="4"/>
        <v>956038.34181109618</v>
      </c>
    </row>
    <row r="77" spans="1:6" x14ac:dyDescent="0.2">
      <c r="A77" s="1">
        <v>66</v>
      </c>
      <c r="B77" s="6">
        <f t="shared" ref="B77:B145" si="18">PMT($C$2/12,$C$3,-$C$1)</f>
        <v>5636.6270416274601</v>
      </c>
      <c r="C77" s="7">
        <f t="shared" ref="C77:C145" si="19">F76*($C$2/12)</f>
        <v>3983.4930908795673</v>
      </c>
      <c r="D77" s="6">
        <f t="shared" ref="D77:D145" si="20">B77-C77</f>
        <v>1653.1339507478929</v>
      </c>
      <c r="E77" s="4">
        <f t="shared" ref="E77:E145" si="21">$F$1</f>
        <v>0</v>
      </c>
      <c r="F77" s="6">
        <f t="shared" ref="F77:F145" si="22">F76-D77-E77</f>
        <v>954385.20786034828</v>
      </c>
    </row>
    <row r="78" spans="1:6" x14ac:dyDescent="0.2">
      <c r="A78" s="1">
        <v>67</v>
      </c>
      <c r="B78" s="6">
        <f t="shared" si="18"/>
        <v>5636.6270416274601</v>
      </c>
      <c r="C78" s="7">
        <f t="shared" si="19"/>
        <v>3976.6050327514513</v>
      </c>
      <c r="D78" s="6">
        <f t="shared" si="20"/>
        <v>1660.0220088760088</v>
      </c>
      <c r="E78" s="4">
        <f t="shared" si="21"/>
        <v>0</v>
      </c>
      <c r="F78" s="6">
        <f t="shared" si="22"/>
        <v>952725.18585147231</v>
      </c>
    </row>
    <row r="79" spans="1:6" x14ac:dyDescent="0.2">
      <c r="A79" s="1">
        <v>68</v>
      </c>
      <c r="B79" s="6">
        <f t="shared" si="18"/>
        <v>5636.6270416274601</v>
      </c>
      <c r="C79" s="7">
        <f t="shared" si="19"/>
        <v>3969.6882743811348</v>
      </c>
      <c r="D79" s="6">
        <f t="shared" si="20"/>
        <v>1666.9387672463254</v>
      </c>
      <c r="E79" s="4">
        <f t="shared" si="21"/>
        <v>0</v>
      </c>
      <c r="F79" s="6">
        <f t="shared" si="22"/>
        <v>951058.24708422599</v>
      </c>
    </row>
    <row r="80" spans="1:6" x14ac:dyDescent="0.2">
      <c r="A80" s="1">
        <v>69</v>
      </c>
      <c r="B80" s="6">
        <f t="shared" si="18"/>
        <v>5636.6270416274601</v>
      </c>
      <c r="C80" s="7">
        <f t="shared" si="19"/>
        <v>3962.7426961842748</v>
      </c>
      <c r="D80" s="6">
        <f t="shared" si="20"/>
        <v>1673.8843454431853</v>
      </c>
      <c r="E80" s="4">
        <f t="shared" si="21"/>
        <v>0</v>
      </c>
      <c r="F80" s="6">
        <f t="shared" si="22"/>
        <v>949384.36273878277</v>
      </c>
    </row>
    <row r="81" spans="1:6" ht="15" customHeight="1" x14ac:dyDescent="0.2">
      <c r="A81" s="1">
        <v>70</v>
      </c>
      <c r="B81" s="6">
        <f t="shared" si="18"/>
        <v>5636.6270416274601</v>
      </c>
      <c r="C81" s="7">
        <f t="shared" si="19"/>
        <v>3955.7681780782614</v>
      </c>
      <c r="D81" s="6">
        <f t="shared" si="20"/>
        <v>1680.8588635491988</v>
      </c>
      <c r="E81" s="4">
        <f t="shared" si="21"/>
        <v>0</v>
      </c>
      <c r="F81" s="6">
        <f t="shared" si="22"/>
        <v>947703.50387523358</v>
      </c>
    </row>
    <row r="82" spans="1:6" ht="15" customHeight="1" x14ac:dyDescent="0.2">
      <c r="A82" s="1">
        <v>71</v>
      </c>
      <c r="B82" s="6">
        <f t="shared" si="18"/>
        <v>5636.6270416274601</v>
      </c>
      <c r="C82" s="7">
        <f t="shared" si="19"/>
        <v>3948.7645994801401</v>
      </c>
      <c r="D82" s="6">
        <f t="shared" si="20"/>
        <v>1687.8624421473201</v>
      </c>
      <c r="E82" s="4">
        <f t="shared" si="21"/>
        <v>0</v>
      </c>
      <c r="F82" s="6">
        <f t="shared" si="22"/>
        <v>946015.64143308625</v>
      </c>
    </row>
    <row r="83" spans="1:6" ht="15" customHeight="1" x14ac:dyDescent="0.2">
      <c r="A83" s="1">
        <v>72</v>
      </c>
      <c r="B83" s="6">
        <f t="shared" si="18"/>
        <v>5636.6270416274601</v>
      </c>
      <c r="C83" s="7">
        <f t="shared" si="19"/>
        <v>3941.7318393045261</v>
      </c>
      <c r="D83" s="6">
        <f t="shared" si="20"/>
        <v>1694.895202322934</v>
      </c>
      <c r="E83" s="4">
        <f t="shared" si="21"/>
        <v>0</v>
      </c>
      <c r="F83" s="6">
        <f t="shared" si="22"/>
        <v>944320.74623076327</v>
      </c>
    </row>
    <row r="84" spans="1:6" s="9" customFormat="1" x14ac:dyDescent="0.2">
      <c r="A84" s="9" t="s">
        <v>133</v>
      </c>
      <c r="B84" s="8">
        <f>SUM(B72:B83)</f>
        <v>67639.524499529536</v>
      </c>
      <c r="C84" s="8">
        <f t="shared" ref="C84" si="23">SUM(C72:C83)</f>
        <v>47758.583837457263</v>
      </c>
      <c r="D84" s="8">
        <f t="shared" ref="D84" si="24">SUM(D72:D83)</f>
        <v>19880.940662072266</v>
      </c>
      <c r="E84" s="8">
        <f t="shared" ref="E84" si="25">SUM(E72:E83)</f>
        <v>0</v>
      </c>
      <c r="F84" s="8">
        <f>F83</f>
        <v>944320.74623076327</v>
      </c>
    </row>
    <row r="85" spans="1:6" ht="15" customHeight="1" x14ac:dyDescent="0.2">
      <c r="A85" s="1">
        <v>73</v>
      </c>
      <c r="B85" s="6">
        <f t="shared" si="18"/>
        <v>5636.6270416274601</v>
      </c>
      <c r="C85" s="7">
        <f>F83*($C$2/12)</f>
        <v>3934.6697759615136</v>
      </c>
      <c r="D85" s="6">
        <f t="shared" si="20"/>
        <v>1701.9572656659466</v>
      </c>
      <c r="E85" s="4">
        <f t="shared" si="21"/>
        <v>0</v>
      </c>
      <c r="F85" s="6">
        <f>F83-D85-E85</f>
        <v>942618.78896509728</v>
      </c>
    </row>
    <row r="86" spans="1:6" ht="15" customHeight="1" x14ac:dyDescent="0.2">
      <c r="A86" s="1">
        <v>74</v>
      </c>
      <c r="B86" s="6">
        <f t="shared" si="18"/>
        <v>5636.6270416274601</v>
      </c>
      <c r="C86" s="7">
        <f t="shared" si="19"/>
        <v>3927.5782873545718</v>
      </c>
      <c r="D86" s="6">
        <f t="shared" si="20"/>
        <v>1709.0487542728883</v>
      </c>
      <c r="E86" s="4">
        <f t="shared" si="21"/>
        <v>0</v>
      </c>
      <c r="F86" s="6">
        <f t="shared" si="22"/>
        <v>940909.74021082441</v>
      </c>
    </row>
    <row r="87" spans="1:6" ht="15" customHeight="1" x14ac:dyDescent="0.2">
      <c r="A87" s="1">
        <v>75</v>
      </c>
      <c r="B87" s="6">
        <f t="shared" si="18"/>
        <v>5636.6270416274601</v>
      </c>
      <c r="C87" s="7">
        <f t="shared" si="19"/>
        <v>3920.4572508784349</v>
      </c>
      <c r="D87" s="6">
        <f t="shared" si="20"/>
        <v>1716.1697907490252</v>
      </c>
      <c r="E87" s="4">
        <f t="shared" si="21"/>
        <v>0</v>
      </c>
      <c r="F87" s="6">
        <f t="shared" si="22"/>
        <v>939193.57042007544</v>
      </c>
    </row>
    <row r="88" spans="1:6" ht="15" customHeight="1" x14ac:dyDescent="0.2">
      <c r="A88" s="1">
        <v>76</v>
      </c>
      <c r="B88" s="6">
        <f t="shared" si="18"/>
        <v>5636.6270416274601</v>
      </c>
      <c r="C88" s="7">
        <f t="shared" si="19"/>
        <v>3913.3065434169807</v>
      </c>
      <c r="D88" s="6">
        <f t="shared" si="20"/>
        <v>1723.3204982104794</v>
      </c>
      <c r="E88" s="4">
        <f t="shared" si="21"/>
        <v>0</v>
      </c>
      <c r="F88" s="6">
        <f t="shared" si="22"/>
        <v>937470.24992186495</v>
      </c>
    </row>
    <row r="89" spans="1:6" ht="15" customHeight="1" x14ac:dyDescent="0.2">
      <c r="A89" s="1">
        <v>77</v>
      </c>
      <c r="B89" s="6">
        <f t="shared" si="18"/>
        <v>5636.6270416274601</v>
      </c>
      <c r="C89" s="7">
        <f t="shared" si="19"/>
        <v>3906.1260413411037</v>
      </c>
      <c r="D89" s="6">
        <f t="shared" si="20"/>
        <v>1730.5010002863564</v>
      </c>
      <c r="E89" s="4">
        <f t="shared" si="21"/>
        <v>0</v>
      </c>
      <c r="F89" s="6">
        <f t="shared" si="22"/>
        <v>935739.74892157863</v>
      </c>
    </row>
    <row r="90" spans="1:6" ht="15" customHeight="1" x14ac:dyDescent="0.2">
      <c r="A90" s="1">
        <v>78</v>
      </c>
      <c r="B90" s="6">
        <f t="shared" si="18"/>
        <v>5636.6270416274601</v>
      </c>
      <c r="C90" s="7">
        <f t="shared" si="19"/>
        <v>3898.9156205065774</v>
      </c>
      <c r="D90" s="6">
        <f t="shared" si="20"/>
        <v>1737.7114211208827</v>
      </c>
      <c r="E90" s="4">
        <f t="shared" si="21"/>
        <v>0</v>
      </c>
      <c r="F90" s="6">
        <f t="shared" si="22"/>
        <v>934002.03750045772</v>
      </c>
    </row>
    <row r="91" spans="1:6" ht="15" customHeight="1" x14ac:dyDescent="0.2">
      <c r="A91" s="1">
        <v>79</v>
      </c>
      <c r="B91" s="6">
        <f t="shared" si="18"/>
        <v>5636.6270416274601</v>
      </c>
      <c r="C91" s="7">
        <f t="shared" si="19"/>
        <v>3891.6751562519071</v>
      </c>
      <c r="D91" s="6">
        <f t="shared" si="20"/>
        <v>1744.951885375553</v>
      </c>
      <c r="E91" s="4">
        <f t="shared" si="21"/>
        <v>0</v>
      </c>
      <c r="F91" s="6">
        <f t="shared" si="22"/>
        <v>932257.08561508218</v>
      </c>
    </row>
    <row r="92" spans="1:6" ht="15" customHeight="1" x14ac:dyDescent="0.2">
      <c r="A92" s="1">
        <v>80</v>
      </c>
      <c r="B92" s="6">
        <f t="shared" si="18"/>
        <v>5636.6270416274601</v>
      </c>
      <c r="C92" s="7">
        <f t="shared" si="19"/>
        <v>3884.4045233961756</v>
      </c>
      <c r="D92" s="6">
        <f t="shared" si="20"/>
        <v>1752.2225182312845</v>
      </c>
      <c r="E92" s="4">
        <f t="shared" si="21"/>
        <v>0</v>
      </c>
      <c r="F92" s="6">
        <f t="shared" si="22"/>
        <v>930504.86309685092</v>
      </c>
    </row>
    <row r="93" spans="1:6" ht="15" customHeight="1" x14ac:dyDescent="0.2">
      <c r="A93" s="1">
        <v>81</v>
      </c>
      <c r="B93" s="6">
        <f t="shared" si="18"/>
        <v>5636.6270416274601</v>
      </c>
      <c r="C93" s="7">
        <f t="shared" si="19"/>
        <v>3877.1035962368787</v>
      </c>
      <c r="D93" s="6">
        <f t="shared" si="20"/>
        <v>1759.5234453905814</v>
      </c>
      <c r="E93" s="4">
        <f t="shared" si="21"/>
        <v>0</v>
      </c>
      <c r="F93" s="6">
        <f t="shared" si="22"/>
        <v>928745.33965146029</v>
      </c>
    </row>
    <row r="94" spans="1:6" ht="15" customHeight="1" x14ac:dyDescent="0.2">
      <c r="A94" s="1">
        <v>82</v>
      </c>
      <c r="B94" s="6">
        <f t="shared" si="18"/>
        <v>5636.6270416274601</v>
      </c>
      <c r="C94" s="7">
        <f t="shared" si="19"/>
        <v>3869.7722485477511</v>
      </c>
      <c r="D94" s="6">
        <f t="shared" si="20"/>
        <v>1766.854793079709</v>
      </c>
      <c r="E94" s="4">
        <f t="shared" si="21"/>
        <v>0</v>
      </c>
      <c r="F94" s="6">
        <f t="shared" si="22"/>
        <v>926978.48485838063</v>
      </c>
    </row>
    <row r="95" spans="1:6" ht="15" customHeight="1" x14ac:dyDescent="0.2">
      <c r="A95" s="1">
        <v>83</v>
      </c>
      <c r="B95" s="6">
        <f t="shared" si="18"/>
        <v>5636.6270416274601</v>
      </c>
      <c r="C95" s="7">
        <f t="shared" si="19"/>
        <v>3862.4103535765857</v>
      </c>
      <c r="D95" s="6">
        <f t="shared" si="20"/>
        <v>1774.2166880508744</v>
      </c>
      <c r="E95" s="4">
        <f t="shared" si="21"/>
        <v>0</v>
      </c>
      <c r="F95" s="6">
        <f t="shared" si="22"/>
        <v>925204.26817032974</v>
      </c>
    </row>
    <row r="96" spans="1:6" ht="15" customHeight="1" x14ac:dyDescent="0.2">
      <c r="A96" s="1">
        <v>84</v>
      </c>
      <c r="B96" s="6">
        <f t="shared" si="18"/>
        <v>5636.6270416274601</v>
      </c>
      <c r="C96" s="7">
        <f t="shared" si="19"/>
        <v>3855.0177840430406</v>
      </c>
      <c r="D96" s="6">
        <f t="shared" si="20"/>
        <v>1781.6092575844195</v>
      </c>
      <c r="E96" s="4">
        <f t="shared" si="21"/>
        <v>0</v>
      </c>
      <c r="F96" s="6">
        <f t="shared" si="22"/>
        <v>923422.6589127453</v>
      </c>
    </row>
    <row r="97" spans="1:6" s="9" customFormat="1" x14ac:dyDescent="0.2">
      <c r="A97" s="9" t="s">
        <v>132</v>
      </c>
      <c r="B97" s="8">
        <f>SUM(B85:B96)</f>
        <v>67639.524499529536</v>
      </c>
      <c r="C97" s="8">
        <f t="shared" ref="C97" si="26">SUM(C85:C96)</f>
        <v>46741.437181511516</v>
      </c>
      <c r="D97" s="8">
        <f t="shared" ref="D97" si="27">SUM(D85:D96)</f>
        <v>20898.087318018002</v>
      </c>
      <c r="E97" s="8">
        <f t="shared" ref="E97" si="28">SUM(E85:E96)</f>
        <v>0</v>
      </c>
      <c r="F97" s="8">
        <f>F96</f>
        <v>923422.6589127453</v>
      </c>
    </row>
    <row r="98" spans="1:6" ht="15" customHeight="1" x14ac:dyDescent="0.2">
      <c r="A98" s="1">
        <v>85</v>
      </c>
      <c r="B98" s="6">
        <f t="shared" si="18"/>
        <v>5636.6270416274601</v>
      </c>
      <c r="C98" s="7">
        <f>F96*($C$2/12)</f>
        <v>3847.5944121364387</v>
      </c>
      <c r="D98" s="6">
        <f t="shared" si="20"/>
        <v>1789.0326294910215</v>
      </c>
      <c r="E98" s="4">
        <f t="shared" si="21"/>
        <v>0</v>
      </c>
      <c r="F98" s="6">
        <f>F96-D98-E98</f>
        <v>921633.62628325424</v>
      </c>
    </row>
    <row r="99" spans="1:6" ht="15" customHeight="1" x14ac:dyDescent="0.2">
      <c r="A99" s="1">
        <v>86</v>
      </c>
      <c r="B99" s="6">
        <f t="shared" si="18"/>
        <v>5636.6270416274601</v>
      </c>
      <c r="C99" s="7">
        <f t="shared" si="19"/>
        <v>3840.1401095135593</v>
      </c>
      <c r="D99" s="6">
        <f t="shared" si="20"/>
        <v>1796.4869321139008</v>
      </c>
      <c r="E99" s="4">
        <f t="shared" si="21"/>
        <v>0</v>
      </c>
      <c r="F99" s="6">
        <f t="shared" si="22"/>
        <v>919837.13935114036</v>
      </c>
    </row>
    <row r="100" spans="1:6" ht="15" customHeight="1" x14ac:dyDescent="0.2">
      <c r="A100" s="1">
        <v>87</v>
      </c>
      <c r="B100" s="6">
        <f t="shared" si="18"/>
        <v>5636.6270416274601</v>
      </c>
      <c r="C100" s="7">
        <f t="shared" si="19"/>
        <v>3832.654747296418</v>
      </c>
      <c r="D100" s="6">
        <f t="shared" si="20"/>
        <v>1803.9722943310421</v>
      </c>
      <c r="E100" s="4">
        <f t="shared" si="21"/>
        <v>0</v>
      </c>
      <c r="F100" s="6">
        <f t="shared" si="22"/>
        <v>918033.1670568093</v>
      </c>
    </row>
    <row r="101" spans="1:6" ht="15" customHeight="1" x14ac:dyDescent="0.2">
      <c r="A101" s="1">
        <v>88</v>
      </c>
      <c r="B101" s="6">
        <f t="shared" si="18"/>
        <v>5636.6270416274601</v>
      </c>
      <c r="C101" s="7">
        <f t="shared" si="19"/>
        <v>3825.1381960700387</v>
      </c>
      <c r="D101" s="6">
        <f t="shared" si="20"/>
        <v>1811.4888455574214</v>
      </c>
      <c r="E101" s="4">
        <f t="shared" si="21"/>
        <v>0</v>
      </c>
      <c r="F101" s="6">
        <f t="shared" si="22"/>
        <v>916221.67821125186</v>
      </c>
    </row>
    <row r="102" spans="1:6" ht="15" customHeight="1" x14ac:dyDescent="0.2">
      <c r="A102" s="1">
        <v>89</v>
      </c>
      <c r="B102" s="6">
        <f t="shared" si="18"/>
        <v>5636.6270416274601</v>
      </c>
      <c r="C102" s="7">
        <f t="shared" si="19"/>
        <v>3817.5903258802159</v>
      </c>
      <c r="D102" s="6">
        <f t="shared" si="20"/>
        <v>1819.0367157472442</v>
      </c>
      <c r="E102" s="4">
        <f t="shared" si="21"/>
        <v>0</v>
      </c>
      <c r="F102" s="6">
        <f t="shared" si="22"/>
        <v>914402.64149550465</v>
      </c>
    </row>
    <row r="103" spans="1:6" ht="15" customHeight="1" x14ac:dyDescent="0.2">
      <c r="A103" s="1">
        <v>90</v>
      </c>
      <c r="B103" s="6">
        <f t="shared" si="18"/>
        <v>5636.6270416274601</v>
      </c>
      <c r="C103" s="7">
        <f t="shared" si="19"/>
        <v>3810.0110062312692</v>
      </c>
      <c r="D103" s="6">
        <f t="shared" si="20"/>
        <v>1826.6160353961909</v>
      </c>
      <c r="E103" s="4">
        <f t="shared" si="21"/>
        <v>0</v>
      </c>
      <c r="F103" s="6">
        <f t="shared" si="22"/>
        <v>912576.02546010842</v>
      </c>
    </row>
    <row r="104" spans="1:6" ht="15" customHeight="1" x14ac:dyDescent="0.2">
      <c r="A104" s="1">
        <v>91</v>
      </c>
      <c r="B104" s="6">
        <f t="shared" si="18"/>
        <v>5636.6270416274601</v>
      </c>
      <c r="C104" s="7">
        <f t="shared" si="19"/>
        <v>3802.400106083785</v>
      </c>
      <c r="D104" s="6">
        <f t="shared" si="20"/>
        <v>1834.2269355436752</v>
      </c>
      <c r="E104" s="4">
        <f t="shared" si="21"/>
        <v>0</v>
      </c>
      <c r="F104" s="6">
        <f t="shared" si="22"/>
        <v>910741.79852456471</v>
      </c>
    </row>
    <row r="105" spans="1:6" ht="15" customHeight="1" x14ac:dyDescent="0.2">
      <c r="A105" s="1">
        <v>92</v>
      </c>
      <c r="B105" s="6">
        <f t="shared" si="18"/>
        <v>5636.6270416274601</v>
      </c>
      <c r="C105" s="7">
        <f t="shared" si="19"/>
        <v>3794.757493852353</v>
      </c>
      <c r="D105" s="6">
        <f t="shared" si="20"/>
        <v>1841.8695477751071</v>
      </c>
      <c r="E105" s="4">
        <f t="shared" si="21"/>
        <v>0</v>
      </c>
      <c r="F105" s="6">
        <f t="shared" si="22"/>
        <v>908899.92897678958</v>
      </c>
    </row>
    <row r="106" spans="1:6" ht="15" customHeight="1" x14ac:dyDescent="0.2">
      <c r="A106" s="1">
        <v>93</v>
      </c>
      <c r="B106" s="6">
        <f t="shared" si="18"/>
        <v>5636.6270416274601</v>
      </c>
      <c r="C106" s="7">
        <f t="shared" si="19"/>
        <v>3787.0830374032898</v>
      </c>
      <c r="D106" s="6">
        <f t="shared" si="20"/>
        <v>1849.5440042241703</v>
      </c>
      <c r="E106" s="4">
        <f t="shared" si="21"/>
        <v>0</v>
      </c>
      <c r="F106" s="6">
        <f t="shared" si="22"/>
        <v>907050.38497256546</v>
      </c>
    </row>
    <row r="107" spans="1:6" ht="15" customHeight="1" x14ac:dyDescent="0.2">
      <c r="A107" s="1">
        <v>94</v>
      </c>
      <c r="B107" s="6">
        <f t="shared" si="18"/>
        <v>5636.6270416274601</v>
      </c>
      <c r="C107" s="7">
        <f t="shared" si="19"/>
        <v>3779.376604052356</v>
      </c>
      <c r="D107" s="6">
        <f t="shared" si="20"/>
        <v>1857.2504375751041</v>
      </c>
      <c r="E107" s="4">
        <f t="shared" si="21"/>
        <v>0</v>
      </c>
      <c r="F107" s="6">
        <f t="shared" si="22"/>
        <v>905193.1345349903</v>
      </c>
    </row>
    <row r="108" spans="1:6" ht="15" customHeight="1" x14ac:dyDescent="0.2">
      <c r="A108" s="1">
        <v>95</v>
      </c>
      <c r="B108" s="6">
        <f t="shared" si="18"/>
        <v>5636.6270416274601</v>
      </c>
      <c r="C108" s="7">
        <f t="shared" si="19"/>
        <v>3771.6380605624595</v>
      </c>
      <c r="D108" s="6">
        <f t="shared" si="20"/>
        <v>1864.9889810650006</v>
      </c>
      <c r="E108" s="4">
        <f t="shared" si="21"/>
        <v>0</v>
      </c>
      <c r="F108" s="6">
        <f t="shared" si="22"/>
        <v>903328.14555392531</v>
      </c>
    </row>
    <row r="109" spans="1:6" ht="15" customHeight="1" x14ac:dyDescent="0.2">
      <c r="A109" s="1">
        <v>96</v>
      </c>
      <c r="B109" s="6">
        <f t="shared" si="18"/>
        <v>5636.6270416274601</v>
      </c>
      <c r="C109" s="7">
        <f t="shared" si="19"/>
        <v>3763.8672731413553</v>
      </c>
      <c r="D109" s="6">
        <f t="shared" si="20"/>
        <v>1872.7597684861048</v>
      </c>
      <c r="E109" s="4">
        <f t="shared" si="21"/>
        <v>0</v>
      </c>
      <c r="F109" s="6">
        <f t="shared" si="22"/>
        <v>901455.38578543917</v>
      </c>
    </row>
    <row r="110" spans="1:6" s="9" customFormat="1" x14ac:dyDescent="0.2">
      <c r="A110" s="9" t="s">
        <v>131</v>
      </c>
      <c r="B110" s="8">
        <f>SUM(B98:B109)</f>
        <v>67639.524499529536</v>
      </c>
      <c r="C110" s="8">
        <f t="shared" ref="C110" si="29">SUM(C98:C109)</f>
        <v>45672.251372223538</v>
      </c>
      <c r="D110" s="8">
        <f t="shared" ref="D110" si="30">SUM(D98:D109)</f>
        <v>21967.273127305984</v>
      </c>
      <c r="E110" s="8">
        <f t="shared" ref="E110" si="31">SUM(E98:E109)</f>
        <v>0</v>
      </c>
      <c r="F110" s="8">
        <f>F109</f>
        <v>901455.38578543917</v>
      </c>
    </row>
    <row r="111" spans="1:6" ht="15" customHeight="1" x14ac:dyDescent="0.2">
      <c r="A111" s="1">
        <v>97</v>
      </c>
      <c r="B111" s="6">
        <f t="shared" si="18"/>
        <v>5636.6270416274601</v>
      </c>
      <c r="C111" s="7">
        <f>F109*($C$2/12)</f>
        <v>3756.0641074393297</v>
      </c>
      <c r="D111" s="6">
        <f t="shared" si="20"/>
        <v>1880.5629341881304</v>
      </c>
      <c r="E111" s="4">
        <f t="shared" si="21"/>
        <v>0</v>
      </c>
      <c r="F111" s="6">
        <f>F109-D111-E111</f>
        <v>899574.822851251</v>
      </c>
    </row>
    <row r="112" spans="1:6" ht="15" customHeight="1" x14ac:dyDescent="0.2">
      <c r="A112" s="1">
        <v>98</v>
      </c>
      <c r="B112" s="6">
        <f t="shared" si="18"/>
        <v>5636.6270416274601</v>
      </c>
      <c r="C112" s="7">
        <f t="shared" si="19"/>
        <v>3748.2284285468791</v>
      </c>
      <c r="D112" s="6">
        <f t="shared" si="20"/>
        <v>1888.3986130805811</v>
      </c>
      <c r="E112" s="4">
        <f t="shared" si="21"/>
        <v>0</v>
      </c>
      <c r="F112" s="6">
        <f t="shared" si="22"/>
        <v>897686.42423817038</v>
      </c>
    </row>
    <row r="113" spans="1:6" ht="15" customHeight="1" x14ac:dyDescent="0.2">
      <c r="A113" s="1">
        <v>99</v>
      </c>
      <c r="B113" s="6">
        <f t="shared" si="18"/>
        <v>5636.6270416274601</v>
      </c>
      <c r="C113" s="7">
        <f t="shared" si="19"/>
        <v>3740.3601009923764</v>
      </c>
      <c r="D113" s="6">
        <f t="shared" si="20"/>
        <v>1896.2669406350838</v>
      </c>
      <c r="E113" s="4">
        <f t="shared" si="21"/>
        <v>0</v>
      </c>
      <c r="F113" s="6">
        <f t="shared" si="22"/>
        <v>895790.15729753533</v>
      </c>
    </row>
    <row r="114" spans="1:6" ht="15" customHeight="1" x14ac:dyDescent="0.2">
      <c r="A114" s="1">
        <v>100</v>
      </c>
      <c r="B114" s="6">
        <f t="shared" si="18"/>
        <v>5636.6270416274601</v>
      </c>
      <c r="C114" s="7">
        <f t="shared" si="19"/>
        <v>3732.4589887397306</v>
      </c>
      <c r="D114" s="6">
        <f t="shared" si="20"/>
        <v>1904.1680528877296</v>
      </c>
      <c r="E114" s="4">
        <f t="shared" si="21"/>
        <v>0</v>
      </c>
      <c r="F114" s="6">
        <f t="shared" si="22"/>
        <v>893885.98924464756</v>
      </c>
    </row>
    <row r="115" spans="1:6" ht="15" customHeight="1" x14ac:dyDescent="0.2">
      <c r="A115" s="1">
        <v>101</v>
      </c>
      <c r="B115" s="6">
        <f t="shared" si="18"/>
        <v>5636.6270416274601</v>
      </c>
      <c r="C115" s="7">
        <f t="shared" si="19"/>
        <v>3724.5249551860315</v>
      </c>
      <c r="D115" s="6">
        <f t="shared" si="20"/>
        <v>1912.1020864414286</v>
      </c>
      <c r="E115" s="4">
        <f t="shared" si="21"/>
        <v>0</v>
      </c>
      <c r="F115" s="6">
        <f t="shared" si="22"/>
        <v>891973.88715820608</v>
      </c>
    </row>
    <row r="116" spans="1:6" ht="15" customHeight="1" x14ac:dyDescent="0.2">
      <c r="A116" s="1">
        <v>102</v>
      </c>
      <c r="B116" s="6">
        <f t="shared" si="18"/>
        <v>5636.6270416274601</v>
      </c>
      <c r="C116" s="7">
        <f t="shared" si="19"/>
        <v>3716.557863159192</v>
      </c>
      <c r="D116" s="6">
        <f t="shared" si="20"/>
        <v>1920.0691784682681</v>
      </c>
      <c r="E116" s="4">
        <f t="shared" si="21"/>
        <v>0</v>
      </c>
      <c r="F116" s="6">
        <f t="shared" si="22"/>
        <v>890053.81797973777</v>
      </c>
    </row>
    <row r="117" spans="1:6" ht="15" customHeight="1" x14ac:dyDescent="0.2">
      <c r="A117" s="1">
        <v>103</v>
      </c>
      <c r="B117" s="6">
        <f t="shared" si="18"/>
        <v>5636.6270416274601</v>
      </c>
      <c r="C117" s="7">
        <f t="shared" si="19"/>
        <v>3708.5575749155742</v>
      </c>
      <c r="D117" s="6">
        <f t="shared" si="20"/>
        <v>1928.069466711886</v>
      </c>
      <c r="E117" s="4">
        <f t="shared" si="21"/>
        <v>0</v>
      </c>
      <c r="F117" s="6">
        <f t="shared" si="22"/>
        <v>888125.74851302593</v>
      </c>
    </row>
    <row r="118" spans="1:6" ht="15" customHeight="1" x14ac:dyDescent="0.2">
      <c r="A118" s="1">
        <v>104</v>
      </c>
      <c r="B118" s="6">
        <f t="shared" si="18"/>
        <v>5636.6270416274601</v>
      </c>
      <c r="C118" s="7">
        <f t="shared" si="19"/>
        <v>3700.5239521376079</v>
      </c>
      <c r="D118" s="6">
        <f t="shared" si="20"/>
        <v>1936.1030894898522</v>
      </c>
      <c r="E118" s="4">
        <f t="shared" si="21"/>
        <v>0</v>
      </c>
      <c r="F118" s="6">
        <f t="shared" si="22"/>
        <v>886189.64542353607</v>
      </c>
    </row>
    <row r="119" spans="1:6" ht="15" customHeight="1" x14ac:dyDescent="0.2">
      <c r="A119" s="1">
        <v>105</v>
      </c>
      <c r="B119" s="6">
        <f t="shared" si="18"/>
        <v>5636.6270416274601</v>
      </c>
      <c r="C119" s="7">
        <f t="shared" si="19"/>
        <v>3692.4568559314002</v>
      </c>
      <c r="D119" s="6">
        <f t="shared" si="20"/>
        <v>1944.1701856960599</v>
      </c>
      <c r="E119" s="4">
        <f t="shared" si="21"/>
        <v>0</v>
      </c>
      <c r="F119" s="6">
        <f t="shared" si="22"/>
        <v>884245.47523783997</v>
      </c>
    </row>
    <row r="120" spans="1:6" ht="15" customHeight="1" x14ac:dyDescent="0.2">
      <c r="A120" s="1">
        <v>106</v>
      </c>
      <c r="B120" s="6">
        <f t="shared" si="18"/>
        <v>5636.6270416274601</v>
      </c>
      <c r="C120" s="7">
        <f t="shared" si="19"/>
        <v>3684.3561468243333</v>
      </c>
      <c r="D120" s="6">
        <f t="shared" si="20"/>
        <v>1952.2708948031268</v>
      </c>
      <c r="E120" s="4">
        <f t="shared" si="21"/>
        <v>0</v>
      </c>
      <c r="F120" s="6">
        <f t="shared" si="22"/>
        <v>882293.20434303686</v>
      </c>
    </row>
    <row r="121" spans="1:6" x14ac:dyDescent="0.2">
      <c r="A121" s="1">
        <v>107</v>
      </c>
      <c r="B121" s="6">
        <f t="shared" si="18"/>
        <v>5636.6270416274601</v>
      </c>
      <c r="C121" s="7">
        <f t="shared" si="19"/>
        <v>3676.2216847626537</v>
      </c>
      <c r="D121" s="6">
        <f t="shared" si="20"/>
        <v>1960.4053568648064</v>
      </c>
      <c r="E121" s="4">
        <f t="shared" si="21"/>
        <v>0</v>
      </c>
      <c r="F121" s="6">
        <f t="shared" si="22"/>
        <v>880332.79898617207</v>
      </c>
    </row>
    <row r="122" spans="1:6" ht="15" customHeight="1" x14ac:dyDescent="0.2">
      <c r="A122" s="1">
        <v>108</v>
      </c>
      <c r="B122" s="6">
        <f t="shared" si="18"/>
        <v>5636.6270416274601</v>
      </c>
      <c r="C122" s="7">
        <f t="shared" si="19"/>
        <v>3668.0533291090501</v>
      </c>
      <c r="D122" s="6">
        <f t="shared" si="20"/>
        <v>1968.57371251841</v>
      </c>
      <c r="E122" s="4">
        <f t="shared" si="21"/>
        <v>0</v>
      </c>
      <c r="F122" s="6">
        <f t="shared" si="22"/>
        <v>878364.22527365363</v>
      </c>
    </row>
    <row r="123" spans="1:6" s="9" customFormat="1" x14ac:dyDescent="0.2">
      <c r="A123" s="9" t="s">
        <v>130</v>
      </c>
      <c r="B123" s="8">
        <f>SUM(B111:B122)</f>
        <v>67639.524499529536</v>
      </c>
      <c r="C123" s="8">
        <f t="shared" ref="C123" si="32">SUM(C111:C122)</f>
        <v>44548.36398774416</v>
      </c>
      <c r="D123" s="8">
        <f t="shared" ref="D123" si="33">SUM(D111:D122)</f>
        <v>23091.160511785358</v>
      </c>
      <c r="E123" s="8">
        <f t="shared" ref="E123" si="34">SUM(E111:E122)</f>
        <v>0</v>
      </c>
      <c r="F123" s="8">
        <f>F122</f>
        <v>878364.22527365363</v>
      </c>
    </row>
    <row r="124" spans="1:6" ht="15" customHeight="1" x14ac:dyDescent="0.2">
      <c r="A124" s="1">
        <v>109</v>
      </c>
      <c r="B124" s="6">
        <f t="shared" si="18"/>
        <v>5636.6270416274601</v>
      </c>
      <c r="C124" s="7">
        <f>F122*($C$2/12)</f>
        <v>3659.8509386402234</v>
      </c>
      <c r="D124" s="6">
        <f t="shared" si="20"/>
        <v>1976.7761029872368</v>
      </c>
      <c r="E124" s="4">
        <f t="shared" si="21"/>
        <v>0</v>
      </c>
      <c r="F124" s="6">
        <f>F122-D124-E124</f>
        <v>876387.4491706664</v>
      </c>
    </row>
    <row r="125" spans="1:6" ht="15" customHeight="1" x14ac:dyDescent="0.2">
      <c r="A125" s="1">
        <v>110</v>
      </c>
      <c r="B125" s="6">
        <f t="shared" si="18"/>
        <v>5636.6270416274601</v>
      </c>
      <c r="C125" s="7">
        <f t="shared" si="19"/>
        <v>3651.6143715444432</v>
      </c>
      <c r="D125" s="6">
        <f t="shared" si="20"/>
        <v>1985.0126700830169</v>
      </c>
      <c r="E125" s="4">
        <f t="shared" si="21"/>
        <v>0</v>
      </c>
      <c r="F125" s="6">
        <f t="shared" si="22"/>
        <v>874402.43650058343</v>
      </c>
    </row>
    <row r="126" spans="1:6" ht="15" customHeight="1" x14ac:dyDescent="0.2">
      <c r="A126" s="1">
        <v>111</v>
      </c>
      <c r="B126" s="6">
        <f t="shared" si="18"/>
        <v>5636.6270416274601</v>
      </c>
      <c r="C126" s="7">
        <f t="shared" si="19"/>
        <v>3643.3434854190978</v>
      </c>
      <c r="D126" s="6">
        <f t="shared" si="20"/>
        <v>1993.2835562083624</v>
      </c>
      <c r="E126" s="4">
        <f t="shared" si="21"/>
        <v>0</v>
      </c>
      <c r="F126" s="6">
        <f t="shared" si="22"/>
        <v>872409.15294437506</v>
      </c>
    </row>
    <row r="127" spans="1:6" ht="15" customHeight="1" x14ac:dyDescent="0.2">
      <c r="A127" s="1">
        <v>112</v>
      </c>
      <c r="B127" s="6">
        <f t="shared" si="18"/>
        <v>5636.6270416274601</v>
      </c>
      <c r="C127" s="7">
        <f t="shared" si="19"/>
        <v>3635.0381372682295</v>
      </c>
      <c r="D127" s="6">
        <f t="shared" si="20"/>
        <v>2001.5889043592306</v>
      </c>
      <c r="E127" s="4">
        <f t="shared" si="21"/>
        <v>0</v>
      </c>
      <c r="F127" s="6">
        <f t="shared" si="22"/>
        <v>870407.5640400158</v>
      </c>
    </row>
    <row r="128" spans="1:6" ht="15" customHeight="1" x14ac:dyDescent="0.2">
      <c r="A128" s="1">
        <v>113</v>
      </c>
      <c r="B128" s="6">
        <f t="shared" si="18"/>
        <v>5636.6270416274601</v>
      </c>
      <c r="C128" s="7">
        <f t="shared" si="19"/>
        <v>3626.6981835000656</v>
      </c>
      <c r="D128" s="6">
        <f t="shared" si="20"/>
        <v>2009.9288581273945</v>
      </c>
      <c r="E128" s="4">
        <f t="shared" si="21"/>
        <v>0</v>
      </c>
      <c r="F128" s="6">
        <f t="shared" si="22"/>
        <v>868397.63518188836</v>
      </c>
    </row>
    <row r="129" spans="1:6" ht="15" customHeight="1" x14ac:dyDescent="0.2">
      <c r="A129" s="1">
        <v>114</v>
      </c>
      <c r="B129" s="6">
        <f t="shared" si="18"/>
        <v>5636.6270416274601</v>
      </c>
      <c r="C129" s="7">
        <f t="shared" si="19"/>
        <v>3618.3234799245347</v>
      </c>
      <c r="D129" s="6">
        <f t="shared" si="20"/>
        <v>2018.3035617029254</v>
      </c>
      <c r="E129" s="4">
        <f t="shared" si="21"/>
        <v>0</v>
      </c>
      <c r="F129" s="6">
        <f t="shared" si="22"/>
        <v>866379.3316201854</v>
      </c>
    </row>
    <row r="130" spans="1:6" ht="15" customHeight="1" x14ac:dyDescent="0.2">
      <c r="A130" s="1">
        <v>115</v>
      </c>
      <c r="B130" s="6">
        <f t="shared" si="18"/>
        <v>5636.6270416274601</v>
      </c>
      <c r="C130" s="7">
        <f t="shared" si="19"/>
        <v>3609.9138817507724</v>
      </c>
      <c r="D130" s="6">
        <f t="shared" si="20"/>
        <v>2026.7131598766878</v>
      </c>
      <c r="E130" s="4">
        <f t="shared" si="21"/>
        <v>0</v>
      </c>
      <c r="F130" s="6">
        <f t="shared" si="22"/>
        <v>864352.61846030876</v>
      </c>
    </row>
    <row r="131" spans="1:6" ht="15" customHeight="1" x14ac:dyDescent="0.2">
      <c r="A131" s="1">
        <v>116</v>
      </c>
      <c r="B131" s="6">
        <f t="shared" si="18"/>
        <v>5636.6270416274601</v>
      </c>
      <c r="C131" s="7">
        <f t="shared" si="19"/>
        <v>3601.4692435846196</v>
      </c>
      <c r="D131" s="6">
        <f t="shared" si="20"/>
        <v>2035.1577980428406</v>
      </c>
      <c r="E131" s="4">
        <f t="shared" si="21"/>
        <v>0</v>
      </c>
      <c r="F131" s="6">
        <f t="shared" si="22"/>
        <v>862317.46066226589</v>
      </c>
    </row>
    <row r="132" spans="1:6" ht="15" customHeight="1" x14ac:dyDescent="0.2">
      <c r="A132" s="1">
        <v>117</v>
      </c>
      <c r="B132" s="6">
        <f t="shared" si="18"/>
        <v>5636.6270416274601</v>
      </c>
      <c r="C132" s="7">
        <f t="shared" si="19"/>
        <v>3592.9894194261078</v>
      </c>
      <c r="D132" s="6">
        <f t="shared" si="20"/>
        <v>2043.6376222013523</v>
      </c>
      <c r="E132" s="4">
        <f t="shared" si="21"/>
        <v>0</v>
      </c>
      <c r="F132" s="6">
        <f t="shared" si="22"/>
        <v>860273.82304006454</v>
      </c>
    </row>
    <row r="133" spans="1:6" ht="15" customHeight="1" x14ac:dyDescent="0.2">
      <c r="A133" s="1">
        <v>118</v>
      </c>
      <c r="B133" s="6">
        <f t="shared" si="18"/>
        <v>5636.6270416274601</v>
      </c>
      <c r="C133" s="7">
        <f t="shared" si="19"/>
        <v>3584.4742626669354</v>
      </c>
      <c r="D133" s="6">
        <f t="shared" si="20"/>
        <v>2052.1527789605248</v>
      </c>
      <c r="E133" s="4">
        <f t="shared" si="21"/>
        <v>0</v>
      </c>
      <c r="F133" s="6">
        <f t="shared" si="22"/>
        <v>858221.67026110401</v>
      </c>
    </row>
    <row r="134" spans="1:6" ht="15" customHeight="1" x14ac:dyDescent="0.2">
      <c r="A134" s="1">
        <v>119</v>
      </c>
      <c r="B134" s="6">
        <f t="shared" si="18"/>
        <v>5636.6270416274601</v>
      </c>
      <c r="C134" s="7">
        <f t="shared" si="19"/>
        <v>3575.9236260879334</v>
      </c>
      <c r="D134" s="6">
        <f t="shared" si="20"/>
        <v>2060.7034155395268</v>
      </c>
      <c r="E134" s="4">
        <f t="shared" si="21"/>
        <v>0</v>
      </c>
      <c r="F134" s="6">
        <f t="shared" si="22"/>
        <v>856160.96684556443</v>
      </c>
    </row>
    <row r="135" spans="1:6" ht="15" customHeight="1" x14ac:dyDescent="0.2">
      <c r="A135" s="1">
        <v>120</v>
      </c>
      <c r="B135" s="6">
        <f t="shared" si="18"/>
        <v>5636.6270416274601</v>
      </c>
      <c r="C135" s="7">
        <f t="shared" si="19"/>
        <v>3567.3373618565183</v>
      </c>
      <c r="D135" s="6">
        <f t="shared" si="20"/>
        <v>2069.2896797709418</v>
      </c>
      <c r="E135" s="4">
        <f t="shared" si="21"/>
        <v>0</v>
      </c>
      <c r="F135" s="6">
        <f t="shared" si="22"/>
        <v>854091.67716579349</v>
      </c>
    </row>
    <row r="136" spans="1:6" s="9" customFormat="1" x14ac:dyDescent="0.2">
      <c r="A136" s="9" t="s">
        <v>129</v>
      </c>
      <c r="B136" s="8">
        <f>SUM(B124:B135)</f>
        <v>67639.524499529536</v>
      </c>
      <c r="C136" s="8">
        <f t="shared" ref="C136" si="35">SUM(C124:C135)</f>
        <v>43366.976391669479</v>
      </c>
      <c r="D136" s="8">
        <f t="shared" ref="D136" si="36">SUM(D124:D135)</f>
        <v>24272.548107860042</v>
      </c>
      <c r="E136" s="8">
        <f t="shared" ref="E136" si="37">SUM(E124:E135)</f>
        <v>0</v>
      </c>
      <c r="F136" s="8">
        <f>F135</f>
        <v>854091.67716579349</v>
      </c>
    </row>
    <row r="137" spans="1:6" x14ac:dyDescent="0.2">
      <c r="A137" s="1">
        <v>121</v>
      </c>
      <c r="B137" s="6">
        <f t="shared" si="18"/>
        <v>5636.6270416274601</v>
      </c>
      <c r="C137" s="7">
        <f>F135*($C$2/12)</f>
        <v>3558.7153215241397</v>
      </c>
      <c r="D137" s="6">
        <f t="shared" si="20"/>
        <v>2077.9117201033205</v>
      </c>
      <c r="E137" s="4">
        <f t="shared" si="21"/>
        <v>0</v>
      </c>
      <c r="F137" s="6">
        <f>F135-D137-E137</f>
        <v>852013.76544569014</v>
      </c>
    </row>
    <row r="138" spans="1:6" ht="15" customHeight="1" x14ac:dyDescent="0.2">
      <c r="A138" s="1">
        <v>122</v>
      </c>
      <c r="B138" s="6">
        <f t="shared" si="18"/>
        <v>5636.6270416274601</v>
      </c>
      <c r="C138" s="7">
        <f t="shared" si="19"/>
        <v>3550.057356023709</v>
      </c>
      <c r="D138" s="6">
        <f t="shared" si="20"/>
        <v>2086.5696856037512</v>
      </c>
      <c r="E138" s="4">
        <f t="shared" si="21"/>
        <v>0</v>
      </c>
      <c r="F138" s="6">
        <f t="shared" si="22"/>
        <v>849927.19576008641</v>
      </c>
    </row>
    <row r="139" spans="1:6" ht="15" customHeight="1" x14ac:dyDescent="0.2">
      <c r="A139" s="1">
        <v>123</v>
      </c>
      <c r="B139" s="6">
        <f t="shared" si="18"/>
        <v>5636.6270416274601</v>
      </c>
      <c r="C139" s="7">
        <f t="shared" si="19"/>
        <v>3541.3633156670267</v>
      </c>
      <c r="D139" s="6">
        <f t="shared" si="20"/>
        <v>2095.2637259604335</v>
      </c>
      <c r="E139" s="4">
        <f t="shared" si="21"/>
        <v>0</v>
      </c>
      <c r="F139" s="6">
        <f t="shared" si="22"/>
        <v>847831.93203412602</v>
      </c>
    </row>
    <row r="140" spans="1:6" ht="15" customHeight="1" x14ac:dyDescent="0.2">
      <c r="A140" s="1">
        <v>124</v>
      </c>
      <c r="B140" s="6">
        <f t="shared" si="18"/>
        <v>5636.6270416274601</v>
      </c>
      <c r="C140" s="7">
        <f t="shared" si="19"/>
        <v>3532.6330501421917</v>
      </c>
      <c r="D140" s="6">
        <f t="shared" si="20"/>
        <v>2103.9939914852685</v>
      </c>
      <c r="E140" s="4">
        <f t="shared" si="21"/>
        <v>0</v>
      </c>
      <c r="F140" s="6">
        <f t="shared" si="22"/>
        <v>845727.9380426408</v>
      </c>
    </row>
    <row r="141" spans="1:6" ht="15" customHeight="1" x14ac:dyDescent="0.2">
      <c r="A141" s="1">
        <v>125</v>
      </c>
      <c r="B141" s="6">
        <f t="shared" si="18"/>
        <v>5636.6270416274601</v>
      </c>
      <c r="C141" s="7">
        <f t="shared" si="19"/>
        <v>3523.8664085110031</v>
      </c>
      <c r="D141" s="6">
        <f t="shared" si="20"/>
        <v>2112.760633116457</v>
      </c>
      <c r="E141" s="4">
        <f t="shared" si="21"/>
        <v>0</v>
      </c>
      <c r="F141" s="6">
        <f t="shared" si="22"/>
        <v>843615.17740952433</v>
      </c>
    </row>
    <row r="142" spans="1:6" ht="15" customHeight="1" x14ac:dyDescent="0.2">
      <c r="A142" s="1">
        <v>126</v>
      </c>
      <c r="B142" s="6">
        <f t="shared" si="18"/>
        <v>5636.6270416274601</v>
      </c>
      <c r="C142" s="7">
        <f t="shared" si="19"/>
        <v>3515.0632392063512</v>
      </c>
      <c r="D142" s="6">
        <f t="shared" si="20"/>
        <v>2121.5638024211089</v>
      </c>
      <c r="E142" s="4">
        <f t="shared" si="21"/>
        <v>0</v>
      </c>
      <c r="F142" s="6">
        <f t="shared" si="22"/>
        <v>841493.61360710324</v>
      </c>
    </row>
    <row r="143" spans="1:6" ht="15" customHeight="1" x14ac:dyDescent="0.2">
      <c r="A143" s="1">
        <v>127</v>
      </c>
      <c r="B143" s="6">
        <f t="shared" si="18"/>
        <v>5636.6270416274601</v>
      </c>
      <c r="C143" s="7">
        <f t="shared" si="19"/>
        <v>3506.2233900295969</v>
      </c>
      <c r="D143" s="6">
        <f t="shared" si="20"/>
        <v>2130.4036515978632</v>
      </c>
      <c r="E143" s="4">
        <f t="shared" si="21"/>
        <v>0</v>
      </c>
      <c r="F143" s="6">
        <f t="shared" si="22"/>
        <v>839363.20995550533</v>
      </c>
    </row>
    <row r="144" spans="1:6" ht="15" customHeight="1" x14ac:dyDescent="0.2">
      <c r="A144" s="1">
        <v>128</v>
      </c>
      <c r="B144" s="6">
        <f t="shared" si="18"/>
        <v>5636.6270416274601</v>
      </c>
      <c r="C144" s="7">
        <f t="shared" si="19"/>
        <v>3497.3467081479389</v>
      </c>
      <c r="D144" s="6">
        <f t="shared" si="20"/>
        <v>2139.2803334795212</v>
      </c>
      <c r="E144" s="4">
        <f t="shared" si="21"/>
        <v>0</v>
      </c>
      <c r="F144" s="6">
        <f t="shared" si="22"/>
        <v>837223.92962202581</v>
      </c>
    </row>
    <row r="145" spans="1:6" ht="15" customHeight="1" x14ac:dyDescent="0.2">
      <c r="A145" s="1">
        <v>129</v>
      </c>
      <c r="B145" s="6">
        <f t="shared" si="18"/>
        <v>5636.6270416274601</v>
      </c>
      <c r="C145" s="7">
        <f t="shared" si="19"/>
        <v>3488.4330400917743</v>
      </c>
      <c r="D145" s="6">
        <f t="shared" si="20"/>
        <v>2148.1940015356859</v>
      </c>
      <c r="E145" s="4">
        <f t="shared" si="21"/>
        <v>0</v>
      </c>
      <c r="F145" s="6">
        <f t="shared" si="22"/>
        <v>835075.73562049016</v>
      </c>
    </row>
    <row r="146" spans="1:6" ht="15" customHeight="1" x14ac:dyDescent="0.2">
      <c r="A146" s="1">
        <v>130</v>
      </c>
      <c r="B146" s="6">
        <f t="shared" ref="B146:B209" si="38">PMT($C$2/12,$C$3,-$C$1)</f>
        <v>5636.6270416274601</v>
      </c>
      <c r="C146" s="7">
        <f t="shared" ref="C146:C209" si="39">F145*($C$2/12)</f>
        <v>3479.4822317520425</v>
      </c>
      <c r="D146" s="6">
        <f t="shared" ref="D146:D209" si="40">B146-C146</f>
        <v>2157.1448098754176</v>
      </c>
      <c r="E146" s="4">
        <f t="shared" ref="E146:E209" si="41">$F$1</f>
        <v>0</v>
      </c>
      <c r="F146" s="6">
        <f t="shared" ref="F146:F209" si="42">F145-D146-E146</f>
        <v>832918.59081061475</v>
      </c>
    </row>
    <row r="147" spans="1:6" ht="15" customHeight="1" x14ac:dyDescent="0.2">
      <c r="A147" s="1">
        <v>131</v>
      </c>
      <c r="B147" s="6">
        <f t="shared" si="38"/>
        <v>5636.6270416274601</v>
      </c>
      <c r="C147" s="7">
        <f t="shared" si="39"/>
        <v>3470.4941283775615</v>
      </c>
      <c r="D147" s="6">
        <f t="shared" si="40"/>
        <v>2166.1329132498986</v>
      </c>
      <c r="E147" s="4">
        <f t="shared" si="41"/>
        <v>0</v>
      </c>
      <c r="F147" s="6">
        <f t="shared" si="42"/>
        <v>830752.45789736486</v>
      </c>
    </row>
    <row r="148" spans="1:6" ht="15" customHeight="1" x14ac:dyDescent="0.2">
      <c r="A148" s="1">
        <v>132</v>
      </c>
      <c r="B148" s="6">
        <f t="shared" si="38"/>
        <v>5636.6270416274601</v>
      </c>
      <c r="C148" s="7">
        <f t="shared" si="39"/>
        <v>3461.4685745723536</v>
      </c>
      <c r="D148" s="6">
        <f t="shared" si="40"/>
        <v>2175.1584670551065</v>
      </c>
      <c r="E148" s="4">
        <f t="shared" si="41"/>
        <v>0</v>
      </c>
      <c r="F148" s="6">
        <f t="shared" si="42"/>
        <v>828577.29943030979</v>
      </c>
    </row>
    <row r="149" spans="1:6" ht="15" customHeight="1" x14ac:dyDescent="0.2">
      <c r="A149" s="1">
        <v>133</v>
      </c>
      <c r="B149" s="6">
        <f t="shared" si="38"/>
        <v>5636.6270416274601</v>
      </c>
      <c r="C149" s="7">
        <f t="shared" si="39"/>
        <v>3452.4054142929576</v>
      </c>
      <c r="D149" s="6">
        <f t="shared" si="40"/>
        <v>2184.2216273345025</v>
      </c>
      <c r="E149" s="4">
        <f t="shared" si="41"/>
        <v>0</v>
      </c>
      <c r="F149" s="6">
        <f t="shared" si="42"/>
        <v>826393.07780297531</v>
      </c>
    </row>
    <row r="150" spans="1:6" ht="15" customHeight="1" x14ac:dyDescent="0.2">
      <c r="A150" s="1">
        <v>134</v>
      </c>
      <c r="B150" s="6">
        <f t="shared" si="38"/>
        <v>5636.6270416274601</v>
      </c>
      <c r="C150" s="7">
        <f t="shared" si="39"/>
        <v>3443.3044908457305</v>
      </c>
      <c r="D150" s="6">
        <f t="shared" si="40"/>
        <v>2193.3225507817297</v>
      </c>
      <c r="E150" s="4">
        <f t="shared" si="41"/>
        <v>0</v>
      </c>
      <c r="F150" s="6">
        <f t="shared" si="42"/>
        <v>824199.75525219354</v>
      </c>
    </row>
    <row r="151" spans="1:6" ht="15" customHeight="1" x14ac:dyDescent="0.2">
      <c r="A151" s="1">
        <v>135</v>
      </c>
      <c r="B151" s="6">
        <f t="shared" si="38"/>
        <v>5636.6270416274601</v>
      </c>
      <c r="C151" s="7">
        <f t="shared" si="39"/>
        <v>3434.1656468841397</v>
      </c>
      <c r="D151" s="6">
        <f t="shared" si="40"/>
        <v>2202.4613947433204</v>
      </c>
      <c r="E151" s="4">
        <f t="shared" si="41"/>
        <v>0</v>
      </c>
      <c r="F151" s="6">
        <f t="shared" si="42"/>
        <v>821997.29385745025</v>
      </c>
    </row>
    <row r="152" spans="1:6" ht="15" customHeight="1" x14ac:dyDescent="0.2">
      <c r="A152" s="1">
        <v>136</v>
      </c>
      <c r="B152" s="6">
        <f t="shared" si="38"/>
        <v>5636.6270416274601</v>
      </c>
      <c r="C152" s="7">
        <f t="shared" si="39"/>
        <v>3424.9887244060428</v>
      </c>
      <c r="D152" s="6">
        <f t="shared" si="40"/>
        <v>2211.6383172214173</v>
      </c>
      <c r="E152" s="4">
        <f t="shared" si="41"/>
        <v>0</v>
      </c>
      <c r="F152" s="6">
        <f t="shared" si="42"/>
        <v>819785.65554022882</v>
      </c>
    </row>
    <row r="153" spans="1:6" ht="15" customHeight="1" x14ac:dyDescent="0.2">
      <c r="A153" s="1">
        <v>137</v>
      </c>
      <c r="B153" s="6">
        <f t="shared" si="38"/>
        <v>5636.6270416274601</v>
      </c>
      <c r="C153" s="7">
        <f t="shared" si="39"/>
        <v>3415.7735647509535</v>
      </c>
      <c r="D153" s="6">
        <f t="shared" si="40"/>
        <v>2220.8534768765066</v>
      </c>
      <c r="E153" s="4">
        <f t="shared" si="41"/>
        <v>0</v>
      </c>
      <c r="F153" s="6">
        <f t="shared" si="42"/>
        <v>817564.80206335231</v>
      </c>
    </row>
    <row r="154" spans="1:6" ht="15" customHeight="1" x14ac:dyDescent="0.2">
      <c r="A154" s="1">
        <v>138</v>
      </c>
      <c r="B154" s="6">
        <f t="shared" si="38"/>
        <v>5636.6270416274601</v>
      </c>
      <c r="C154" s="7">
        <f t="shared" si="39"/>
        <v>3406.5200085973011</v>
      </c>
      <c r="D154" s="6">
        <f t="shared" si="40"/>
        <v>2230.1070330301591</v>
      </c>
      <c r="E154" s="4">
        <f t="shared" si="41"/>
        <v>0</v>
      </c>
      <c r="F154" s="6">
        <f t="shared" si="42"/>
        <v>815334.69503032218</v>
      </c>
    </row>
    <row r="155" spans="1:6" ht="15" customHeight="1" x14ac:dyDescent="0.2">
      <c r="A155" s="1">
        <v>139</v>
      </c>
      <c r="B155" s="6">
        <f t="shared" si="38"/>
        <v>5636.6270416274601</v>
      </c>
      <c r="C155" s="7">
        <f t="shared" si="39"/>
        <v>3397.2278959596756</v>
      </c>
      <c r="D155" s="6">
        <f t="shared" si="40"/>
        <v>2239.3991456677845</v>
      </c>
      <c r="E155" s="4">
        <f t="shared" si="41"/>
        <v>0</v>
      </c>
      <c r="F155" s="6">
        <f t="shared" si="42"/>
        <v>813095.29588465439</v>
      </c>
    </row>
    <row r="156" spans="1:6" ht="15" customHeight="1" x14ac:dyDescent="0.2">
      <c r="A156" s="1">
        <v>140</v>
      </c>
      <c r="B156" s="6">
        <f t="shared" si="38"/>
        <v>5636.6270416274601</v>
      </c>
      <c r="C156" s="7">
        <f t="shared" si="39"/>
        <v>3387.8970661860599</v>
      </c>
      <c r="D156" s="6">
        <f t="shared" si="40"/>
        <v>2248.7299754414003</v>
      </c>
      <c r="E156" s="4">
        <f t="shared" si="41"/>
        <v>0</v>
      </c>
      <c r="F156" s="6">
        <f t="shared" si="42"/>
        <v>810846.56590921304</v>
      </c>
    </row>
    <row r="157" spans="1:6" ht="15" customHeight="1" x14ac:dyDescent="0.2">
      <c r="A157" s="1">
        <v>141</v>
      </c>
      <c r="B157" s="6">
        <f t="shared" si="38"/>
        <v>5636.6270416274601</v>
      </c>
      <c r="C157" s="7">
        <f t="shared" si="39"/>
        <v>3378.5273579550544</v>
      </c>
      <c r="D157" s="6">
        <f t="shared" si="40"/>
        <v>2258.0996836724057</v>
      </c>
      <c r="E157" s="4">
        <f t="shared" si="41"/>
        <v>0</v>
      </c>
      <c r="F157" s="6">
        <f t="shared" si="42"/>
        <v>808588.46622554061</v>
      </c>
    </row>
    <row r="158" spans="1:6" ht="15" customHeight="1" x14ac:dyDescent="0.2">
      <c r="A158" s="1">
        <v>142</v>
      </c>
      <c r="B158" s="6">
        <f t="shared" si="38"/>
        <v>5636.6270416274601</v>
      </c>
      <c r="C158" s="7">
        <f t="shared" si="39"/>
        <v>3369.1186092730859</v>
      </c>
      <c r="D158" s="6">
        <f t="shared" si="40"/>
        <v>2267.5084323543742</v>
      </c>
      <c r="E158" s="4">
        <f t="shared" si="41"/>
        <v>0</v>
      </c>
      <c r="F158" s="6">
        <f t="shared" si="42"/>
        <v>806320.95779318619</v>
      </c>
    </row>
    <row r="159" spans="1:6" ht="15" customHeight="1" x14ac:dyDescent="0.2">
      <c r="A159" s="1">
        <v>143</v>
      </c>
      <c r="B159" s="6">
        <f t="shared" si="38"/>
        <v>5636.6270416274601</v>
      </c>
      <c r="C159" s="7">
        <f t="shared" si="39"/>
        <v>3359.670657471609</v>
      </c>
      <c r="D159" s="6">
        <f t="shared" si="40"/>
        <v>2276.9563841558511</v>
      </c>
      <c r="E159" s="4">
        <f t="shared" si="41"/>
        <v>0</v>
      </c>
      <c r="F159" s="6">
        <f t="shared" si="42"/>
        <v>804044.00140903029</v>
      </c>
    </row>
    <row r="160" spans="1:6" ht="15" customHeight="1" x14ac:dyDescent="0.2">
      <c r="A160" s="1">
        <v>144</v>
      </c>
      <c r="B160" s="6">
        <f t="shared" si="38"/>
        <v>5636.6270416274601</v>
      </c>
      <c r="C160" s="7">
        <f t="shared" si="39"/>
        <v>3350.1833392042927</v>
      </c>
      <c r="D160" s="6">
        <f t="shared" si="40"/>
        <v>2286.4437024231675</v>
      </c>
      <c r="E160" s="4">
        <f t="shared" si="41"/>
        <v>0</v>
      </c>
      <c r="F160" s="6">
        <f t="shared" si="42"/>
        <v>801757.55770660716</v>
      </c>
    </row>
    <row r="161" spans="1:6" ht="15" customHeight="1" x14ac:dyDescent="0.2">
      <c r="A161" s="1">
        <v>145</v>
      </c>
      <c r="B161" s="6">
        <f t="shared" si="38"/>
        <v>5636.6270416274601</v>
      </c>
      <c r="C161" s="7">
        <f t="shared" si="39"/>
        <v>3340.6564904441966</v>
      </c>
      <c r="D161" s="6">
        <f t="shared" si="40"/>
        <v>2295.9705511832635</v>
      </c>
      <c r="E161" s="4">
        <f t="shared" si="41"/>
        <v>0</v>
      </c>
      <c r="F161" s="6">
        <f t="shared" si="42"/>
        <v>799461.58715542394</v>
      </c>
    </row>
    <row r="162" spans="1:6" ht="15" customHeight="1" x14ac:dyDescent="0.2">
      <c r="A162" s="1">
        <v>146</v>
      </c>
      <c r="B162" s="6">
        <f t="shared" si="38"/>
        <v>5636.6270416274601</v>
      </c>
      <c r="C162" s="7">
        <f t="shared" si="39"/>
        <v>3331.0899464809331</v>
      </c>
      <c r="D162" s="6">
        <f t="shared" si="40"/>
        <v>2305.537095146527</v>
      </c>
      <c r="E162" s="4">
        <f t="shared" si="41"/>
        <v>0</v>
      </c>
      <c r="F162" s="6">
        <f t="shared" si="42"/>
        <v>797156.05006027746</v>
      </c>
    </row>
    <row r="163" spans="1:6" ht="15" customHeight="1" x14ac:dyDescent="0.2">
      <c r="A163" s="1">
        <v>147</v>
      </c>
      <c r="B163" s="6">
        <f t="shared" si="38"/>
        <v>5636.6270416274601</v>
      </c>
      <c r="C163" s="7">
        <f t="shared" si="39"/>
        <v>3321.4835419178225</v>
      </c>
      <c r="D163" s="6">
        <f t="shared" si="40"/>
        <v>2315.1434997096376</v>
      </c>
      <c r="E163" s="4">
        <f t="shared" si="41"/>
        <v>0</v>
      </c>
      <c r="F163" s="6">
        <f t="shared" si="42"/>
        <v>794840.90656056779</v>
      </c>
    </row>
    <row r="164" spans="1:6" ht="15" customHeight="1" x14ac:dyDescent="0.2">
      <c r="A164" s="1">
        <v>148</v>
      </c>
      <c r="B164" s="6">
        <f t="shared" si="38"/>
        <v>5636.6270416274601</v>
      </c>
      <c r="C164" s="7">
        <f t="shared" si="39"/>
        <v>3311.8371106690324</v>
      </c>
      <c r="D164" s="6">
        <f t="shared" si="40"/>
        <v>2324.7899309584277</v>
      </c>
      <c r="E164" s="4">
        <f t="shared" si="41"/>
        <v>0</v>
      </c>
      <c r="F164" s="6">
        <f t="shared" si="42"/>
        <v>792516.11662960937</v>
      </c>
    </row>
    <row r="165" spans="1:6" ht="15" customHeight="1" x14ac:dyDescent="0.2">
      <c r="A165" s="1">
        <v>149</v>
      </c>
      <c r="B165" s="6">
        <f t="shared" si="38"/>
        <v>5636.6270416274601</v>
      </c>
      <c r="C165" s="7">
        <f t="shared" si="39"/>
        <v>3302.1504859567058</v>
      </c>
      <c r="D165" s="6">
        <f t="shared" si="40"/>
        <v>2334.4765556707544</v>
      </c>
      <c r="E165" s="4">
        <f t="shared" si="41"/>
        <v>0</v>
      </c>
      <c r="F165" s="6">
        <f t="shared" si="42"/>
        <v>790181.64007393864</v>
      </c>
    </row>
    <row r="166" spans="1:6" ht="15" customHeight="1" x14ac:dyDescent="0.2">
      <c r="A166" s="1">
        <v>150</v>
      </c>
      <c r="B166" s="6">
        <f t="shared" si="38"/>
        <v>5636.6270416274601</v>
      </c>
      <c r="C166" s="7">
        <f t="shared" si="39"/>
        <v>3292.4235003080776</v>
      </c>
      <c r="D166" s="6">
        <f t="shared" si="40"/>
        <v>2344.2035413193826</v>
      </c>
      <c r="E166" s="4">
        <f t="shared" si="41"/>
        <v>0</v>
      </c>
      <c r="F166" s="6">
        <f t="shared" si="42"/>
        <v>787837.43653261929</v>
      </c>
    </row>
    <row r="167" spans="1:6" ht="15" customHeight="1" x14ac:dyDescent="0.2">
      <c r="A167" s="1">
        <v>151</v>
      </c>
      <c r="B167" s="6">
        <f t="shared" si="38"/>
        <v>5636.6270416274601</v>
      </c>
      <c r="C167" s="7">
        <f t="shared" si="39"/>
        <v>3282.6559855525802</v>
      </c>
      <c r="D167" s="6">
        <f t="shared" si="40"/>
        <v>2353.9710560748799</v>
      </c>
      <c r="E167" s="4">
        <f t="shared" si="41"/>
        <v>0</v>
      </c>
      <c r="F167" s="6">
        <f t="shared" si="42"/>
        <v>785483.46547654446</v>
      </c>
    </row>
    <row r="168" spans="1:6" ht="15" customHeight="1" x14ac:dyDescent="0.2">
      <c r="A168" s="1">
        <v>152</v>
      </c>
      <c r="B168" s="6">
        <f t="shared" si="38"/>
        <v>5636.6270416274601</v>
      </c>
      <c r="C168" s="7">
        <f t="shared" si="39"/>
        <v>3272.847772818935</v>
      </c>
      <c r="D168" s="6">
        <f t="shared" si="40"/>
        <v>2363.7792688085251</v>
      </c>
      <c r="E168" s="4">
        <f t="shared" si="41"/>
        <v>0</v>
      </c>
      <c r="F168" s="6">
        <f t="shared" si="42"/>
        <v>783119.68620773591</v>
      </c>
    </row>
    <row r="169" spans="1:6" ht="15" customHeight="1" x14ac:dyDescent="0.2">
      <c r="A169" s="1">
        <v>153</v>
      </c>
      <c r="B169" s="6">
        <f t="shared" si="38"/>
        <v>5636.6270416274601</v>
      </c>
      <c r="C169" s="7">
        <f t="shared" si="39"/>
        <v>3262.9986925322328</v>
      </c>
      <c r="D169" s="6">
        <f t="shared" si="40"/>
        <v>2373.6283490952273</v>
      </c>
      <c r="E169" s="4">
        <f t="shared" si="41"/>
        <v>0</v>
      </c>
      <c r="F169" s="6">
        <f t="shared" si="42"/>
        <v>780746.05785864068</v>
      </c>
    </row>
    <row r="170" spans="1:6" ht="15" customHeight="1" x14ac:dyDescent="0.2">
      <c r="A170" s="1">
        <v>154</v>
      </c>
      <c r="B170" s="6">
        <f t="shared" si="38"/>
        <v>5636.6270416274601</v>
      </c>
      <c r="C170" s="7">
        <f t="shared" si="39"/>
        <v>3253.1085744110028</v>
      </c>
      <c r="D170" s="6">
        <f t="shared" si="40"/>
        <v>2383.5184672164573</v>
      </c>
      <c r="E170" s="4">
        <f t="shared" si="41"/>
        <v>0</v>
      </c>
      <c r="F170" s="6">
        <f t="shared" si="42"/>
        <v>778362.53939142427</v>
      </c>
    </row>
    <row r="171" spans="1:6" ht="15" customHeight="1" x14ac:dyDescent="0.2">
      <c r="A171" s="1">
        <v>155</v>
      </c>
      <c r="B171" s="6">
        <f t="shared" si="38"/>
        <v>5636.6270416274601</v>
      </c>
      <c r="C171" s="7">
        <f t="shared" si="39"/>
        <v>3243.1772474642676</v>
      </c>
      <c r="D171" s="6">
        <f t="shared" si="40"/>
        <v>2393.4497941631926</v>
      </c>
      <c r="E171" s="4">
        <f t="shared" si="41"/>
        <v>0</v>
      </c>
      <c r="F171" s="6">
        <f t="shared" si="42"/>
        <v>775969.08959726105</v>
      </c>
    </row>
    <row r="172" spans="1:6" ht="15" customHeight="1" x14ac:dyDescent="0.2">
      <c r="A172" s="1">
        <v>156</v>
      </c>
      <c r="B172" s="6">
        <f t="shared" si="38"/>
        <v>5636.6270416274601</v>
      </c>
      <c r="C172" s="7">
        <f t="shared" si="39"/>
        <v>3233.2045399885878</v>
      </c>
      <c r="D172" s="6">
        <f t="shared" si="40"/>
        <v>2403.4225016388723</v>
      </c>
      <c r="E172" s="4">
        <f t="shared" si="41"/>
        <v>0</v>
      </c>
      <c r="F172" s="6">
        <f t="shared" si="42"/>
        <v>773565.66709562216</v>
      </c>
    </row>
    <row r="173" spans="1:6" ht="15" customHeight="1" x14ac:dyDescent="0.2">
      <c r="A173" s="1">
        <v>157</v>
      </c>
      <c r="B173" s="6">
        <f t="shared" si="38"/>
        <v>5636.6270416274601</v>
      </c>
      <c r="C173" s="7">
        <f t="shared" si="39"/>
        <v>3223.1902795650922</v>
      </c>
      <c r="D173" s="6">
        <f t="shared" si="40"/>
        <v>2413.436762062368</v>
      </c>
      <c r="E173" s="4">
        <f t="shared" si="41"/>
        <v>0</v>
      </c>
      <c r="F173" s="6">
        <f t="shared" si="42"/>
        <v>771152.2303335598</v>
      </c>
    </row>
    <row r="174" spans="1:6" ht="15" customHeight="1" x14ac:dyDescent="0.2">
      <c r="A174" s="1">
        <v>158</v>
      </c>
      <c r="B174" s="6">
        <f t="shared" si="38"/>
        <v>5636.6270416274601</v>
      </c>
      <c r="C174" s="7">
        <f t="shared" si="39"/>
        <v>3213.1342930564992</v>
      </c>
      <c r="D174" s="6">
        <f t="shared" si="40"/>
        <v>2423.4927485709609</v>
      </c>
      <c r="E174" s="4">
        <f t="shared" si="41"/>
        <v>0</v>
      </c>
      <c r="F174" s="6">
        <f t="shared" si="42"/>
        <v>768728.73758498882</v>
      </c>
    </row>
    <row r="175" spans="1:6" ht="15" customHeight="1" x14ac:dyDescent="0.2">
      <c r="A175" s="1">
        <v>159</v>
      </c>
      <c r="B175" s="6">
        <f t="shared" si="38"/>
        <v>5636.6270416274601</v>
      </c>
      <c r="C175" s="7">
        <f t="shared" si="39"/>
        <v>3203.0364066041202</v>
      </c>
      <c r="D175" s="6">
        <f t="shared" si="40"/>
        <v>2433.5906350233399</v>
      </c>
      <c r="E175" s="4">
        <f t="shared" si="41"/>
        <v>0</v>
      </c>
      <c r="F175" s="6">
        <f t="shared" si="42"/>
        <v>766295.14694996551</v>
      </c>
    </row>
    <row r="176" spans="1:6" ht="15" customHeight="1" x14ac:dyDescent="0.2">
      <c r="A176" s="1">
        <v>160</v>
      </c>
      <c r="B176" s="6">
        <f t="shared" si="38"/>
        <v>5636.6270416274601</v>
      </c>
      <c r="C176" s="7">
        <f t="shared" si="39"/>
        <v>3192.8964456248564</v>
      </c>
      <c r="D176" s="6">
        <f t="shared" si="40"/>
        <v>2443.7305960026038</v>
      </c>
      <c r="E176" s="4">
        <f t="shared" si="41"/>
        <v>0</v>
      </c>
      <c r="F176" s="6">
        <f t="shared" si="42"/>
        <v>763851.41635396285</v>
      </c>
    </row>
    <row r="177" spans="1:6" ht="15" customHeight="1" x14ac:dyDescent="0.2">
      <c r="A177" s="1">
        <v>161</v>
      </c>
      <c r="B177" s="6">
        <f t="shared" si="38"/>
        <v>5636.6270416274601</v>
      </c>
      <c r="C177" s="7">
        <f t="shared" si="39"/>
        <v>3182.7142348081784</v>
      </c>
      <c r="D177" s="6">
        <f t="shared" si="40"/>
        <v>2453.9128068192817</v>
      </c>
      <c r="E177" s="4">
        <f t="shared" si="41"/>
        <v>0</v>
      </c>
      <c r="F177" s="6">
        <f t="shared" si="42"/>
        <v>761397.50354714354</v>
      </c>
    </row>
    <row r="178" spans="1:6" ht="15" customHeight="1" x14ac:dyDescent="0.2">
      <c r="A178" s="1">
        <v>162</v>
      </c>
      <c r="B178" s="6">
        <f t="shared" si="38"/>
        <v>5636.6270416274601</v>
      </c>
      <c r="C178" s="7">
        <f t="shared" si="39"/>
        <v>3172.4895981130981</v>
      </c>
      <c r="D178" s="6">
        <f t="shared" si="40"/>
        <v>2464.1374435143621</v>
      </c>
      <c r="E178" s="4">
        <f t="shared" si="41"/>
        <v>0</v>
      </c>
      <c r="F178" s="6">
        <f t="shared" si="42"/>
        <v>758933.36610362923</v>
      </c>
    </row>
    <row r="179" spans="1:6" x14ac:dyDescent="0.2">
      <c r="A179" s="1">
        <v>163</v>
      </c>
      <c r="B179" s="6">
        <f t="shared" si="38"/>
        <v>5636.6270416274601</v>
      </c>
      <c r="C179" s="7">
        <f t="shared" si="39"/>
        <v>3162.222358765122</v>
      </c>
      <c r="D179" s="6">
        <f t="shared" si="40"/>
        <v>2474.4046828623382</v>
      </c>
      <c r="E179" s="4">
        <f t="shared" si="41"/>
        <v>0</v>
      </c>
      <c r="F179" s="6">
        <f t="shared" si="42"/>
        <v>756458.96142076689</v>
      </c>
    </row>
    <row r="180" spans="1:6" ht="15" customHeight="1" x14ac:dyDescent="0.2">
      <c r="A180" s="1">
        <v>164</v>
      </c>
      <c r="B180" s="6">
        <f t="shared" si="38"/>
        <v>5636.6270416274601</v>
      </c>
      <c r="C180" s="7">
        <f t="shared" si="39"/>
        <v>3151.9123392531956</v>
      </c>
      <c r="D180" s="6">
        <f t="shared" si="40"/>
        <v>2484.7147023742646</v>
      </c>
      <c r="E180" s="4">
        <f t="shared" si="41"/>
        <v>0</v>
      </c>
      <c r="F180" s="6">
        <f t="shared" si="42"/>
        <v>753974.24671839259</v>
      </c>
    </row>
    <row r="181" spans="1:6" ht="15" customHeight="1" x14ac:dyDescent="0.2">
      <c r="A181" s="1">
        <v>165</v>
      </c>
      <c r="B181" s="6">
        <f t="shared" si="38"/>
        <v>5636.6270416274601</v>
      </c>
      <c r="C181" s="7">
        <f t="shared" si="39"/>
        <v>3141.5593613266356</v>
      </c>
      <c r="D181" s="6">
        <f t="shared" si="40"/>
        <v>2495.0676803008246</v>
      </c>
      <c r="E181" s="4">
        <f t="shared" si="41"/>
        <v>0</v>
      </c>
      <c r="F181" s="6">
        <f t="shared" si="42"/>
        <v>751479.1790380918</v>
      </c>
    </row>
    <row r="182" spans="1:6" ht="15" customHeight="1" x14ac:dyDescent="0.2">
      <c r="A182" s="1">
        <v>166</v>
      </c>
      <c r="B182" s="6">
        <f t="shared" si="38"/>
        <v>5636.6270416274601</v>
      </c>
      <c r="C182" s="7">
        <f t="shared" si="39"/>
        <v>3131.1632459920493</v>
      </c>
      <c r="D182" s="6">
        <f t="shared" si="40"/>
        <v>2505.4637956354109</v>
      </c>
      <c r="E182" s="4">
        <f t="shared" si="41"/>
        <v>0</v>
      </c>
      <c r="F182" s="6">
        <f t="shared" si="42"/>
        <v>748973.71524245641</v>
      </c>
    </row>
    <row r="183" spans="1:6" ht="15" customHeight="1" x14ac:dyDescent="0.2">
      <c r="A183" s="1">
        <v>167</v>
      </c>
      <c r="B183" s="6">
        <f t="shared" si="38"/>
        <v>5636.6270416274601</v>
      </c>
      <c r="C183" s="7">
        <f t="shared" si="39"/>
        <v>3120.7238135102352</v>
      </c>
      <c r="D183" s="6">
        <f t="shared" si="40"/>
        <v>2515.9032281172249</v>
      </c>
      <c r="E183" s="4">
        <f t="shared" si="41"/>
        <v>0</v>
      </c>
      <c r="F183" s="6">
        <f t="shared" si="42"/>
        <v>746457.81201433914</v>
      </c>
    </row>
    <row r="184" spans="1:6" ht="15" customHeight="1" x14ac:dyDescent="0.2">
      <c r="A184" s="1">
        <v>168</v>
      </c>
      <c r="B184" s="6">
        <f t="shared" si="38"/>
        <v>5636.6270416274601</v>
      </c>
      <c r="C184" s="7">
        <f t="shared" si="39"/>
        <v>3110.2408833930799</v>
      </c>
      <c r="D184" s="6">
        <f t="shared" si="40"/>
        <v>2526.3861582343802</v>
      </c>
      <c r="E184" s="4">
        <f t="shared" si="41"/>
        <v>0</v>
      </c>
      <c r="F184" s="6">
        <f t="shared" si="42"/>
        <v>743931.42585610482</v>
      </c>
    </row>
    <row r="185" spans="1:6" ht="15" customHeight="1" x14ac:dyDescent="0.2">
      <c r="A185" s="1">
        <v>169</v>
      </c>
      <c r="B185" s="6">
        <f t="shared" si="38"/>
        <v>5636.6270416274601</v>
      </c>
      <c r="C185" s="7">
        <f t="shared" si="39"/>
        <v>3099.7142744004368</v>
      </c>
      <c r="D185" s="6">
        <f t="shared" si="40"/>
        <v>2536.9127672270233</v>
      </c>
      <c r="E185" s="4">
        <f t="shared" si="41"/>
        <v>0</v>
      </c>
      <c r="F185" s="6">
        <f t="shared" si="42"/>
        <v>741394.51308887778</v>
      </c>
    </row>
    <row r="186" spans="1:6" ht="15" customHeight="1" x14ac:dyDescent="0.2">
      <c r="A186" s="1">
        <v>170</v>
      </c>
      <c r="B186" s="6">
        <f t="shared" si="38"/>
        <v>5636.6270416274601</v>
      </c>
      <c r="C186" s="7">
        <f t="shared" si="39"/>
        <v>3089.1438045369905</v>
      </c>
      <c r="D186" s="6">
        <f t="shared" si="40"/>
        <v>2547.4832370904696</v>
      </c>
      <c r="E186" s="4">
        <f t="shared" si="41"/>
        <v>0</v>
      </c>
      <c r="F186" s="6">
        <f t="shared" si="42"/>
        <v>738847.02985178726</v>
      </c>
    </row>
    <row r="187" spans="1:6" ht="15" customHeight="1" x14ac:dyDescent="0.2">
      <c r="A187" s="1">
        <v>171</v>
      </c>
      <c r="B187" s="6">
        <f t="shared" si="38"/>
        <v>5636.6270416274601</v>
      </c>
      <c r="C187" s="7">
        <f t="shared" si="39"/>
        <v>3078.5292910491135</v>
      </c>
      <c r="D187" s="6">
        <f t="shared" si="40"/>
        <v>2558.0977505783467</v>
      </c>
      <c r="E187" s="4">
        <f t="shared" si="41"/>
        <v>0</v>
      </c>
      <c r="F187" s="6">
        <f t="shared" si="42"/>
        <v>736288.93210120895</v>
      </c>
    </row>
    <row r="188" spans="1:6" ht="15" customHeight="1" x14ac:dyDescent="0.2">
      <c r="A188" s="1">
        <v>172</v>
      </c>
      <c r="B188" s="6">
        <f t="shared" si="38"/>
        <v>5636.6270416274601</v>
      </c>
      <c r="C188" s="7">
        <f t="shared" si="39"/>
        <v>3067.8705504217041</v>
      </c>
      <c r="D188" s="6">
        <f t="shared" si="40"/>
        <v>2568.756491205756</v>
      </c>
      <c r="E188" s="4">
        <f t="shared" si="41"/>
        <v>0</v>
      </c>
      <c r="F188" s="6">
        <f t="shared" si="42"/>
        <v>733720.17561000318</v>
      </c>
    </row>
    <row r="189" spans="1:6" ht="15" customHeight="1" x14ac:dyDescent="0.2">
      <c r="A189" s="1">
        <v>173</v>
      </c>
      <c r="B189" s="6">
        <f t="shared" si="38"/>
        <v>5636.6270416274601</v>
      </c>
      <c r="C189" s="7">
        <f t="shared" si="39"/>
        <v>3057.1673983750134</v>
      </c>
      <c r="D189" s="6">
        <f t="shared" si="40"/>
        <v>2579.4596432524468</v>
      </c>
      <c r="E189" s="4">
        <f t="shared" si="41"/>
        <v>0</v>
      </c>
      <c r="F189" s="6">
        <f t="shared" si="42"/>
        <v>731140.71596675075</v>
      </c>
    </row>
    <row r="190" spans="1:6" ht="15" customHeight="1" x14ac:dyDescent="0.2">
      <c r="A190" s="1">
        <v>174</v>
      </c>
      <c r="B190" s="6">
        <f t="shared" si="38"/>
        <v>5636.6270416274601</v>
      </c>
      <c r="C190" s="7">
        <f t="shared" si="39"/>
        <v>3046.4196498614615</v>
      </c>
      <c r="D190" s="6">
        <f t="shared" si="40"/>
        <v>2590.2073917659986</v>
      </c>
      <c r="E190" s="4">
        <f t="shared" si="41"/>
        <v>0</v>
      </c>
      <c r="F190" s="6">
        <f t="shared" si="42"/>
        <v>728550.50857498473</v>
      </c>
    </row>
    <row r="191" spans="1:6" ht="15" customHeight="1" x14ac:dyDescent="0.2">
      <c r="A191" s="1">
        <v>175</v>
      </c>
      <c r="B191" s="6">
        <f t="shared" si="38"/>
        <v>5636.6270416274601</v>
      </c>
      <c r="C191" s="7">
        <f t="shared" si="39"/>
        <v>3035.6271190624366</v>
      </c>
      <c r="D191" s="6">
        <f t="shared" si="40"/>
        <v>2600.9999225650236</v>
      </c>
      <c r="E191" s="4">
        <f t="shared" si="41"/>
        <v>0</v>
      </c>
      <c r="F191" s="6">
        <f t="shared" si="42"/>
        <v>725949.50865241967</v>
      </c>
    </row>
    <row r="192" spans="1:6" ht="15" customHeight="1" x14ac:dyDescent="0.2">
      <c r="A192" s="1">
        <v>176</v>
      </c>
      <c r="B192" s="6">
        <f t="shared" si="38"/>
        <v>5636.6270416274601</v>
      </c>
      <c r="C192" s="7">
        <f t="shared" si="39"/>
        <v>3024.789619385082</v>
      </c>
      <c r="D192" s="6">
        <f t="shared" si="40"/>
        <v>2611.8374222423781</v>
      </c>
      <c r="E192" s="4">
        <f t="shared" si="41"/>
        <v>0</v>
      </c>
      <c r="F192" s="6">
        <f t="shared" si="42"/>
        <v>723337.67123017728</v>
      </c>
    </row>
    <row r="193" spans="1:6" x14ac:dyDescent="0.2">
      <c r="A193" s="1">
        <v>177</v>
      </c>
      <c r="B193" s="6">
        <f t="shared" si="38"/>
        <v>5636.6270416274601</v>
      </c>
      <c r="C193" s="7">
        <f t="shared" si="39"/>
        <v>3013.9069634590719</v>
      </c>
      <c r="D193" s="6">
        <f t="shared" si="40"/>
        <v>2622.7200781683882</v>
      </c>
      <c r="E193" s="4">
        <f t="shared" si="41"/>
        <v>0</v>
      </c>
      <c r="F193" s="6">
        <f t="shared" si="42"/>
        <v>720714.95115200884</v>
      </c>
    </row>
    <row r="194" spans="1:6" ht="15" customHeight="1" x14ac:dyDescent="0.2">
      <c r="A194" s="1">
        <v>178</v>
      </c>
      <c r="B194" s="6">
        <f t="shared" si="38"/>
        <v>5636.6270416274601</v>
      </c>
      <c r="C194" s="7">
        <f t="shared" si="39"/>
        <v>3002.9789631333701</v>
      </c>
      <c r="D194" s="6">
        <f t="shared" si="40"/>
        <v>2633.64807849409</v>
      </c>
      <c r="E194" s="4">
        <f t="shared" si="41"/>
        <v>0</v>
      </c>
      <c r="F194" s="6">
        <f t="shared" si="42"/>
        <v>718081.30307351472</v>
      </c>
    </row>
    <row r="195" spans="1:6" x14ac:dyDescent="0.2">
      <c r="A195" s="1">
        <v>179</v>
      </c>
      <c r="B195" s="6">
        <f t="shared" si="38"/>
        <v>5636.6270416274601</v>
      </c>
      <c r="C195" s="7">
        <f t="shared" si="39"/>
        <v>2992.005429472978</v>
      </c>
      <c r="D195" s="6">
        <f t="shared" si="40"/>
        <v>2644.6216121544821</v>
      </c>
      <c r="E195" s="4">
        <f t="shared" si="41"/>
        <v>0</v>
      </c>
      <c r="F195" s="6">
        <f t="shared" si="42"/>
        <v>715436.68146136019</v>
      </c>
    </row>
    <row r="196" spans="1:6" x14ac:dyDescent="0.2">
      <c r="A196" s="1">
        <v>180</v>
      </c>
      <c r="B196" s="6">
        <f t="shared" si="38"/>
        <v>5636.6270416274601</v>
      </c>
      <c r="C196" s="7">
        <f t="shared" si="39"/>
        <v>2980.9861727556672</v>
      </c>
      <c r="D196" s="6">
        <f t="shared" si="40"/>
        <v>2655.6408688717929</v>
      </c>
      <c r="E196" s="4">
        <f t="shared" si="41"/>
        <v>0</v>
      </c>
      <c r="F196" s="6">
        <f t="shared" si="42"/>
        <v>712781.04059248837</v>
      </c>
    </row>
    <row r="197" spans="1:6" x14ac:dyDescent="0.2">
      <c r="A197" s="1">
        <v>181</v>
      </c>
      <c r="B197" s="6">
        <f t="shared" si="38"/>
        <v>5636.6270416274601</v>
      </c>
      <c r="C197" s="7">
        <f t="shared" si="39"/>
        <v>2969.9210024687013</v>
      </c>
      <c r="D197" s="6">
        <f t="shared" si="40"/>
        <v>2666.7060391587588</v>
      </c>
      <c r="E197" s="4">
        <f t="shared" si="41"/>
        <v>0</v>
      </c>
      <c r="F197" s="6">
        <f t="shared" si="42"/>
        <v>710114.33455332962</v>
      </c>
    </row>
    <row r="198" spans="1:6" x14ac:dyDescent="0.2">
      <c r="A198" s="1">
        <v>182</v>
      </c>
      <c r="B198" s="6">
        <f t="shared" si="38"/>
        <v>5636.6270416274601</v>
      </c>
      <c r="C198" s="7">
        <f t="shared" si="39"/>
        <v>2958.80972730554</v>
      </c>
      <c r="D198" s="6">
        <f t="shared" si="40"/>
        <v>2677.8173143219201</v>
      </c>
      <c r="E198" s="4">
        <f t="shared" si="41"/>
        <v>0</v>
      </c>
      <c r="F198" s="6">
        <f t="shared" si="42"/>
        <v>707436.51723900775</v>
      </c>
    </row>
    <row r="199" spans="1:6" x14ac:dyDescent="0.2">
      <c r="A199" s="1">
        <v>183</v>
      </c>
      <c r="B199" s="6">
        <f t="shared" si="38"/>
        <v>5636.6270416274601</v>
      </c>
      <c r="C199" s="7">
        <f t="shared" si="39"/>
        <v>2947.6521551625324</v>
      </c>
      <c r="D199" s="6">
        <f t="shared" si="40"/>
        <v>2688.9748864649277</v>
      </c>
      <c r="E199" s="4">
        <f t="shared" si="41"/>
        <v>0</v>
      </c>
      <c r="F199" s="6">
        <f t="shared" si="42"/>
        <v>704747.54235254286</v>
      </c>
    </row>
    <row r="200" spans="1:6" x14ac:dyDescent="0.2">
      <c r="A200" s="1">
        <v>184</v>
      </c>
      <c r="B200" s="6">
        <f t="shared" si="38"/>
        <v>5636.6270416274601</v>
      </c>
      <c r="C200" s="7">
        <f t="shared" si="39"/>
        <v>2936.4480931355952</v>
      </c>
      <c r="D200" s="6">
        <f t="shared" si="40"/>
        <v>2700.178948491865</v>
      </c>
      <c r="E200" s="4">
        <f t="shared" si="41"/>
        <v>0</v>
      </c>
      <c r="F200" s="6">
        <f t="shared" si="42"/>
        <v>702047.36340405105</v>
      </c>
    </row>
    <row r="201" spans="1:6" x14ac:dyDescent="0.2">
      <c r="A201" s="1">
        <v>185</v>
      </c>
      <c r="B201" s="6">
        <f t="shared" si="38"/>
        <v>5636.6270416274601</v>
      </c>
      <c r="C201" s="7">
        <f t="shared" si="39"/>
        <v>2925.1973475168793</v>
      </c>
      <c r="D201" s="6">
        <f t="shared" si="40"/>
        <v>2711.4296941105808</v>
      </c>
      <c r="E201" s="4">
        <f t="shared" si="41"/>
        <v>0</v>
      </c>
      <c r="F201" s="6">
        <f t="shared" si="42"/>
        <v>699335.93370994052</v>
      </c>
    </row>
    <row r="202" spans="1:6" x14ac:dyDescent="0.2">
      <c r="A202" s="1">
        <v>186</v>
      </c>
      <c r="B202" s="6">
        <f t="shared" si="38"/>
        <v>5636.6270416274601</v>
      </c>
      <c r="C202" s="7">
        <f t="shared" si="39"/>
        <v>2913.8997237914186</v>
      </c>
      <c r="D202" s="6">
        <f t="shared" si="40"/>
        <v>2722.7273178360415</v>
      </c>
      <c r="E202" s="4">
        <f t="shared" si="41"/>
        <v>0</v>
      </c>
      <c r="F202" s="6">
        <f t="shared" si="42"/>
        <v>696613.2063921045</v>
      </c>
    </row>
    <row r="203" spans="1:6" x14ac:dyDescent="0.2">
      <c r="A203" s="1">
        <v>187</v>
      </c>
      <c r="B203" s="6">
        <f t="shared" si="38"/>
        <v>5636.6270416274601</v>
      </c>
      <c r="C203" s="7">
        <f t="shared" si="39"/>
        <v>2902.5550266337686</v>
      </c>
      <c r="D203" s="6">
        <f t="shared" si="40"/>
        <v>2734.0720149936915</v>
      </c>
      <c r="E203" s="4">
        <f t="shared" si="41"/>
        <v>0</v>
      </c>
      <c r="F203" s="6">
        <f t="shared" si="42"/>
        <v>693879.13437711087</v>
      </c>
    </row>
    <row r="204" spans="1:6" x14ac:dyDescent="0.2">
      <c r="A204" s="1">
        <v>188</v>
      </c>
      <c r="B204" s="6">
        <f t="shared" si="38"/>
        <v>5636.6270416274601</v>
      </c>
      <c r="C204" s="7">
        <f t="shared" si="39"/>
        <v>2891.1630599046284</v>
      </c>
      <c r="D204" s="6">
        <f t="shared" si="40"/>
        <v>2745.4639817228317</v>
      </c>
      <c r="E204" s="4">
        <f t="shared" si="41"/>
        <v>0</v>
      </c>
      <c r="F204" s="6">
        <f t="shared" si="42"/>
        <v>691133.67039538804</v>
      </c>
    </row>
    <row r="205" spans="1:6" x14ac:dyDescent="0.2">
      <c r="A205" s="1">
        <v>189</v>
      </c>
      <c r="B205" s="6">
        <f t="shared" si="38"/>
        <v>5636.6270416274601</v>
      </c>
      <c r="C205" s="7">
        <f t="shared" si="39"/>
        <v>2879.7236266474501</v>
      </c>
      <c r="D205" s="6">
        <f t="shared" si="40"/>
        <v>2756.90341498001</v>
      </c>
      <c r="E205" s="4">
        <f t="shared" si="41"/>
        <v>0</v>
      </c>
      <c r="F205" s="6">
        <f t="shared" si="42"/>
        <v>688376.76698040799</v>
      </c>
    </row>
    <row r="206" spans="1:6" x14ac:dyDescent="0.2">
      <c r="A206" s="1">
        <v>190</v>
      </c>
      <c r="B206" s="6">
        <f t="shared" si="38"/>
        <v>5636.6270416274601</v>
      </c>
      <c r="C206" s="7">
        <f t="shared" si="39"/>
        <v>2868.2365290850335</v>
      </c>
      <c r="D206" s="6">
        <f t="shared" si="40"/>
        <v>2768.3905125424267</v>
      </c>
      <c r="E206" s="4">
        <f t="shared" si="41"/>
        <v>0</v>
      </c>
      <c r="F206" s="6">
        <f t="shared" si="42"/>
        <v>685608.37646786554</v>
      </c>
    </row>
    <row r="207" spans="1:6" x14ac:dyDescent="0.2">
      <c r="A207" s="1">
        <v>191</v>
      </c>
      <c r="B207" s="6">
        <f t="shared" si="38"/>
        <v>5636.6270416274601</v>
      </c>
      <c r="C207" s="7">
        <f t="shared" si="39"/>
        <v>2856.7015686161062</v>
      </c>
      <c r="D207" s="6">
        <f t="shared" si="40"/>
        <v>2779.9254730113539</v>
      </c>
      <c r="E207" s="4">
        <f t="shared" si="41"/>
        <v>0</v>
      </c>
      <c r="F207" s="6">
        <f t="shared" si="42"/>
        <v>682828.45099485421</v>
      </c>
    </row>
    <row r="208" spans="1:6" x14ac:dyDescent="0.2">
      <c r="A208" s="1">
        <v>192</v>
      </c>
      <c r="B208" s="6">
        <f t="shared" si="38"/>
        <v>5636.6270416274601</v>
      </c>
      <c r="C208" s="7">
        <f t="shared" si="39"/>
        <v>2845.1185458118925</v>
      </c>
      <c r="D208" s="6">
        <f t="shared" si="40"/>
        <v>2791.5084958155676</v>
      </c>
      <c r="E208" s="4">
        <f t="shared" si="41"/>
        <v>0</v>
      </c>
      <c r="F208" s="6">
        <f t="shared" si="42"/>
        <v>680036.94249903865</v>
      </c>
    </row>
    <row r="209" spans="1:6" x14ac:dyDescent="0.2">
      <c r="A209" s="1">
        <v>193</v>
      </c>
      <c r="B209" s="6">
        <f t="shared" si="38"/>
        <v>5636.6270416274601</v>
      </c>
      <c r="C209" s="7">
        <f t="shared" si="39"/>
        <v>2833.4872604126608</v>
      </c>
      <c r="D209" s="6">
        <f t="shared" si="40"/>
        <v>2803.1397812147993</v>
      </c>
      <c r="E209" s="4">
        <f t="shared" si="41"/>
        <v>0</v>
      </c>
      <c r="F209" s="6">
        <f t="shared" si="42"/>
        <v>677233.80271782388</v>
      </c>
    </row>
    <row r="210" spans="1:6" x14ac:dyDescent="0.2">
      <c r="A210" s="1">
        <v>194</v>
      </c>
      <c r="B210" s="6">
        <f t="shared" ref="B210:B273" si="43">PMT($C$2/12,$C$3,-$C$1)</f>
        <v>5636.6270416274601</v>
      </c>
      <c r="C210" s="7">
        <f t="shared" ref="C210:C273" si="44">F209*($C$2/12)</f>
        <v>2821.8075113242662</v>
      </c>
      <c r="D210" s="6">
        <f t="shared" ref="D210:D273" si="45">B210-C210</f>
        <v>2814.8195303031939</v>
      </c>
      <c r="E210" s="4">
        <f t="shared" ref="E210:E273" si="46">$F$1</f>
        <v>0</v>
      </c>
      <c r="F210" s="6">
        <f t="shared" ref="F210:F273" si="47">F209-D210-E210</f>
        <v>674418.98318752064</v>
      </c>
    </row>
    <row r="211" spans="1:6" x14ac:dyDescent="0.2">
      <c r="A211" s="1">
        <v>195</v>
      </c>
      <c r="B211" s="6">
        <f t="shared" si="43"/>
        <v>5636.6270416274601</v>
      </c>
      <c r="C211" s="7">
        <f t="shared" si="44"/>
        <v>2810.0790966146692</v>
      </c>
      <c r="D211" s="6">
        <f t="shared" si="45"/>
        <v>2826.5479450127909</v>
      </c>
      <c r="E211" s="4">
        <f t="shared" si="46"/>
        <v>0</v>
      </c>
      <c r="F211" s="6">
        <f t="shared" si="47"/>
        <v>671592.43524250784</v>
      </c>
    </row>
    <row r="212" spans="1:6" x14ac:dyDescent="0.2">
      <c r="A212" s="1">
        <v>196</v>
      </c>
      <c r="B212" s="6">
        <f t="shared" si="43"/>
        <v>5636.6270416274601</v>
      </c>
      <c r="C212" s="7">
        <f t="shared" si="44"/>
        <v>2798.3018135104494</v>
      </c>
      <c r="D212" s="6">
        <f t="shared" si="45"/>
        <v>2838.3252281170107</v>
      </c>
      <c r="E212" s="4">
        <f t="shared" si="46"/>
        <v>0</v>
      </c>
      <c r="F212" s="6">
        <f t="shared" si="47"/>
        <v>668754.11001439078</v>
      </c>
    </row>
    <row r="213" spans="1:6" x14ac:dyDescent="0.2">
      <c r="A213" s="1">
        <v>197</v>
      </c>
      <c r="B213" s="6">
        <f t="shared" si="43"/>
        <v>5636.6270416274601</v>
      </c>
      <c r="C213" s="7">
        <f t="shared" si="44"/>
        <v>2786.475458393295</v>
      </c>
      <c r="D213" s="6">
        <f t="shared" si="45"/>
        <v>2850.1515832341652</v>
      </c>
      <c r="E213" s="4">
        <f t="shared" si="46"/>
        <v>0</v>
      </c>
      <c r="F213" s="6">
        <f t="shared" si="47"/>
        <v>665903.95843115658</v>
      </c>
    </row>
    <row r="214" spans="1:6" x14ac:dyDescent="0.2">
      <c r="A214" s="1">
        <v>198</v>
      </c>
      <c r="B214" s="6">
        <f t="shared" si="43"/>
        <v>5636.6270416274601</v>
      </c>
      <c r="C214" s="7">
        <f t="shared" si="44"/>
        <v>2774.5998267964856</v>
      </c>
      <c r="D214" s="6">
        <f t="shared" si="45"/>
        <v>2862.0272148309746</v>
      </c>
      <c r="E214" s="4">
        <f t="shared" si="46"/>
        <v>0</v>
      </c>
      <c r="F214" s="6">
        <f t="shared" si="47"/>
        <v>663041.93121632561</v>
      </c>
    </row>
    <row r="215" spans="1:6" x14ac:dyDescent="0.2">
      <c r="A215" s="1">
        <v>199</v>
      </c>
      <c r="B215" s="6">
        <f t="shared" si="43"/>
        <v>5636.6270416274601</v>
      </c>
      <c r="C215" s="7">
        <f t="shared" si="44"/>
        <v>2762.6747134013567</v>
      </c>
      <c r="D215" s="6">
        <f t="shared" si="45"/>
        <v>2873.9523282261034</v>
      </c>
      <c r="E215" s="4">
        <f t="shared" si="46"/>
        <v>0</v>
      </c>
      <c r="F215" s="6">
        <f t="shared" si="47"/>
        <v>660167.97888809955</v>
      </c>
    </row>
    <row r="216" spans="1:6" x14ac:dyDescent="0.2">
      <c r="A216" s="1">
        <v>200</v>
      </c>
      <c r="B216" s="6">
        <f t="shared" si="43"/>
        <v>5636.6270416274601</v>
      </c>
      <c r="C216" s="7">
        <f t="shared" si="44"/>
        <v>2750.6999120337482</v>
      </c>
      <c r="D216" s="6">
        <f t="shared" si="45"/>
        <v>2885.9271295937119</v>
      </c>
      <c r="E216" s="4">
        <f t="shared" si="46"/>
        <v>0</v>
      </c>
      <c r="F216" s="6">
        <f t="shared" si="47"/>
        <v>657282.05175850587</v>
      </c>
    </row>
    <row r="217" spans="1:6" x14ac:dyDescent="0.2">
      <c r="A217" s="1">
        <v>201</v>
      </c>
      <c r="B217" s="6">
        <f t="shared" si="43"/>
        <v>5636.6270416274601</v>
      </c>
      <c r="C217" s="7">
        <f t="shared" si="44"/>
        <v>2738.6752156604412</v>
      </c>
      <c r="D217" s="6">
        <f t="shared" si="45"/>
        <v>2897.951825967019</v>
      </c>
      <c r="E217" s="4">
        <f t="shared" si="46"/>
        <v>0</v>
      </c>
      <c r="F217" s="6">
        <f t="shared" si="47"/>
        <v>654384.09993253881</v>
      </c>
    </row>
    <row r="218" spans="1:6" x14ac:dyDescent="0.2">
      <c r="A218" s="1">
        <v>202</v>
      </c>
      <c r="B218" s="6">
        <f t="shared" si="43"/>
        <v>5636.6270416274601</v>
      </c>
      <c r="C218" s="7">
        <f t="shared" si="44"/>
        <v>2726.6004163855782</v>
      </c>
      <c r="D218" s="6">
        <f t="shared" si="45"/>
        <v>2910.0266252418819</v>
      </c>
      <c r="E218" s="4">
        <f t="shared" si="46"/>
        <v>0</v>
      </c>
      <c r="F218" s="6">
        <f t="shared" si="47"/>
        <v>651474.07330729696</v>
      </c>
    </row>
    <row r="219" spans="1:6" x14ac:dyDescent="0.2">
      <c r="A219" s="1">
        <v>203</v>
      </c>
      <c r="B219" s="6">
        <f t="shared" si="43"/>
        <v>5636.6270416274601</v>
      </c>
      <c r="C219" s="7">
        <f t="shared" si="44"/>
        <v>2714.4753054470707</v>
      </c>
      <c r="D219" s="6">
        <f t="shared" si="45"/>
        <v>2922.1517361803894</v>
      </c>
      <c r="E219" s="4">
        <f t="shared" si="46"/>
        <v>0</v>
      </c>
      <c r="F219" s="6">
        <f t="shared" si="47"/>
        <v>648551.92157111655</v>
      </c>
    </row>
    <row r="220" spans="1:6" x14ac:dyDescent="0.2">
      <c r="A220" s="1">
        <v>204</v>
      </c>
      <c r="B220" s="6">
        <f t="shared" si="43"/>
        <v>5636.6270416274601</v>
      </c>
      <c r="C220" s="7">
        <f t="shared" si="44"/>
        <v>2702.2996732129855</v>
      </c>
      <c r="D220" s="6">
        <f t="shared" si="45"/>
        <v>2934.3273684144747</v>
      </c>
      <c r="E220" s="4">
        <f t="shared" si="46"/>
        <v>0</v>
      </c>
      <c r="F220" s="6">
        <f t="shared" si="47"/>
        <v>645617.59420270205</v>
      </c>
    </row>
    <row r="221" spans="1:6" x14ac:dyDescent="0.2">
      <c r="A221" s="1">
        <v>205</v>
      </c>
      <c r="B221" s="6">
        <f t="shared" si="43"/>
        <v>5636.6270416274601</v>
      </c>
      <c r="C221" s="7">
        <f t="shared" si="44"/>
        <v>2690.0733091779252</v>
      </c>
      <c r="D221" s="6">
        <f t="shared" si="45"/>
        <v>2946.5537324495349</v>
      </c>
      <c r="E221" s="4">
        <f t="shared" si="46"/>
        <v>0</v>
      </c>
      <c r="F221" s="6">
        <f t="shared" si="47"/>
        <v>642671.04047025251</v>
      </c>
    </row>
    <row r="222" spans="1:6" x14ac:dyDescent="0.2">
      <c r="A222" s="1">
        <v>206</v>
      </c>
      <c r="B222" s="6">
        <f t="shared" si="43"/>
        <v>5636.6270416274601</v>
      </c>
      <c r="C222" s="7">
        <f t="shared" si="44"/>
        <v>2677.7960019593856</v>
      </c>
      <c r="D222" s="6">
        <f t="shared" si="45"/>
        <v>2958.8310396680745</v>
      </c>
      <c r="E222" s="4">
        <f t="shared" si="46"/>
        <v>0</v>
      </c>
      <c r="F222" s="6">
        <f t="shared" si="47"/>
        <v>639712.20943058445</v>
      </c>
    </row>
    <row r="223" spans="1:6" x14ac:dyDescent="0.2">
      <c r="A223" s="1">
        <v>207</v>
      </c>
      <c r="B223" s="6">
        <f t="shared" si="43"/>
        <v>5636.6270416274601</v>
      </c>
      <c r="C223" s="7">
        <f t="shared" si="44"/>
        <v>2665.4675392941017</v>
      </c>
      <c r="D223" s="6">
        <f t="shared" si="45"/>
        <v>2971.1595023333584</v>
      </c>
      <c r="E223" s="4">
        <f t="shared" si="46"/>
        <v>0</v>
      </c>
      <c r="F223" s="6">
        <f t="shared" si="47"/>
        <v>636741.04992825107</v>
      </c>
    </row>
    <row r="224" spans="1:6" x14ac:dyDescent="0.2">
      <c r="A224" s="1">
        <v>208</v>
      </c>
      <c r="B224" s="6">
        <f t="shared" si="43"/>
        <v>5636.6270416274601</v>
      </c>
      <c r="C224" s="7">
        <f t="shared" si="44"/>
        <v>2653.0877080343794</v>
      </c>
      <c r="D224" s="6">
        <f t="shared" si="45"/>
        <v>2983.5393335930808</v>
      </c>
      <c r="E224" s="4">
        <f t="shared" si="46"/>
        <v>0</v>
      </c>
      <c r="F224" s="6">
        <f t="shared" si="47"/>
        <v>633757.51059465797</v>
      </c>
    </row>
    <row r="225" spans="1:6" x14ac:dyDescent="0.2">
      <c r="A225" s="1">
        <v>209</v>
      </c>
      <c r="B225" s="6">
        <f t="shared" si="43"/>
        <v>5636.6270416274601</v>
      </c>
      <c r="C225" s="7">
        <f t="shared" si="44"/>
        <v>2640.6562941444081</v>
      </c>
      <c r="D225" s="6">
        <f t="shared" si="45"/>
        <v>2995.970747483052</v>
      </c>
      <c r="E225" s="4">
        <f t="shared" si="46"/>
        <v>0</v>
      </c>
      <c r="F225" s="6">
        <f t="shared" si="47"/>
        <v>630761.53984717489</v>
      </c>
    </row>
    <row r="226" spans="1:6" x14ac:dyDescent="0.2">
      <c r="A226" s="1">
        <v>210</v>
      </c>
      <c r="B226" s="6">
        <f t="shared" si="43"/>
        <v>5636.6270416274601</v>
      </c>
      <c r="C226" s="7">
        <f t="shared" si="44"/>
        <v>2628.1730826965622</v>
      </c>
      <c r="D226" s="6">
        <f t="shared" si="45"/>
        <v>3008.4539589308979</v>
      </c>
      <c r="E226" s="4">
        <f t="shared" si="46"/>
        <v>0</v>
      </c>
      <c r="F226" s="6">
        <f t="shared" si="47"/>
        <v>627753.08588824398</v>
      </c>
    </row>
    <row r="227" spans="1:6" x14ac:dyDescent="0.2">
      <c r="A227" s="1">
        <v>211</v>
      </c>
      <c r="B227" s="6">
        <f t="shared" si="43"/>
        <v>5636.6270416274601</v>
      </c>
      <c r="C227" s="7">
        <f t="shared" si="44"/>
        <v>2615.6378578676831</v>
      </c>
      <c r="D227" s="6">
        <f t="shared" si="45"/>
        <v>3020.989183759777</v>
      </c>
      <c r="E227" s="4">
        <f t="shared" si="46"/>
        <v>0</v>
      </c>
      <c r="F227" s="6">
        <f t="shared" si="47"/>
        <v>624732.0967044842</v>
      </c>
    </row>
    <row r="228" spans="1:6" x14ac:dyDescent="0.2">
      <c r="A228" s="1">
        <v>212</v>
      </c>
      <c r="B228" s="6">
        <f t="shared" si="43"/>
        <v>5636.6270416274601</v>
      </c>
      <c r="C228" s="7">
        <f t="shared" si="44"/>
        <v>2603.0504029353506</v>
      </c>
      <c r="D228" s="6">
        <f t="shared" si="45"/>
        <v>3033.5766386921096</v>
      </c>
      <c r="E228" s="4">
        <f t="shared" si="46"/>
        <v>0</v>
      </c>
      <c r="F228" s="6">
        <f t="shared" si="47"/>
        <v>621698.52006579214</v>
      </c>
    </row>
    <row r="229" spans="1:6" x14ac:dyDescent="0.2">
      <c r="A229" s="1">
        <v>213</v>
      </c>
      <c r="B229" s="6">
        <f t="shared" si="43"/>
        <v>5636.6270416274601</v>
      </c>
      <c r="C229" s="7">
        <f t="shared" si="44"/>
        <v>2590.4105002741339</v>
      </c>
      <c r="D229" s="6">
        <f t="shared" si="45"/>
        <v>3046.2165413533262</v>
      </c>
      <c r="E229" s="4">
        <f t="shared" si="46"/>
        <v>0</v>
      </c>
      <c r="F229" s="6">
        <f t="shared" si="47"/>
        <v>618652.30352443876</v>
      </c>
    </row>
    <row r="230" spans="1:6" x14ac:dyDescent="0.2">
      <c r="A230" s="1">
        <v>214</v>
      </c>
      <c r="B230" s="6">
        <f t="shared" si="43"/>
        <v>5636.6270416274601</v>
      </c>
      <c r="C230" s="7">
        <f t="shared" si="44"/>
        <v>2577.7179313518282</v>
      </c>
      <c r="D230" s="6">
        <f t="shared" si="45"/>
        <v>3058.909110275632</v>
      </c>
      <c r="E230" s="4">
        <f t="shared" si="46"/>
        <v>0</v>
      </c>
      <c r="F230" s="6">
        <f t="shared" si="47"/>
        <v>615593.39441416308</v>
      </c>
    </row>
    <row r="231" spans="1:6" x14ac:dyDescent="0.2">
      <c r="A231" s="1">
        <v>215</v>
      </c>
      <c r="B231" s="6">
        <f t="shared" si="43"/>
        <v>5636.6270416274601</v>
      </c>
      <c r="C231" s="7">
        <f t="shared" si="44"/>
        <v>2564.9724767256794</v>
      </c>
      <c r="D231" s="6">
        <f t="shared" si="45"/>
        <v>3071.6545649017808</v>
      </c>
      <c r="E231" s="4">
        <f t="shared" si="46"/>
        <v>0</v>
      </c>
      <c r="F231" s="6">
        <f t="shared" si="47"/>
        <v>612521.73984926124</v>
      </c>
    </row>
    <row r="232" spans="1:6" x14ac:dyDescent="0.2">
      <c r="A232" s="1">
        <v>216</v>
      </c>
      <c r="B232" s="6">
        <f t="shared" si="43"/>
        <v>5636.6270416274601</v>
      </c>
      <c r="C232" s="7">
        <f t="shared" si="44"/>
        <v>2552.1739160385887</v>
      </c>
      <c r="D232" s="6">
        <f t="shared" si="45"/>
        <v>3084.4531255888714</v>
      </c>
      <c r="E232" s="4">
        <f t="shared" si="46"/>
        <v>0</v>
      </c>
      <c r="F232" s="6">
        <f t="shared" si="47"/>
        <v>609437.28672367241</v>
      </c>
    </row>
    <row r="233" spans="1:6" x14ac:dyDescent="0.2">
      <c r="A233" s="1">
        <v>217</v>
      </c>
      <c r="B233" s="6">
        <f t="shared" si="43"/>
        <v>5636.6270416274601</v>
      </c>
      <c r="C233" s="7">
        <f t="shared" si="44"/>
        <v>2539.3220280153018</v>
      </c>
      <c r="D233" s="6">
        <f t="shared" si="45"/>
        <v>3097.3050136121583</v>
      </c>
      <c r="E233" s="4">
        <f t="shared" si="46"/>
        <v>0</v>
      </c>
      <c r="F233" s="6">
        <f t="shared" si="47"/>
        <v>606339.98171006027</v>
      </c>
    </row>
    <row r="234" spans="1:6" x14ac:dyDescent="0.2">
      <c r="A234" s="1">
        <v>218</v>
      </c>
      <c r="B234" s="6">
        <f t="shared" si="43"/>
        <v>5636.6270416274601</v>
      </c>
      <c r="C234" s="7">
        <f t="shared" si="44"/>
        <v>2526.4165904585843</v>
      </c>
      <c r="D234" s="6">
        <f t="shared" si="45"/>
        <v>3110.2104511688758</v>
      </c>
      <c r="E234" s="4">
        <f t="shared" si="46"/>
        <v>0</v>
      </c>
      <c r="F234" s="6">
        <f t="shared" si="47"/>
        <v>603229.77125889144</v>
      </c>
    </row>
    <row r="235" spans="1:6" x14ac:dyDescent="0.2">
      <c r="A235" s="1">
        <v>219</v>
      </c>
      <c r="B235" s="6">
        <f t="shared" si="43"/>
        <v>5636.6270416274601</v>
      </c>
      <c r="C235" s="7">
        <f t="shared" si="44"/>
        <v>2513.457380245381</v>
      </c>
      <c r="D235" s="6">
        <f t="shared" si="45"/>
        <v>3123.1696613820791</v>
      </c>
      <c r="E235" s="4">
        <f t="shared" si="46"/>
        <v>0</v>
      </c>
      <c r="F235" s="6">
        <f t="shared" si="47"/>
        <v>600106.60159750935</v>
      </c>
    </row>
    <row r="236" spans="1:6" x14ac:dyDescent="0.2">
      <c r="A236" s="1">
        <v>220</v>
      </c>
      <c r="B236" s="6">
        <f t="shared" si="43"/>
        <v>5636.6270416274601</v>
      </c>
      <c r="C236" s="7">
        <f t="shared" si="44"/>
        <v>2500.4441733229555</v>
      </c>
      <c r="D236" s="6">
        <f t="shared" si="45"/>
        <v>3136.1828683045046</v>
      </c>
      <c r="E236" s="4">
        <f t="shared" si="46"/>
        <v>0</v>
      </c>
      <c r="F236" s="6">
        <f t="shared" si="47"/>
        <v>596970.4187292048</v>
      </c>
    </row>
    <row r="237" spans="1:6" x14ac:dyDescent="0.2">
      <c r="A237" s="1">
        <v>221</v>
      </c>
      <c r="B237" s="6">
        <f t="shared" si="43"/>
        <v>5636.6270416274601</v>
      </c>
      <c r="C237" s="7">
        <f t="shared" si="44"/>
        <v>2487.37674470502</v>
      </c>
      <c r="D237" s="6">
        <f t="shared" si="45"/>
        <v>3149.2502969224402</v>
      </c>
      <c r="E237" s="4">
        <f t="shared" si="46"/>
        <v>0</v>
      </c>
      <c r="F237" s="6">
        <f t="shared" si="47"/>
        <v>593821.1684322824</v>
      </c>
    </row>
    <row r="238" spans="1:6" x14ac:dyDescent="0.2">
      <c r="A238" s="1">
        <v>222</v>
      </c>
      <c r="B238" s="6">
        <f t="shared" si="43"/>
        <v>5636.6270416274601</v>
      </c>
      <c r="C238" s="7">
        <f t="shared" si="44"/>
        <v>2474.2548684678432</v>
      </c>
      <c r="D238" s="6">
        <f t="shared" si="45"/>
        <v>3162.372173159617</v>
      </c>
      <c r="E238" s="4">
        <f t="shared" si="46"/>
        <v>0</v>
      </c>
      <c r="F238" s="6">
        <f t="shared" si="47"/>
        <v>590658.79625912278</v>
      </c>
    </row>
    <row r="239" spans="1:6" x14ac:dyDescent="0.2">
      <c r="A239" s="1">
        <v>223</v>
      </c>
      <c r="B239" s="6">
        <f t="shared" si="43"/>
        <v>5636.6270416274601</v>
      </c>
      <c r="C239" s="7">
        <f t="shared" si="44"/>
        <v>2461.078317746345</v>
      </c>
      <c r="D239" s="6">
        <f t="shared" si="45"/>
        <v>3175.5487238811152</v>
      </c>
      <c r="E239" s="4">
        <f t="shared" si="46"/>
        <v>0</v>
      </c>
      <c r="F239" s="6">
        <f t="shared" si="47"/>
        <v>587483.24753524165</v>
      </c>
    </row>
    <row r="240" spans="1:6" x14ac:dyDescent="0.2">
      <c r="A240" s="1">
        <v>224</v>
      </c>
      <c r="B240" s="6">
        <f t="shared" si="43"/>
        <v>5636.6270416274601</v>
      </c>
      <c r="C240" s="7">
        <f t="shared" si="44"/>
        <v>2447.8468647301734</v>
      </c>
      <c r="D240" s="6">
        <f t="shared" si="45"/>
        <v>3188.7801768972868</v>
      </c>
      <c r="E240" s="4">
        <f t="shared" si="46"/>
        <v>0</v>
      </c>
      <c r="F240" s="6">
        <f t="shared" si="47"/>
        <v>584294.46735834435</v>
      </c>
    </row>
    <row r="241" spans="1:6" x14ac:dyDescent="0.2">
      <c r="A241" s="1">
        <v>225</v>
      </c>
      <c r="B241" s="6">
        <f t="shared" si="43"/>
        <v>5636.6270416274601</v>
      </c>
      <c r="C241" s="7">
        <f t="shared" si="44"/>
        <v>2434.5602806597681</v>
      </c>
      <c r="D241" s="6">
        <f t="shared" si="45"/>
        <v>3202.0667609676921</v>
      </c>
      <c r="E241" s="4">
        <f t="shared" si="46"/>
        <v>0</v>
      </c>
      <c r="F241" s="6">
        <f t="shared" si="47"/>
        <v>581092.40059737663</v>
      </c>
    </row>
    <row r="242" spans="1:6" x14ac:dyDescent="0.2">
      <c r="A242" s="1">
        <v>226</v>
      </c>
      <c r="B242" s="6">
        <f t="shared" si="43"/>
        <v>5636.6270416274601</v>
      </c>
      <c r="C242" s="7">
        <f t="shared" si="44"/>
        <v>2421.2183358224024</v>
      </c>
      <c r="D242" s="6">
        <f t="shared" si="45"/>
        <v>3215.4087058050577</v>
      </c>
      <c r="E242" s="4">
        <f t="shared" si="46"/>
        <v>0</v>
      </c>
      <c r="F242" s="6">
        <f t="shared" si="47"/>
        <v>577876.99189157155</v>
      </c>
    </row>
    <row r="243" spans="1:6" x14ac:dyDescent="0.2">
      <c r="A243" s="1">
        <v>227</v>
      </c>
      <c r="B243" s="6">
        <f t="shared" si="43"/>
        <v>5636.6270416274601</v>
      </c>
      <c r="C243" s="7">
        <f t="shared" si="44"/>
        <v>2407.8207995482148</v>
      </c>
      <c r="D243" s="6">
        <f t="shared" si="45"/>
        <v>3228.8062420792453</v>
      </c>
      <c r="E243" s="4">
        <f t="shared" si="46"/>
        <v>0</v>
      </c>
      <c r="F243" s="6">
        <f t="shared" si="47"/>
        <v>574648.18564949231</v>
      </c>
    </row>
    <row r="244" spans="1:6" x14ac:dyDescent="0.2">
      <c r="A244" s="1">
        <v>228</v>
      </c>
      <c r="B244" s="6">
        <f t="shared" si="43"/>
        <v>5636.6270416274601</v>
      </c>
      <c r="C244" s="7">
        <f t="shared" si="44"/>
        <v>2394.3674402062179</v>
      </c>
      <c r="D244" s="6">
        <f t="shared" si="45"/>
        <v>3242.2596014212422</v>
      </c>
      <c r="E244" s="4">
        <f t="shared" si="46"/>
        <v>0</v>
      </c>
      <c r="F244" s="6">
        <f t="shared" si="47"/>
        <v>571405.92604807112</v>
      </c>
    </row>
    <row r="245" spans="1:6" x14ac:dyDescent="0.2">
      <c r="A245" s="1">
        <v>229</v>
      </c>
      <c r="B245" s="6">
        <f t="shared" si="43"/>
        <v>5636.6270416274601</v>
      </c>
      <c r="C245" s="7">
        <f t="shared" si="44"/>
        <v>2380.8580252002962</v>
      </c>
      <c r="D245" s="6">
        <f t="shared" si="45"/>
        <v>3255.7690164271639</v>
      </c>
      <c r="E245" s="4">
        <f t="shared" si="46"/>
        <v>0</v>
      </c>
      <c r="F245" s="6">
        <f t="shared" si="47"/>
        <v>568150.1570316439</v>
      </c>
    </row>
    <row r="246" spans="1:6" x14ac:dyDescent="0.2">
      <c r="A246" s="1">
        <v>230</v>
      </c>
      <c r="B246" s="6">
        <f t="shared" si="43"/>
        <v>5636.6270416274601</v>
      </c>
      <c r="C246" s="7">
        <f t="shared" si="44"/>
        <v>2367.2923209651831</v>
      </c>
      <c r="D246" s="6">
        <f t="shared" si="45"/>
        <v>3269.334720662277</v>
      </c>
      <c r="E246" s="4">
        <f t="shared" si="46"/>
        <v>0</v>
      </c>
      <c r="F246" s="6">
        <f t="shared" si="47"/>
        <v>564880.82231098157</v>
      </c>
    </row>
    <row r="247" spans="1:6" x14ac:dyDescent="0.2">
      <c r="A247" s="1">
        <v>231</v>
      </c>
      <c r="B247" s="6">
        <f t="shared" si="43"/>
        <v>5636.6270416274601</v>
      </c>
      <c r="C247" s="7">
        <f t="shared" si="44"/>
        <v>2353.670092962423</v>
      </c>
      <c r="D247" s="6">
        <f t="shared" si="45"/>
        <v>3282.9569486650371</v>
      </c>
      <c r="E247" s="4">
        <f t="shared" si="46"/>
        <v>0</v>
      </c>
      <c r="F247" s="6">
        <f t="shared" si="47"/>
        <v>561597.86536231649</v>
      </c>
    </row>
    <row r="248" spans="1:6" x14ac:dyDescent="0.2">
      <c r="A248" s="1">
        <v>232</v>
      </c>
      <c r="B248" s="6">
        <f t="shared" si="43"/>
        <v>5636.6270416274601</v>
      </c>
      <c r="C248" s="7">
        <f t="shared" si="44"/>
        <v>2339.9911056763185</v>
      </c>
      <c r="D248" s="6">
        <f t="shared" si="45"/>
        <v>3296.6359359511416</v>
      </c>
      <c r="E248" s="4">
        <f t="shared" si="46"/>
        <v>0</v>
      </c>
      <c r="F248" s="6">
        <f t="shared" si="47"/>
        <v>558301.22942636535</v>
      </c>
    </row>
    <row r="249" spans="1:6" x14ac:dyDescent="0.2">
      <c r="A249" s="1">
        <v>233</v>
      </c>
      <c r="B249" s="6">
        <f t="shared" si="43"/>
        <v>5636.6270416274601</v>
      </c>
      <c r="C249" s="7">
        <f t="shared" si="44"/>
        <v>2326.2551226098558</v>
      </c>
      <c r="D249" s="6">
        <f t="shared" si="45"/>
        <v>3310.3719190176043</v>
      </c>
      <c r="E249" s="4">
        <f t="shared" si="46"/>
        <v>0</v>
      </c>
      <c r="F249" s="6">
        <f t="shared" si="47"/>
        <v>554990.85750734771</v>
      </c>
    </row>
    <row r="250" spans="1:6" x14ac:dyDescent="0.2">
      <c r="A250" s="1">
        <v>234</v>
      </c>
      <c r="B250" s="6">
        <f t="shared" si="43"/>
        <v>5636.6270416274601</v>
      </c>
      <c r="C250" s="7">
        <f t="shared" si="44"/>
        <v>2312.4619062806155</v>
      </c>
      <c r="D250" s="6">
        <f t="shared" si="45"/>
        <v>3324.1651353468446</v>
      </c>
      <c r="E250" s="4">
        <f t="shared" si="46"/>
        <v>0</v>
      </c>
      <c r="F250" s="6">
        <f t="shared" si="47"/>
        <v>551666.69237200089</v>
      </c>
    </row>
    <row r="251" spans="1:6" x14ac:dyDescent="0.2">
      <c r="A251" s="1">
        <v>235</v>
      </c>
      <c r="B251" s="6">
        <f t="shared" si="43"/>
        <v>5636.6270416274601</v>
      </c>
      <c r="C251" s="7">
        <f t="shared" si="44"/>
        <v>2298.6112182166703</v>
      </c>
      <c r="D251" s="6">
        <f t="shared" si="45"/>
        <v>3338.0158234107898</v>
      </c>
      <c r="E251" s="4">
        <f t="shared" si="46"/>
        <v>0</v>
      </c>
      <c r="F251" s="6">
        <f t="shared" si="47"/>
        <v>548328.67654859007</v>
      </c>
    </row>
    <row r="252" spans="1:6" x14ac:dyDescent="0.2">
      <c r="A252" s="1">
        <v>236</v>
      </c>
      <c r="B252" s="6">
        <f t="shared" si="43"/>
        <v>5636.6270416274601</v>
      </c>
      <c r="C252" s="7">
        <f t="shared" si="44"/>
        <v>2284.7028189524585</v>
      </c>
      <c r="D252" s="6">
        <f t="shared" si="45"/>
        <v>3351.9242226750016</v>
      </c>
      <c r="E252" s="4">
        <f t="shared" si="46"/>
        <v>0</v>
      </c>
      <c r="F252" s="6">
        <f t="shared" si="47"/>
        <v>544976.75232591503</v>
      </c>
    </row>
    <row r="253" spans="1:6" x14ac:dyDescent="0.2">
      <c r="A253" s="1">
        <v>237</v>
      </c>
      <c r="B253" s="6">
        <f t="shared" si="43"/>
        <v>5636.6270416274601</v>
      </c>
      <c r="C253" s="7">
        <f t="shared" si="44"/>
        <v>2270.736468024646</v>
      </c>
      <c r="D253" s="6">
        <f t="shared" si="45"/>
        <v>3365.8905736028141</v>
      </c>
      <c r="E253" s="4">
        <f t="shared" si="46"/>
        <v>0</v>
      </c>
      <c r="F253" s="6">
        <f t="shared" si="47"/>
        <v>541610.86175231216</v>
      </c>
    </row>
    <row r="254" spans="1:6" x14ac:dyDescent="0.2">
      <c r="A254" s="1">
        <v>238</v>
      </c>
      <c r="B254" s="6">
        <f t="shared" si="43"/>
        <v>5636.6270416274601</v>
      </c>
      <c r="C254" s="7">
        <f t="shared" si="44"/>
        <v>2256.7119239679673</v>
      </c>
      <c r="D254" s="6">
        <f t="shared" si="45"/>
        <v>3379.9151176594928</v>
      </c>
      <c r="E254" s="4">
        <f t="shared" si="46"/>
        <v>0</v>
      </c>
      <c r="F254" s="6">
        <f t="shared" si="47"/>
        <v>538230.94663465268</v>
      </c>
    </row>
    <row r="255" spans="1:6" x14ac:dyDescent="0.2">
      <c r="A255" s="1">
        <v>239</v>
      </c>
      <c r="B255" s="6">
        <f t="shared" si="43"/>
        <v>5636.6270416274601</v>
      </c>
      <c r="C255" s="7">
        <f t="shared" si="44"/>
        <v>2242.6289443110527</v>
      </c>
      <c r="D255" s="6">
        <f t="shared" si="45"/>
        <v>3393.9980973164074</v>
      </c>
      <c r="E255" s="4">
        <f t="shared" si="46"/>
        <v>0</v>
      </c>
      <c r="F255" s="6">
        <f t="shared" si="47"/>
        <v>534836.94853733631</v>
      </c>
    </row>
    <row r="256" spans="1:6" x14ac:dyDescent="0.2">
      <c r="A256" s="1">
        <v>240</v>
      </c>
      <c r="B256" s="6">
        <f t="shared" si="43"/>
        <v>5636.6270416274601</v>
      </c>
      <c r="C256" s="7">
        <f t="shared" si="44"/>
        <v>2228.4872855722347</v>
      </c>
      <c r="D256" s="6">
        <f t="shared" si="45"/>
        <v>3408.1397560552255</v>
      </c>
      <c r="E256" s="4">
        <f t="shared" si="46"/>
        <v>0</v>
      </c>
      <c r="F256" s="6">
        <f t="shared" si="47"/>
        <v>531428.80878128111</v>
      </c>
    </row>
    <row r="257" spans="1:6" x14ac:dyDescent="0.2">
      <c r="A257" s="1">
        <v>241</v>
      </c>
      <c r="B257" s="6">
        <f t="shared" si="43"/>
        <v>5636.6270416274601</v>
      </c>
      <c r="C257" s="7">
        <f t="shared" si="44"/>
        <v>2214.2867032553381</v>
      </c>
      <c r="D257" s="6">
        <f t="shared" si="45"/>
        <v>3422.340338372122</v>
      </c>
      <c r="E257" s="4">
        <f t="shared" si="46"/>
        <v>0</v>
      </c>
      <c r="F257" s="6">
        <f t="shared" si="47"/>
        <v>528006.46844290895</v>
      </c>
    </row>
    <row r="258" spans="1:6" x14ac:dyDescent="0.2">
      <c r="A258" s="1">
        <v>242</v>
      </c>
      <c r="B258" s="6">
        <f t="shared" si="43"/>
        <v>5636.6270416274601</v>
      </c>
      <c r="C258" s="7">
        <f t="shared" si="44"/>
        <v>2200.0269518454538</v>
      </c>
      <c r="D258" s="6">
        <f t="shared" si="45"/>
        <v>3436.6000897820063</v>
      </c>
      <c r="E258" s="4">
        <f t="shared" si="46"/>
        <v>0</v>
      </c>
      <c r="F258" s="6">
        <f t="shared" si="47"/>
        <v>524569.86835312692</v>
      </c>
    </row>
    <row r="259" spans="1:6" x14ac:dyDescent="0.2">
      <c r="A259" s="1">
        <v>243</v>
      </c>
      <c r="B259" s="6">
        <f t="shared" si="43"/>
        <v>5636.6270416274601</v>
      </c>
      <c r="C259" s="7">
        <f t="shared" si="44"/>
        <v>2185.7077848046956</v>
      </c>
      <c r="D259" s="6">
        <f t="shared" si="45"/>
        <v>3450.9192568227645</v>
      </c>
      <c r="E259" s="4">
        <f t="shared" si="46"/>
        <v>0</v>
      </c>
      <c r="F259" s="6">
        <f t="shared" si="47"/>
        <v>521118.94909630413</v>
      </c>
    </row>
    <row r="260" spans="1:6" x14ac:dyDescent="0.2">
      <c r="A260" s="1">
        <v>244</v>
      </c>
      <c r="B260" s="6">
        <f t="shared" si="43"/>
        <v>5636.6270416274601</v>
      </c>
      <c r="C260" s="7">
        <f t="shared" si="44"/>
        <v>2171.328954567934</v>
      </c>
      <c r="D260" s="6">
        <f t="shared" si="45"/>
        <v>3465.2980870595261</v>
      </c>
      <c r="E260" s="4">
        <f t="shared" si="46"/>
        <v>0</v>
      </c>
      <c r="F260" s="6">
        <f t="shared" si="47"/>
        <v>517653.65100924461</v>
      </c>
    </row>
    <row r="261" spans="1:6" x14ac:dyDescent="0.2">
      <c r="A261" s="1">
        <v>245</v>
      </c>
      <c r="B261" s="6">
        <f t="shared" si="43"/>
        <v>5636.6270416274601</v>
      </c>
      <c r="C261" s="7">
        <f t="shared" si="44"/>
        <v>2156.8902125385193</v>
      </c>
      <c r="D261" s="6">
        <f t="shared" si="45"/>
        <v>3479.7368290889408</v>
      </c>
      <c r="E261" s="4">
        <f t="shared" si="46"/>
        <v>0</v>
      </c>
      <c r="F261" s="6">
        <f t="shared" si="47"/>
        <v>514173.91418015567</v>
      </c>
    </row>
    <row r="262" spans="1:6" x14ac:dyDescent="0.2">
      <c r="A262" s="1">
        <v>246</v>
      </c>
      <c r="B262" s="6">
        <f t="shared" si="43"/>
        <v>5636.6270416274601</v>
      </c>
      <c r="C262" s="7">
        <f t="shared" si="44"/>
        <v>2142.3913090839819</v>
      </c>
      <c r="D262" s="6">
        <f t="shared" si="45"/>
        <v>3494.2357325434782</v>
      </c>
      <c r="E262" s="4">
        <f t="shared" si="46"/>
        <v>0</v>
      </c>
      <c r="F262" s="6">
        <f t="shared" si="47"/>
        <v>510679.67844761221</v>
      </c>
    </row>
    <row r="263" spans="1:6" x14ac:dyDescent="0.2">
      <c r="A263" s="1">
        <v>247</v>
      </c>
      <c r="B263" s="6">
        <f t="shared" si="43"/>
        <v>5636.6270416274601</v>
      </c>
      <c r="C263" s="7">
        <f t="shared" si="44"/>
        <v>2127.8319935317177</v>
      </c>
      <c r="D263" s="6">
        <f t="shared" si="45"/>
        <v>3508.7950480957425</v>
      </c>
      <c r="E263" s="4">
        <f t="shared" si="46"/>
        <v>0</v>
      </c>
      <c r="F263" s="6">
        <f t="shared" si="47"/>
        <v>507170.88339951646</v>
      </c>
    </row>
    <row r="264" spans="1:6" x14ac:dyDescent="0.2">
      <c r="A264" s="1">
        <v>248</v>
      </c>
      <c r="B264" s="6">
        <f t="shared" si="43"/>
        <v>5636.6270416274601</v>
      </c>
      <c r="C264" s="7">
        <f t="shared" si="44"/>
        <v>2113.2120141646519</v>
      </c>
      <c r="D264" s="6">
        <f t="shared" si="45"/>
        <v>3523.4150274628082</v>
      </c>
      <c r="E264" s="4">
        <f t="shared" si="46"/>
        <v>0</v>
      </c>
      <c r="F264" s="6">
        <f t="shared" si="47"/>
        <v>503647.46837205364</v>
      </c>
    </row>
    <row r="265" spans="1:6" x14ac:dyDescent="0.2">
      <c r="A265" s="1">
        <v>249</v>
      </c>
      <c r="B265" s="6">
        <f t="shared" si="43"/>
        <v>5636.6270416274601</v>
      </c>
      <c r="C265" s="7">
        <f t="shared" si="44"/>
        <v>2098.5311182168903</v>
      </c>
      <c r="D265" s="6">
        <f t="shared" si="45"/>
        <v>3538.0959234105699</v>
      </c>
      <c r="E265" s="4">
        <f t="shared" si="46"/>
        <v>0</v>
      </c>
      <c r="F265" s="6">
        <f t="shared" si="47"/>
        <v>500109.37244864309</v>
      </c>
    </row>
    <row r="266" spans="1:6" x14ac:dyDescent="0.2">
      <c r="A266" s="1">
        <v>250</v>
      </c>
      <c r="B266" s="6">
        <f t="shared" si="43"/>
        <v>5636.6270416274601</v>
      </c>
      <c r="C266" s="7">
        <f t="shared" si="44"/>
        <v>2083.7890518693462</v>
      </c>
      <c r="D266" s="6">
        <f t="shared" si="45"/>
        <v>3552.837989758114</v>
      </c>
      <c r="E266" s="4">
        <f t="shared" si="46"/>
        <v>0</v>
      </c>
      <c r="F266" s="6">
        <f t="shared" si="47"/>
        <v>496556.53445888497</v>
      </c>
    </row>
    <row r="267" spans="1:6" x14ac:dyDescent="0.2">
      <c r="A267" s="1">
        <v>251</v>
      </c>
      <c r="B267" s="6">
        <f t="shared" si="43"/>
        <v>5636.6270416274601</v>
      </c>
      <c r="C267" s="7">
        <f t="shared" si="44"/>
        <v>2068.985560245354</v>
      </c>
      <c r="D267" s="6">
        <f t="shared" si="45"/>
        <v>3567.6414813821061</v>
      </c>
      <c r="E267" s="4">
        <f t="shared" si="46"/>
        <v>0</v>
      </c>
      <c r="F267" s="6">
        <f t="shared" si="47"/>
        <v>492988.89297750284</v>
      </c>
    </row>
    <row r="268" spans="1:6" x14ac:dyDescent="0.2">
      <c r="A268" s="1">
        <v>252</v>
      </c>
      <c r="B268" s="6">
        <f t="shared" si="43"/>
        <v>5636.6270416274601</v>
      </c>
      <c r="C268" s="7">
        <f t="shared" si="44"/>
        <v>2054.1203874062617</v>
      </c>
      <c r="D268" s="6">
        <f t="shared" si="45"/>
        <v>3582.5066542211985</v>
      </c>
      <c r="E268" s="4">
        <f t="shared" si="46"/>
        <v>0</v>
      </c>
      <c r="F268" s="6">
        <f t="shared" si="47"/>
        <v>489406.38632328162</v>
      </c>
    </row>
    <row r="269" spans="1:6" x14ac:dyDescent="0.2">
      <c r="A269" s="1">
        <v>253</v>
      </c>
      <c r="B269" s="6">
        <f t="shared" si="43"/>
        <v>5636.6270416274601</v>
      </c>
      <c r="C269" s="7">
        <f t="shared" si="44"/>
        <v>2039.1932763470068</v>
      </c>
      <c r="D269" s="6">
        <f t="shared" si="45"/>
        <v>3597.4337652804534</v>
      </c>
      <c r="E269" s="4">
        <f t="shared" si="46"/>
        <v>0</v>
      </c>
      <c r="F269" s="6">
        <f t="shared" si="47"/>
        <v>485808.95255800115</v>
      </c>
    </row>
    <row r="270" spans="1:6" x14ac:dyDescent="0.2">
      <c r="A270" s="1">
        <v>254</v>
      </c>
      <c r="B270" s="6">
        <f t="shared" si="43"/>
        <v>5636.6270416274601</v>
      </c>
      <c r="C270" s="7">
        <f t="shared" si="44"/>
        <v>2024.2039689916714</v>
      </c>
      <c r="D270" s="6">
        <f t="shared" si="45"/>
        <v>3612.4230726357887</v>
      </c>
      <c r="E270" s="4">
        <f t="shared" si="46"/>
        <v>0</v>
      </c>
      <c r="F270" s="6">
        <f t="shared" si="47"/>
        <v>482196.52948536538</v>
      </c>
    </row>
    <row r="271" spans="1:6" x14ac:dyDescent="0.2">
      <c r="A271" s="1">
        <v>255</v>
      </c>
      <c r="B271" s="6">
        <f t="shared" si="43"/>
        <v>5636.6270416274601</v>
      </c>
      <c r="C271" s="7">
        <f t="shared" si="44"/>
        <v>2009.1522061890223</v>
      </c>
      <c r="D271" s="6">
        <f t="shared" si="45"/>
        <v>3627.4748354384378</v>
      </c>
      <c r="E271" s="4">
        <f t="shared" si="46"/>
        <v>0</v>
      </c>
      <c r="F271" s="6">
        <f t="shared" si="47"/>
        <v>478569.05464992695</v>
      </c>
    </row>
    <row r="272" spans="1:6" x14ac:dyDescent="0.2">
      <c r="A272" s="1">
        <v>256</v>
      </c>
      <c r="B272" s="6">
        <f t="shared" si="43"/>
        <v>5636.6270416274601</v>
      </c>
      <c r="C272" s="7">
        <f t="shared" si="44"/>
        <v>1994.037727708029</v>
      </c>
      <c r="D272" s="6">
        <f t="shared" si="45"/>
        <v>3642.5893139194313</v>
      </c>
      <c r="E272" s="4">
        <f t="shared" si="46"/>
        <v>0</v>
      </c>
      <c r="F272" s="6">
        <f t="shared" si="47"/>
        <v>474926.46533600753</v>
      </c>
    </row>
    <row r="273" spans="1:6" x14ac:dyDescent="0.2">
      <c r="A273" s="1">
        <v>257</v>
      </c>
      <c r="B273" s="6">
        <f t="shared" si="43"/>
        <v>5636.6270416274601</v>
      </c>
      <c r="C273" s="7">
        <f t="shared" si="44"/>
        <v>1978.8602722333646</v>
      </c>
      <c r="D273" s="6">
        <f t="shared" si="45"/>
        <v>3657.7667693940957</v>
      </c>
      <c r="E273" s="4">
        <f t="shared" si="46"/>
        <v>0</v>
      </c>
      <c r="F273" s="6">
        <f t="shared" si="47"/>
        <v>471268.69856661343</v>
      </c>
    </row>
    <row r="274" spans="1:6" x14ac:dyDescent="0.2">
      <c r="A274" s="1">
        <v>258</v>
      </c>
      <c r="B274" s="6">
        <f t="shared" ref="B274:B337" si="48">PMT($C$2/12,$C$3,-$C$1)</f>
        <v>5636.6270416274601</v>
      </c>
      <c r="C274" s="7">
        <f t="shared" ref="C274:C337" si="49">F273*($C$2/12)</f>
        <v>1963.6195773608893</v>
      </c>
      <c r="D274" s="6">
        <f t="shared" ref="D274:D337" si="50">B274-C274</f>
        <v>3673.0074642665709</v>
      </c>
      <c r="E274" s="4">
        <f t="shared" ref="E274:E337" si="51">$F$1</f>
        <v>0</v>
      </c>
      <c r="F274" s="6">
        <f t="shared" ref="F274:F337" si="52">F273-D274-E274</f>
        <v>467595.69110234687</v>
      </c>
    </row>
    <row r="275" spans="1:6" x14ac:dyDescent="0.2">
      <c r="A275" s="1">
        <v>259</v>
      </c>
      <c r="B275" s="6">
        <f t="shared" si="48"/>
        <v>5636.6270416274601</v>
      </c>
      <c r="C275" s="7">
        <f t="shared" si="49"/>
        <v>1948.3153795931119</v>
      </c>
      <c r="D275" s="6">
        <f t="shared" si="50"/>
        <v>3688.311662034348</v>
      </c>
      <c r="E275" s="4">
        <f t="shared" si="51"/>
        <v>0</v>
      </c>
      <c r="F275" s="6">
        <f t="shared" si="52"/>
        <v>463907.37944031251</v>
      </c>
    </row>
    <row r="276" spans="1:6" x14ac:dyDescent="0.2">
      <c r="A276" s="1">
        <v>260</v>
      </c>
      <c r="B276" s="6">
        <f t="shared" si="48"/>
        <v>5636.6270416274601</v>
      </c>
      <c r="C276" s="7">
        <f t="shared" si="49"/>
        <v>1932.9474143346354</v>
      </c>
      <c r="D276" s="6">
        <f t="shared" si="50"/>
        <v>3703.679627292825</v>
      </c>
      <c r="E276" s="4">
        <f t="shared" si="51"/>
        <v>0</v>
      </c>
      <c r="F276" s="6">
        <f t="shared" si="52"/>
        <v>460203.69981301966</v>
      </c>
    </row>
    <row r="277" spans="1:6" x14ac:dyDescent="0.2">
      <c r="A277" s="1">
        <v>261</v>
      </c>
      <c r="B277" s="6">
        <f t="shared" si="48"/>
        <v>5636.6270416274601</v>
      </c>
      <c r="C277" s="7">
        <f t="shared" si="49"/>
        <v>1917.5154158875819</v>
      </c>
      <c r="D277" s="6">
        <f t="shared" si="50"/>
        <v>3719.111625739878</v>
      </c>
      <c r="E277" s="4">
        <f t="shared" si="51"/>
        <v>0</v>
      </c>
      <c r="F277" s="6">
        <f t="shared" si="52"/>
        <v>456484.58818727976</v>
      </c>
    </row>
    <row r="278" spans="1:6" x14ac:dyDescent="0.2">
      <c r="A278" s="1">
        <v>262</v>
      </c>
      <c r="B278" s="6">
        <f t="shared" si="48"/>
        <v>5636.6270416274601</v>
      </c>
      <c r="C278" s="7">
        <f t="shared" si="49"/>
        <v>1902.019117446999</v>
      </c>
      <c r="D278" s="6">
        <f t="shared" si="50"/>
        <v>3734.6079241804609</v>
      </c>
      <c r="E278" s="4">
        <f t="shared" si="51"/>
        <v>0</v>
      </c>
      <c r="F278" s="6">
        <f t="shared" si="52"/>
        <v>452749.98026309931</v>
      </c>
    </row>
    <row r="279" spans="1:6" x14ac:dyDescent="0.2">
      <c r="A279" s="1">
        <v>263</v>
      </c>
      <c r="B279" s="6">
        <f t="shared" si="48"/>
        <v>5636.6270416274601</v>
      </c>
      <c r="C279" s="7">
        <f t="shared" si="49"/>
        <v>1886.4582510962471</v>
      </c>
      <c r="D279" s="6">
        <f t="shared" si="50"/>
        <v>3750.1687905312128</v>
      </c>
      <c r="E279" s="4">
        <f t="shared" si="51"/>
        <v>0</v>
      </c>
      <c r="F279" s="6">
        <f t="shared" si="52"/>
        <v>448999.81147256808</v>
      </c>
    </row>
    <row r="280" spans="1:6" x14ac:dyDescent="0.2">
      <c r="A280" s="1">
        <v>264</v>
      </c>
      <c r="B280" s="6">
        <f t="shared" si="48"/>
        <v>5636.6270416274601</v>
      </c>
      <c r="C280" s="7">
        <f t="shared" si="49"/>
        <v>1870.8325478023669</v>
      </c>
      <c r="D280" s="6">
        <f t="shared" si="50"/>
        <v>3765.794493825093</v>
      </c>
      <c r="E280" s="4">
        <f t="shared" si="51"/>
        <v>0</v>
      </c>
      <c r="F280" s="6">
        <f t="shared" si="52"/>
        <v>445234.01697874296</v>
      </c>
    </row>
    <row r="281" spans="1:6" x14ac:dyDescent="0.2">
      <c r="A281" s="1">
        <v>265</v>
      </c>
      <c r="B281" s="6">
        <f t="shared" si="48"/>
        <v>5636.6270416274601</v>
      </c>
      <c r="C281" s="7">
        <f t="shared" si="49"/>
        <v>1855.1417374114289</v>
      </c>
      <c r="D281" s="6">
        <f t="shared" si="50"/>
        <v>3781.4853042160312</v>
      </c>
      <c r="E281" s="4">
        <f t="shared" si="51"/>
        <v>0</v>
      </c>
      <c r="F281" s="6">
        <f t="shared" si="52"/>
        <v>441452.53167452692</v>
      </c>
    </row>
    <row r="282" spans="1:6" x14ac:dyDescent="0.2">
      <c r="A282" s="1">
        <v>266</v>
      </c>
      <c r="B282" s="6">
        <f t="shared" si="48"/>
        <v>5636.6270416274601</v>
      </c>
      <c r="C282" s="7">
        <f t="shared" si="49"/>
        <v>1839.3855486438622</v>
      </c>
      <c r="D282" s="6">
        <f t="shared" si="50"/>
        <v>3797.2414929835977</v>
      </c>
      <c r="E282" s="4">
        <f t="shared" si="51"/>
        <v>0</v>
      </c>
      <c r="F282" s="6">
        <f t="shared" si="52"/>
        <v>437655.29018154333</v>
      </c>
    </row>
    <row r="283" spans="1:6" x14ac:dyDescent="0.2">
      <c r="A283" s="1">
        <v>267</v>
      </c>
      <c r="B283" s="6">
        <f t="shared" si="48"/>
        <v>5636.6270416274601</v>
      </c>
      <c r="C283" s="7">
        <f t="shared" si="49"/>
        <v>1823.5637090897637</v>
      </c>
      <c r="D283" s="6">
        <f t="shared" si="50"/>
        <v>3813.0633325376966</v>
      </c>
      <c r="E283" s="4">
        <f t="shared" si="51"/>
        <v>0</v>
      </c>
      <c r="F283" s="6">
        <f t="shared" si="52"/>
        <v>433842.22684900562</v>
      </c>
    </row>
    <row r="284" spans="1:6" x14ac:dyDescent="0.2">
      <c r="A284" s="1">
        <v>268</v>
      </c>
      <c r="B284" s="6">
        <f t="shared" si="48"/>
        <v>5636.6270416274601</v>
      </c>
      <c r="C284" s="7">
        <f t="shared" si="49"/>
        <v>1807.6759452041899</v>
      </c>
      <c r="D284" s="6">
        <f t="shared" si="50"/>
        <v>3828.9510964232704</v>
      </c>
      <c r="E284" s="4">
        <f t="shared" si="51"/>
        <v>0</v>
      </c>
      <c r="F284" s="6">
        <f t="shared" si="52"/>
        <v>430013.27575258235</v>
      </c>
    </row>
    <row r="285" spans="1:6" x14ac:dyDescent="0.2">
      <c r="A285" s="1">
        <v>269</v>
      </c>
      <c r="B285" s="6">
        <f t="shared" si="48"/>
        <v>5636.6270416274601</v>
      </c>
      <c r="C285" s="7">
        <f t="shared" si="49"/>
        <v>1791.7219823024263</v>
      </c>
      <c r="D285" s="6">
        <f t="shared" si="50"/>
        <v>3844.905059325034</v>
      </c>
      <c r="E285" s="4">
        <f t="shared" si="51"/>
        <v>0</v>
      </c>
      <c r="F285" s="6">
        <f t="shared" si="52"/>
        <v>426168.37069325731</v>
      </c>
    </row>
    <row r="286" spans="1:6" x14ac:dyDescent="0.2">
      <c r="A286" s="1">
        <v>270</v>
      </c>
      <c r="B286" s="6">
        <f t="shared" si="48"/>
        <v>5636.6270416274601</v>
      </c>
      <c r="C286" s="7">
        <f t="shared" si="49"/>
        <v>1775.7015445552388</v>
      </c>
      <c r="D286" s="6">
        <f t="shared" si="50"/>
        <v>3860.9254970722213</v>
      </c>
      <c r="E286" s="4">
        <f t="shared" si="51"/>
        <v>0</v>
      </c>
      <c r="F286" s="6">
        <f t="shared" si="52"/>
        <v>422307.44519618509</v>
      </c>
    </row>
    <row r="287" spans="1:6" x14ac:dyDescent="0.2">
      <c r="A287" s="1">
        <v>271</v>
      </c>
      <c r="B287" s="6">
        <f t="shared" si="48"/>
        <v>5636.6270416274601</v>
      </c>
      <c r="C287" s="7">
        <f t="shared" si="49"/>
        <v>1759.6143549841045</v>
      </c>
      <c r="D287" s="6">
        <f t="shared" si="50"/>
        <v>3877.0126866433557</v>
      </c>
      <c r="E287" s="4">
        <f t="shared" si="51"/>
        <v>0</v>
      </c>
      <c r="F287" s="6">
        <f t="shared" si="52"/>
        <v>418430.43250954174</v>
      </c>
    </row>
    <row r="288" spans="1:6" x14ac:dyDescent="0.2">
      <c r="A288" s="1">
        <v>272</v>
      </c>
      <c r="B288" s="6">
        <f t="shared" si="48"/>
        <v>5636.6270416274601</v>
      </c>
      <c r="C288" s="7">
        <f t="shared" si="49"/>
        <v>1743.4601354564238</v>
      </c>
      <c r="D288" s="6">
        <f t="shared" si="50"/>
        <v>3893.1669061710363</v>
      </c>
      <c r="E288" s="4">
        <f t="shared" si="51"/>
        <v>0</v>
      </c>
      <c r="F288" s="6">
        <f t="shared" si="52"/>
        <v>414537.26560337073</v>
      </c>
    </row>
    <row r="289" spans="1:6" x14ac:dyDescent="0.2">
      <c r="A289" s="1">
        <v>273</v>
      </c>
      <c r="B289" s="6">
        <f t="shared" si="48"/>
        <v>5636.6270416274601</v>
      </c>
      <c r="C289" s="7">
        <f t="shared" si="49"/>
        <v>1727.2386066807114</v>
      </c>
      <c r="D289" s="6">
        <f t="shared" si="50"/>
        <v>3909.3884349467489</v>
      </c>
      <c r="E289" s="4">
        <f t="shared" si="51"/>
        <v>0</v>
      </c>
      <c r="F289" s="6">
        <f t="shared" si="52"/>
        <v>410627.87716842396</v>
      </c>
    </row>
    <row r="290" spans="1:6" x14ac:dyDescent="0.2">
      <c r="A290" s="1">
        <v>274</v>
      </c>
      <c r="B290" s="6">
        <f t="shared" si="48"/>
        <v>5636.6270416274601</v>
      </c>
      <c r="C290" s="7">
        <f t="shared" si="49"/>
        <v>1710.9494882017664</v>
      </c>
      <c r="D290" s="6">
        <f t="shared" si="50"/>
        <v>3925.677553425694</v>
      </c>
      <c r="E290" s="4">
        <f t="shared" si="51"/>
        <v>0</v>
      </c>
      <c r="F290" s="6">
        <f t="shared" si="52"/>
        <v>406702.19961499824</v>
      </c>
    </row>
    <row r="291" spans="1:6" x14ac:dyDescent="0.2">
      <c r="A291" s="1">
        <v>275</v>
      </c>
      <c r="B291" s="6">
        <f t="shared" si="48"/>
        <v>5636.6270416274601</v>
      </c>
      <c r="C291" s="7">
        <f t="shared" si="49"/>
        <v>1694.5924983958259</v>
      </c>
      <c r="D291" s="6">
        <f t="shared" si="50"/>
        <v>3942.0345432316344</v>
      </c>
      <c r="E291" s="4">
        <f t="shared" si="51"/>
        <v>0</v>
      </c>
      <c r="F291" s="6">
        <f t="shared" si="52"/>
        <v>402760.16507176659</v>
      </c>
    </row>
    <row r="292" spans="1:6" x14ac:dyDescent="0.2">
      <c r="A292" s="1">
        <v>276</v>
      </c>
      <c r="B292" s="6">
        <f t="shared" si="48"/>
        <v>5636.6270416274601</v>
      </c>
      <c r="C292" s="7">
        <f t="shared" si="49"/>
        <v>1678.1673544656942</v>
      </c>
      <c r="D292" s="6">
        <f t="shared" si="50"/>
        <v>3958.4596871617659</v>
      </c>
      <c r="E292" s="4">
        <f t="shared" si="51"/>
        <v>0</v>
      </c>
      <c r="F292" s="6">
        <f t="shared" si="52"/>
        <v>398801.70538460481</v>
      </c>
    </row>
    <row r="293" spans="1:6" x14ac:dyDescent="0.2">
      <c r="A293" s="1">
        <v>277</v>
      </c>
      <c r="B293" s="6">
        <f t="shared" si="48"/>
        <v>5636.6270416274601</v>
      </c>
      <c r="C293" s="7">
        <f t="shared" si="49"/>
        <v>1661.6737724358534</v>
      </c>
      <c r="D293" s="6">
        <f t="shared" si="50"/>
        <v>3974.9532691916065</v>
      </c>
      <c r="E293" s="4">
        <f t="shared" si="51"/>
        <v>0</v>
      </c>
      <c r="F293" s="6">
        <f t="shared" si="52"/>
        <v>394826.7521154132</v>
      </c>
    </row>
    <row r="294" spans="1:6" x14ac:dyDescent="0.2">
      <c r="A294" s="1">
        <v>278</v>
      </c>
      <c r="B294" s="6">
        <f t="shared" si="48"/>
        <v>5636.6270416274601</v>
      </c>
      <c r="C294" s="7">
        <f t="shared" si="49"/>
        <v>1645.111467147555</v>
      </c>
      <c r="D294" s="6">
        <f t="shared" si="50"/>
        <v>3991.5155744799049</v>
      </c>
      <c r="E294" s="4">
        <f t="shared" si="51"/>
        <v>0</v>
      </c>
      <c r="F294" s="6">
        <f t="shared" si="52"/>
        <v>390835.23654093331</v>
      </c>
    </row>
    <row r="295" spans="1:6" x14ac:dyDescent="0.2">
      <c r="A295" s="1">
        <v>279</v>
      </c>
      <c r="B295" s="6">
        <f t="shared" si="48"/>
        <v>5636.6270416274601</v>
      </c>
      <c r="C295" s="7">
        <f t="shared" si="49"/>
        <v>1628.4801522538887</v>
      </c>
      <c r="D295" s="6">
        <f t="shared" si="50"/>
        <v>4008.1468893735714</v>
      </c>
      <c r="E295" s="4">
        <f t="shared" si="51"/>
        <v>0</v>
      </c>
      <c r="F295" s="6">
        <f t="shared" si="52"/>
        <v>386827.08965155977</v>
      </c>
    </row>
    <row r="296" spans="1:6" x14ac:dyDescent="0.2">
      <c r="A296" s="1">
        <v>280</v>
      </c>
      <c r="B296" s="6">
        <f t="shared" si="48"/>
        <v>5636.6270416274601</v>
      </c>
      <c r="C296" s="7">
        <f t="shared" si="49"/>
        <v>1611.7795402148324</v>
      </c>
      <c r="D296" s="6">
        <f t="shared" si="50"/>
        <v>4024.8475014126279</v>
      </c>
      <c r="E296" s="4">
        <f t="shared" si="51"/>
        <v>0</v>
      </c>
      <c r="F296" s="6">
        <f t="shared" si="52"/>
        <v>382802.24215014715</v>
      </c>
    </row>
    <row r="297" spans="1:6" x14ac:dyDescent="0.2">
      <c r="A297" s="1">
        <v>281</v>
      </c>
      <c r="B297" s="6">
        <f t="shared" si="48"/>
        <v>5636.6270416274601</v>
      </c>
      <c r="C297" s="7">
        <f t="shared" si="49"/>
        <v>1595.0093422922798</v>
      </c>
      <c r="D297" s="6">
        <f t="shared" si="50"/>
        <v>4041.6176993351801</v>
      </c>
      <c r="E297" s="4">
        <f t="shared" si="51"/>
        <v>0</v>
      </c>
      <c r="F297" s="6">
        <f t="shared" si="52"/>
        <v>378760.624450812</v>
      </c>
    </row>
    <row r="298" spans="1:6" x14ac:dyDescent="0.2">
      <c r="A298" s="1">
        <v>282</v>
      </c>
      <c r="B298" s="6">
        <f t="shared" si="48"/>
        <v>5636.6270416274601</v>
      </c>
      <c r="C298" s="7">
        <f t="shared" si="49"/>
        <v>1578.16926854505</v>
      </c>
      <c r="D298" s="6">
        <f t="shared" si="50"/>
        <v>4058.4577730824103</v>
      </c>
      <c r="E298" s="4">
        <f t="shared" si="51"/>
        <v>0</v>
      </c>
      <c r="F298" s="6">
        <f t="shared" si="52"/>
        <v>374702.16667772958</v>
      </c>
    </row>
    <row r="299" spans="1:6" x14ac:dyDescent="0.2">
      <c r="A299" s="1">
        <v>283</v>
      </c>
      <c r="B299" s="6">
        <f t="shared" si="48"/>
        <v>5636.6270416274601</v>
      </c>
      <c r="C299" s="7">
        <f t="shared" si="49"/>
        <v>1561.2590278238731</v>
      </c>
      <c r="D299" s="6">
        <f t="shared" si="50"/>
        <v>4075.368013803587</v>
      </c>
      <c r="E299" s="4">
        <f t="shared" si="51"/>
        <v>0</v>
      </c>
      <c r="F299" s="6">
        <f t="shared" si="52"/>
        <v>370626.79866392596</v>
      </c>
    </row>
    <row r="300" spans="1:6" x14ac:dyDescent="0.2">
      <c r="A300" s="1">
        <v>284</v>
      </c>
      <c r="B300" s="6">
        <f t="shared" si="48"/>
        <v>5636.6270416274601</v>
      </c>
      <c r="C300" s="7">
        <f t="shared" si="49"/>
        <v>1544.2783277663582</v>
      </c>
      <c r="D300" s="6">
        <f t="shared" si="50"/>
        <v>4092.3487138611017</v>
      </c>
      <c r="E300" s="4">
        <f t="shared" si="51"/>
        <v>0</v>
      </c>
      <c r="F300" s="6">
        <f t="shared" si="52"/>
        <v>366534.44995006488</v>
      </c>
    </row>
    <row r="301" spans="1:6" x14ac:dyDescent="0.2">
      <c r="A301" s="1">
        <v>285</v>
      </c>
      <c r="B301" s="6">
        <f t="shared" si="48"/>
        <v>5636.6270416274601</v>
      </c>
      <c r="C301" s="7">
        <f t="shared" si="49"/>
        <v>1527.226874791937</v>
      </c>
      <c r="D301" s="6">
        <f t="shared" si="50"/>
        <v>4109.4001668355231</v>
      </c>
      <c r="E301" s="4">
        <f t="shared" si="51"/>
        <v>0</v>
      </c>
      <c r="F301" s="6">
        <f t="shared" si="52"/>
        <v>362425.04978322936</v>
      </c>
    </row>
    <row r="302" spans="1:6" x14ac:dyDescent="0.2">
      <c r="A302" s="1">
        <v>286</v>
      </c>
      <c r="B302" s="6">
        <f t="shared" si="48"/>
        <v>5636.6270416274601</v>
      </c>
      <c r="C302" s="7">
        <f t="shared" si="49"/>
        <v>1510.1043740967889</v>
      </c>
      <c r="D302" s="6">
        <f t="shared" si="50"/>
        <v>4126.5226675306712</v>
      </c>
      <c r="E302" s="4">
        <f t="shared" si="51"/>
        <v>0</v>
      </c>
      <c r="F302" s="6">
        <f t="shared" si="52"/>
        <v>358298.52711569867</v>
      </c>
    </row>
    <row r="303" spans="1:6" x14ac:dyDescent="0.2">
      <c r="A303" s="1">
        <v>287</v>
      </c>
      <c r="B303" s="6">
        <f t="shared" si="48"/>
        <v>5636.6270416274601</v>
      </c>
      <c r="C303" s="7">
        <f t="shared" si="49"/>
        <v>1492.9105296487444</v>
      </c>
      <c r="D303" s="6">
        <f t="shared" si="50"/>
        <v>4143.716511978716</v>
      </c>
      <c r="E303" s="4">
        <f t="shared" si="51"/>
        <v>0</v>
      </c>
      <c r="F303" s="6">
        <f t="shared" si="52"/>
        <v>354154.81060371996</v>
      </c>
    </row>
    <row r="304" spans="1:6" x14ac:dyDescent="0.2">
      <c r="A304" s="1">
        <v>288</v>
      </c>
      <c r="B304" s="6">
        <f t="shared" si="48"/>
        <v>5636.6270416274601</v>
      </c>
      <c r="C304" s="7">
        <f t="shared" si="49"/>
        <v>1475.6450441821664</v>
      </c>
      <c r="D304" s="6">
        <f t="shared" si="50"/>
        <v>4160.9819974452939</v>
      </c>
      <c r="E304" s="4">
        <f t="shared" si="51"/>
        <v>0</v>
      </c>
      <c r="F304" s="6">
        <f t="shared" si="52"/>
        <v>349993.82860627468</v>
      </c>
    </row>
    <row r="305" spans="1:6" x14ac:dyDescent="0.2">
      <c r="A305" s="1">
        <v>289</v>
      </c>
      <c r="B305" s="6">
        <f t="shared" si="48"/>
        <v>5636.6270416274601</v>
      </c>
      <c r="C305" s="7">
        <f t="shared" si="49"/>
        <v>1458.3076191928112</v>
      </c>
      <c r="D305" s="6">
        <f t="shared" si="50"/>
        <v>4178.3194224346489</v>
      </c>
      <c r="E305" s="4">
        <f t="shared" si="51"/>
        <v>0</v>
      </c>
      <c r="F305" s="6">
        <f t="shared" si="52"/>
        <v>345815.50918384001</v>
      </c>
    </row>
    <row r="306" spans="1:6" x14ac:dyDescent="0.2">
      <c r="A306" s="1">
        <v>290</v>
      </c>
      <c r="B306" s="6">
        <f t="shared" si="48"/>
        <v>5636.6270416274601</v>
      </c>
      <c r="C306" s="7">
        <f t="shared" si="49"/>
        <v>1440.8979549326666</v>
      </c>
      <c r="D306" s="6">
        <f t="shared" si="50"/>
        <v>4195.7290866947933</v>
      </c>
      <c r="E306" s="4">
        <f t="shared" si="51"/>
        <v>0</v>
      </c>
      <c r="F306" s="6">
        <f t="shared" si="52"/>
        <v>341619.78009714524</v>
      </c>
    </row>
    <row r="307" spans="1:6" x14ac:dyDescent="0.2">
      <c r="A307" s="1">
        <v>291</v>
      </c>
      <c r="B307" s="6">
        <f t="shared" si="48"/>
        <v>5636.6270416274601</v>
      </c>
      <c r="C307" s="7">
        <f t="shared" si="49"/>
        <v>1423.4157504047719</v>
      </c>
      <c r="D307" s="6">
        <f t="shared" si="50"/>
        <v>4213.2112912226885</v>
      </c>
      <c r="E307" s="4">
        <f t="shared" si="51"/>
        <v>0</v>
      </c>
      <c r="F307" s="6">
        <f t="shared" si="52"/>
        <v>337406.56880592252</v>
      </c>
    </row>
    <row r="308" spans="1:6" x14ac:dyDescent="0.2">
      <c r="A308" s="1">
        <v>292</v>
      </c>
      <c r="B308" s="6">
        <f t="shared" si="48"/>
        <v>5636.6270416274601</v>
      </c>
      <c r="C308" s="7">
        <f t="shared" si="49"/>
        <v>1405.8607033580106</v>
      </c>
      <c r="D308" s="6">
        <f t="shared" si="50"/>
        <v>4230.76633826945</v>
      </c>
      <c r="E308" s="4">
        <f t="shared" si="51"/>
        <v>0</v>
      </c>
      <c r="F308" s="6">
        <f t="shared" si="52"/>
        <v>333175.80246765306</v>
      </c>
    </row>
    <row r="309" spans="1:6" x14ac:dyDescent="0.2">
      <c r="A309" s="1">
        <v>293</v>
      </c>
      <c r="B309" s="6">
        <f t="shared" si="48"/>
        <v>5636.6270416274601</v>
      </c>
      <c r="C309" s="7">
        <f t="shared" si="49"/>
        <v>1388.2325102818877</v>
      </c>
      <c r="D309" s="6">
        <f t="shared" si="50"/>
        <v>4248.3945313455724</v>
      </c>
      <c r="E309" s="4">
        <f t="shared" si="51"/>
        <v>0</v>
      </c>
      <c r="F309" s="6">
        <f t="shared" si="52"/>
        <v>328927.40793630749</v>
      </c>
    </row>
    <row r="310" spans="1:6" x14ac:dyDescent="0.2">
      <c r="A310" s="1">
        <v>294</v>
      </c>
      <c r="B310" s="6">
        <f t="shared" si="48"/>
        <v>5636.6270416274601</v>
      </c>
      <c r="C310" s="7">
        <f t="shared" si="49"/>
        <v>1370.5308664012812</v>
      </c>
      <c r="D310" s="6">
        <f t="shared" si="50"/>
        <v>4266.0961752261792</v>
      </c>
      <c r="E310" s="4">
        <f t="shared" si="51"/>
        <v>0</v>
      </c>
      <c r="F310" s="6">
        <f t="shared" si="52"/>
        <v>324661.31176108134</v>
      </c>
    </row>
    <row r="311" spans="1:6" x14ac:dyDescent="0.2">
      <c r="A311" s="1">
        <v>295</v>
      </c>
      <c r="B311" s="6">
        <f t="shared" si="48"/>
        <v>5636.6270416274601</v>
      </c>
      <c r="C311" s="7">
        <f t="shared" si="49"/>
        <v>1352.7554656711723</v>
      </c>
      <c r="D311" s="6">
        <f t="shared" si="50"/>
        <v>4283.8715759562874</v>
      </c>
      <c r="E311" s="4">
        <f t="shared" si="51"/>
        <v>0</v>
      </c>
      <c r="F311" s="6">
        <f t="shared" si="52"/>
        <v>320377.44018512504</v>
      </c>
    </row>
    <row r="312" spans="1:6" x14ac:dyDescent="0.2">
      <c r="A312" s="1">
        <v>296</v>
      </c>
      <c r="B312" s="6">
        <f t="shared" si="48"/>
        <v>5636.6270416274601</v>
      </c>
      <c r="C312" s="7">
        <f t="shared" si="49"/>
        <v>1334.9060007713542</v>
      </c>
      <c r="D312" s="6">
        <f t="shared" si="50"/>
        <v>4301.7210408561059</v>
      </c>
      <c r="E312" s="4">
        <f t="shared" si="51"/>
        <v>0</v>
      </c>
      <c r="F312" s="6">
        <f t="shared" si="52"/>
        <v>316075.71914426895</v>
      </c>
    </row>
    <row r="313" spans="1:6" x14ac:dyDescent="0.2">
      <c r="A313" s="1">
        <v>297</v>
      </c>
      <c r="B313" s="6">
        <f t="shared" si="48"/>
        <v>5636.6270416274601</v>
      </c>
      <c r="C313" s="7">
        <f t="shared" si="49"/>
        <v>1316.9821631011207</v>
      </c>
      <c r="D313" s="6">
        <f t="shared" si="50"/>
        <v>4319.6448785263392</v>
      </c>
      <c r="E313" s="4">
        <f t="shared" si="51"/>
        <v>0</v>
      </c>
      <c r="F313" s="6">
        <f t="shared" si="52"/>
        <v>311756.07426574262</v>
      </c>
    </row>
    <row r="314" spans="1:6" x14ac:dyDescent="0.2">
      <c r="A314" s="1">
        <v>298</v>
      </c>
      <c r="B314" s="6">
        <f t="shared" si="48"/>
        <v>5636.6270416274601</v>
      </c>
      <c r="C314" s="7">
        <f t="shared" si="49"/>
        <v>1298.9836427739276</v>
      </c>
      <c r="D314" s="6">
        <f t="shared" si="50"/>
        <v>4337.6433988535327</v>
      </c>
      <c r="E314" s="4">
        <f t="shared" si="51"/>
        <v>0</v>
      </c>
      <c r="F314" s="6">
        <f t="shared" si="52"/>
        <v>307418.43086688907</v>
      </c>
    </row>
    <row r="315" spans="1:6" x14ac:dyDescent="0.2">
      <c r="A315" s="1">
        <v>299</v>
      </c>
      <c r="B315" s="6">
        <f t="shared" si="48"/>
        <v>5636.6270416274601</v>
      </c>
      <c r="C315" s="7">
        <f t="shared" si="49"/>
        <v>1280.9101286120379</v>
      </c>
      <c r="D315" s="6">
        <f t="shared" si="50"/>
        <v>4355.7169130154225</v>
      </c>
      <c r="E315" s="4">
        <f t="shared" si="51"/>
        <v>0</v>
      </c>
      <c r="F315" s="6">
        <f t="shared" si="52"/>
        <v>303062.71395387367</v>
      </c>
    </row>
    <row r="316" spans="1:6" x14ac:dyDescent="0.2">
      <c r="A316" s="1">
        <v>300</v>
      </c>
      <c r="B316" s="6">
        <f t="shared" si="48"/>
        <v>5636.6270416274601</v>
      </c>
      <c r="C316" s="7">
        <f t="shared" si="49"/>
        <v>1262.7613081411403</v>
      </c>
      <c r="D316" s="6">
        <f t="shared" si="50"/>
        <v>4373.8657334863201</v>
      </c>
      <c r="E316" s="4">
        <f t="shared" si="51"/>
        <v>0</v>
      </c>
      <c r="F316" s="6">
        <f t="shared" si="52"/>
        <v>298688.84822038736</v>
      </c>
    </row>
    <row r="317" spans="1:6" x14ac:dyDescent="0.2">
      <c r="A317" s="1">
        <v>301</v>
      </c>
      <c r="B317" s="6">
        <f t="shared" si="48"/>
        <v>5636.6270416274601</v>
      </c>
      <c r="C317" s="7">
        <f t="shared" si="49"/>
        <v>1244.5368675849472</v>
      </c>
      <c r="D317" s="6">
        <f t="shared" si="50"/>
        <v>4392.0901740425124</v>
      </c>
      <c r="E317" s="4">
        <f t="shared" si="51"/>
        <v>0</v>
      </c>
      <c r="F317" s="6">
        <f t="shared" si="52"/>
        <v>294296.75804634485</v>
      </c>
    </row>
    <row r="318" spans="1:6" x14ac:dyDescent="0.2">
      <c r="A318" s="1">
        <v>302</v>
      </c>
      <c r="B318" s="6">
        <f t="shared" si="48"/>
        <v>5636.6270416274601</v>
      </c>
      <c r="C318" s="7">
        <f t="shared" si="49"/>
        <v>1226.2364918597702</v>
      </c>
      <c r="D318" s="6">
        <f t="shared" si="50"/>
        <v>4410.3905497676897</v>
      </c>
      <c r="E318" s="4">
        <f t="shared" si="51"/>
        <v>0</v>
      </c>
      <c r="F318" s="6">
        <f t="shared" si="52"/>
        <v>289886.36749657715</v>
      </c>
    </row>
    <row r="319" spans="1:6" x14ac:dyDescent="0.2">
      <c r="A319" s="1">
        <v>303</v>
      </c>
      <c r="B319" s="6">
        <f t="shared" si="48"/>
        <v>5636.6270416274601</v>
      </c>
      <c r="C319" s="7">
        <f t="shared" si="49"/>
        <v>1207.8598645690715</v>
      </c>
      <c r="D319" s="6">
        <f t="shared" si="50"/>
        <v>4428.7671770583884</v>
      </c>
      <c r="E319" s="4">
        <f t="shared" si="51"/>
        <v>0</v>
      </c>
      <c r="F319" s="6">
        <f t="shared" si="52"/>
        <v>285457.60031951877</v>
      </c>
    </row>
    <row r="320" spans="1:6" x14ac:dyDescent="0.2">
      <c r="A320" s="1">
        <v>304</v>
      </c>
      <c r="B320" s="6">
        <f t="shared" si="48"/>
        <v>5636.6270416274601</v>
      </c>
      <c r="C320" s="7">
        <f t="shared" si="49"/>
        <v>1189.4066679979949</v>
      </c>
      <c r="D320" s="6">
        <f t="shared" si="50"/>
        <v>4447.220373629465</v>
      </c>
      <c r="E320" s="4">
        <f t="shared" si="51"/>
        <v>0</v>
      </c>
      <c r="F320" s="6">
        <f t="shared" si="52"/>
        <v>281010.37994588929</v>
      </c>
    </row>
    <row r="321" spans="1:6" x14ac:dyDescent="0.2">
      <c r="A321" s="1">
        <v>305</v>
      </c>
      <c r="B321" s="6">
        <f t="shared" si="48"/>
        <v>5636.6270416274601</v>
      </c>
      <c r="C321" s="7">
        <f t="shared" si="49"/>
        <v>1170.876583107872</v>
      </c>
      <c r="D321" s="6">
        <f t="shared" si="50"/>
        <v>4465.7504585195884</v>
      </c>
      <c r="E321" s="4">
        <f t="shared" si="51"/>
        <v>0</v>
      </c>
      <c r="F321" s="6">
        <f t="shared" si="52"/>
        <v>276544.62948736968</v>
      </c>
    </row>
    <row r="322" spans="1:6" x14ac:dyDescent="0.2">
      <c r="A322" s="1">
        <v>306</v>
      </c>
      <c r="B322" s="6">
        <f t="shared" si="48"/>
        <v>5636.6270416274601</v>
      </c>
      <c r="C322" s="7">
        <f t="shared" si="49"/>
        <v>1152.2692895307071</v>
      </c>
      <c r="D322" s="6">
        <f t="shared" si="50"/>
        <v>4484.3577520967528</v>
      </c>
      <c r="E322" s="4">
        <f t="shared" si="51"/>
        <v>0</v>
      </c>
      <c r="F322" s="6">
        <f t="shared" si="52"/>
        <v>272060.27173527289</v>
      </c>
    </row>
    <row r="323" spans="1:6" x14ac:dyDescent="0.2">
      <c r="A323" s="1">
        <v>307</v>
      </c>
      <c r="B323" s="6">
        <f t="shared" si="48"/>
        <v>5636.6270416274601</v>
      </c>
      <c r="C323" s="7">
        <f t="shared" si="49"/>
        <v>1133.584465563637</v>
      </c>
      <c r="D323" s="6">
        <f t="shared" si="50"/>
        <v>4503.0425760638227</v>
      </c>
      <c r="E323" s="4">
        <f t="shared" si="51"/>
        <v>0</v>
      </c>
      <c r="F323" s="6">
        <f t="shared" si="52"/>
        <v>267557.22915920906</v>
      </c>
    </row>
    <row r="324" spans="1:6" x14ac:dyDescent="0.2">
      <c r="A324" s="1">
        <v>308</v>
      </c>
      <c r="B324" s="6">
        <f t="shared" si="48"/>
        <v>5636.6270416274601</v>
      </c>
      <c r="C324" s="7">
        <f t="shared" si="49"/>
        <v>1114.8217881633711</v>
      </c>
      <c r="D324" s="6">
        <f t="shared" si="50"/>
        <v>4521.8052534640892</v>
      </c>
      <c r="E324" s="4">
        <f t="shared" si="51"/>
        <v>0</v>
      </c>
      <c r="F324" s="6">
        <f t="shared" si="52"/>
        <v>263035.42390574497</v>
      </c>
    </row>
    <row r="325" spans="1:6" x14ac:dyDescent="0.2">
      <c r="A325" s="1">
        <v>309</v>
      </c>
      <c r="B325" s="6">
        <f t="shared" si="48"/>
        <v>5636.6270416274601</v>
      </c>
      <c r="C325" s="7">
        <f t="shared" si="49"/>
        <v>1095.9809329406041</v>
      </c>
      <c r="D325" s="6">
        <f t="shared" si="50"/>
        <v>4540.6461086868558</v>
      </c>
      <c r="E325" s="4">
        <f t="shared" si="51"/>
        <v>0</v>
      </c>
      <c r="F325" s="6">
        <f t="shared" si="52"/>
        <v>258494.77779705811</v>
      </c>
    </row>
    <row r="326" spans="1:6" x14ac:dyDescent="0.2">
      <c r="A326" s="1">
        <v>310</v>
      </c>
      <c r="B326" s="6">
        <f t="shared" si="48"/>
        <v>5636.6270416274601</v>
      </c>
      <c r="C326" s="7">
        <f t="shared" si="49"/>
        <v>1077.0615741544088</v>
      </c>
      <c r="D326" s="6">
        <f t="shared" si="50"/>
        <v>4559.5654674730513</v>
      </c>
      <c r="E326" s="4">
        <f t="shared" si="51"/>
        <v>0</v>
      </c>
      <c r="F326" s="6">
        <f t="shared" si="52"/>
        <v>253935.21232958505</v>
      </c>
    </row>
    <row r="327" spans="1:6" x14ac:dyDescent="0.2">
      <c r="A327" s="1">
        <v>311</v>
      </c>
      <c r="B327" s="6">
        <f t="shared" si="48"/>
        <v>5636.6270416274601</v>
      </c>
      <c r="C327" s="7">
        <f t="shared" si="49"/>
        <v>1058.0633847066044</v>
      </c>
      <c r="D327" s="6">
        <f t="shared" si="50"/>
        <v>4578.5636569208555</v>
      </c>
      <c r="E327" s="4">
        <f t="shared" si="51"/>
        <v>0</v>
      </c>
      <c r="F327" s="6">
        <f t="shared" si="52"/>
        <v>249356.64867266419</v>
      </c>
    </row>
    <row r="328" spans="1:6" x14ac:dyDescent="0.2">
      <c r="A328" s="1">
        <v>312</v>
      </c>
      <c r="B328" s="6">
        <f t="shared" si="48"/>
        <v>5636.6270416274601</v>
      </c>
      <c r="C328" s="7">
        <f t="shared" si="49"/>
        <v>1038.9860361361007</v>
      </c>
      <c r="D328" s="6">
        <f t="shared" si="50"/>
        <v>4597.6410054913595</v>
      </c>
      <c r="E328" s="4">
        <f t="shared" si="51"/>
        <v>0</v>
      </c>
      <c r="F328" s="6">
        <f t="shared" si="52"/>
        <v>244759.00766717282</v>
      </c>
    </row>
    <row r="329" spans="1:6" x14ac:dyDescent="0.2">
      <c r="A329" s="1">
        <v>313</v>
      </c>
      <c r="B329" s="6">
        <f t="shared" si="48"/>
        <v>5636.6270416274601</v>
      </c>
      <c r="C329" s="7">
        <f t="shared" si="49"/>
        <v>1019.82919861322</v>
      </c>
      <c r="D329" s="6">
        <f t="shared" si="50"/>
        <v>4616.7978430142402</v>
      </c>
      <c r="E329" s="4">
        <f t="shared" si="51"/>
        <v>0</v>
      </c>
      <c r="F329" s="6">
        <f t="shared" si="52"/>
        <v>240142.20982415858</v>
      </c>
    </row>
    <row r="330" spans="1:6" x14ac:dyDescent="0.2">
      <c r="A330" s="1">
        <v>314</v>
      </c>
      <c r="B330" s="6">
        <f t="shared" si="48"/>
        <v>5636.6270416274601</v>
      </c>
      <c r="C330" s="7">
        <f t="shared" si="49"/>
        <v>1000.5925409339941</v>
      </c>
      <c r="D330" s="6">
        <f t="shared" si="50"/>
        <v>4636.0345006934658</v>
      </c>
      <c r="E330" s="4">
        <f t="shared" si="51"/>
        <v>0</v>
      </c>
      <c r="F330" s="6">
        <f t="shared" si="52"/>
        <v>235506.17532346511</v>
      </c>
    </row>
    <row r="331" spans="1:6" x14ac:dyDescent="0.2">
      <c r="A331" s="1">
        <v>315</v>
      </c>
      <c r="B331" s="6">
        <f t="shared" si="48"/>
        <v>5636.6270416274601</v>
      </c>
      <c r="C331" s="7">
        <f t="shared" si="49"/>
        <v>981.2757305144379</v>
      </c>
      <c r="D331" s="6">
        <f t="shared" si="50"/>
        <v>4655.3513111130223</v>
      </c>
      <c r="E331" s="4">
        <f t="shared" si="51"/>
        <v>0</v>
      </c>
      <c r="F331" s="6">
        <f t="shared" si="52"/>
        <v>230850.8240123521</v>
      </c>
    </row>
    <row r="332" spans="1:6" x14ac:dyDescent="0.2">
      <c r="A332" s="1">
        <v>316</v>
      </c>
      <c r="B332" s="6">
        <f t="shared" si="48"/>
        <v>5636.6270416274601</v>
      </c>
      <c r="C332" s="7">
        <f t="shared" si="49"/>
        <v>961.87843338480036</v>
      </c>
      <c r="D332" s="6">
        <f t="shared" si="50"/>
        <v>4674.7486082426594</v>
      </c>
      <c r="E332" s="4">
        <f t="shared" si="51"/>
        <v>0</v>
      </c>
      <c r="F332" s="6">
        <f t="shared" si="52"/>
        <v>226176.07540410943</v>
      </c>
    </row>
    <row r="333" spans="1:6" x14ac:dyDescent="0.2">
      <c r="A333" s="1">
        <v>317</v>
      </c>
      <c r="B333" s="6">
        <f t="shared" si="48"/>
        <v>5636.6270416274601</v>
      </c>
      <c r="C333" s="7">
        <f t="shared" si="49"/>
        <v>942.40031418378931</v>
      </c>
      <c r="D333" s="6">
        <f t="shared" si="50"/>
        <v>4694.2267274436708</v>
      </c>
      <c r="E333" s="4">
        <f t="shared" si="51"/>
        <v>0</v>
      </c>
      <c r="F333" s="6">
        <f t="shared" si="52"/>
        <v>221481.84867666577</v>
      </c>
    </row>
    <row r="334" spans="1:6" x14ac:dyDescent="0.2">
      <c r="A334" s="1">
        <v>318</v>
      </c>
      <c r="B334" s="6">
        <f t="shared" si="48"/>
        <v>5636.6270416274601</v>
      </c>
      <c r="C334" s="7">
        <f t="shared" si="49"/>
        <v>922.841036152774</v>
      </c>
      <c r="D334" s="6">
        <f t="shared" si="50"/>
        <v>4713.7860054746861</v>
      </c>
      <c r="E334" s="4">
        <f t="shared" si="51"/>
        <v>0</v>
      </c>
      <c r="F334" s="6">
        <f t="shared" si="52"/>
        <v>216768.06267119109</v>
      </c>
    </row>
    <row r="335" spans="1:6" x14ac:dyDescent="0.2">
      <c r="A335" s="1">
        <v>319</v>
      </c>
      <c r="B335" s="6">
        <f t="shared" si="48"/>
        <v>5636.6270416274601</v>
      </c>
      <c r="C335" s="7">
        <f t="shared" si="49"/>
        <v>903.20026112996288</v>
      </c>
      <c r="D335" s="6">
        <f t="shared" si="50"/>
        <v>4733.426780497497</v>
      </c>
      <c r="E335" s="4">
        <f t="shared" si="51"/>
        <v>0</v>
      </c>
      <c r="F335" s="6">
        <f t="shared" si="52"/>
        <v>212034.63589069358</v>
      </c>
    </row>
    <row r="336" spans="1:6" x14ac:dyDescent="0.2">
      <c r="A336" s="1">
        <v>320</v>
      </c>
      <c r="B336" s="6">
        <f t="shared" si="48"/>
        <v>5636.6270416274601</v>
      </c>
      <c r="C336" s="7">
        <f t="shared" si="49"/>
        <v>883.47764954455658</v>
      </c>
      <c r="D336" s="6">
        <f t="shared" si="50"/>
        <v>4753.1493920829034</v>
      </c>
      <c r="E336" s="4">
        <f t="shared" si="51"/>
        <v>0</v>
      </c>
      <c r="F336" s="6">
        <f t="shared" si="52"/>
        <v>207281.48649861067</v>
      </c>
    </row>
    <row r="337" spans="1:6" x14ac:dyDescent="0.2">
      <c r="A337" s="1">
        <v>321</v>
      </c>
      <c r="B337" s="6">
        <f t="shared" si="48"/>
        <v>5636.6270416274601</v>
      </c>
      <c r="C337" s="7">
        <f t="shared" si="49"/>
        <v>863.67286041087777</v>
      </c>
      <c r="D337" s="6">
        <f t="shared" si="50"/>
        <v>4772.9541812165826</v>
      </c>
      <c r="E337" s="4">
        <f t="shared" si="51"/>
        <v>0</v>
      </c>
      <c r="F337" s="6">
        <f t="shared" si="52"/>
        <v>202508.5323173941</v>
      </c>
    </row>
    <row r="338" spans="1:6" x14ac:dyDescent="0.2">
      <c r="A338" s="1">
        <v>322</v>
      </c>
      <c r="B338" s="6">
        <f t="shared" ref="B338:B376" si="53">PMT($C$2/12,$C$3,-$C$1)</f>
        <v>5636.6270416274601</v>
      </c>
      <c r="C338" s="7">
        <f t="shared" ref="C338:C376" si="54">F337*($C$2/12)</f>
        <v>843.78555132247538</v>
      </c>
      <c r="D338" s="6">
        <f t="shared" ref="D338:D376" si="55">B338-C338</f>
        <v>4792.8414903049852</v>
      </c>
      <c r="E338" s="4">
        <f t="shared" ref="E338:E376" si="56">$F$1</f>
        <v>0</v>
      </c>
      <c r="F338" s="6">
        <f t="shared" ref="F338:F376" si="57">F337-D338-E338</f>
        <v>197715.69082708913</v>
      </c>
    </row>
    <row r="339" spans="1:6" x14ac:dyDescent="0.2">
      <c r="A339" s="1">
        <v>323</v>
      </c>
      <c r="B339" s="6">
        <f t="shared" si="53"/>
        <v>5636.6270416274601</v>
      </c>
      <c r="C339" s="7">
        <f t="shared" si="54"/>
        <v>823.8153784462047</v>
      </c>
      <c r="D339" s="6">
        <f t="shared" si="55"/>
        <v>4812.8116631812554</v>
      </c>
      <c r="E339" s="4">
        <f t="shared" si="56"/>
        <v>0</v>
      </c>
      <c r="F339" s="6">
        <f t="shared" si="57"/>
        <v>192902.87916390787</v>
      </c>
    </row>
    <row r="340" spans="1:6" x14ac:dyDescent="0.2">
      <c r="A340" s="1">
        <v>324</v>
      </c>
      <c r="B340" s="6">
        <f t="shared" si="53"/>
        <v>5636.6270416274601</v>
      </c>
      <c r="C340" s="7">
        <f t="shared" si="54"/>
        <v>803.76199651628281</v>
      </c>
      <c r="D340" s="6">
        <f t="shared" si="55"/>
        <v>4832.8650451111771</v>
      </c>
      <c r="E340" s="4">
        <f t="shared" si="56"/>
        <v>0</v>
      </c>
      <c r="F340" s="6">
        <f t="shared" si="57"/>
        <v>188070.01411879668</v>
      </c>
    </row>
    <row r="341" spans="1:6" x14ac:dyDescent="0.2">
      <c r="A341" s="1">
        <v>325</v>
      </c>
      <c r="B341" s="6">
        <f t="shared" si="53"/>
        <v>5636.6270416274601</v>
      </c>
      <c r="C341" s="7">
        <f t="shared" si="54"/>
        <v>783.62505882831954</v>
      </c>
      <c r="D341" s="6">
        <f t="shared" si="55"/>
        <v>4853.0019827991409</v>
      </c>
      <c r="E341" s="4">
        <f t="shared" si="56"/>
        <v>0</v>
      </c>
      <c r="F341" s="6">
        <f t="shared" si="57"/>
        <v>183217.01213599753</v>
      </c>
    </row>
    <row r="342" spans="1:6" x14ac:dyDescent="0.2">
      <c r="A342" s="1">
        <v>326</v>
      </c>
      <c r="B342" s="6">
        <f t="shared" si="53"/>
        <v>5636.6270416274601</v>
      </c>
      <c r="C342" s="7">
        <f t="shared" si="54"/>
        <v>763.40421723332304</v>
      </c>
      <c r="D342" s="6">
        <f t="shared" si="55"/>
        <v>4873.2228243941372</v>
      </c>
      <c r="E342" s="4">
        <f t="shared" si="56"/>
        <v>0</v>
      </c>
      <c r="F342" s="6">
        <f t="shared" si="57"/>
        <v>178343.78931160338</v>
      </c>
    </row>
    <row r="343" spans="1:6" x14ac:dyDescent="0.2">
      <c r="A343" s="1">
        <v>327</v>
      </c>
      <c r="B343" s="6">
        <f t="shared" si="53"/>
        <v>5636.6270416274601</v>
      </c>
      <c r="C343" s="7">
        <f t="shared" si="54"/>
        <v>743.0991221316807</v>
      </c>
      <c r="D343" s="6">
        <f t="shared" si="55"/>
        <v>4893.5279194957793</v>
      </c>
      <c r="E343" s="4">
        <f t="shared" si="56"/>
        <v>0</v>
      </c>
      <c r="F343" s="6">
        <f t="shared" si="57"/>
        <v>173450.26139210761</v>
      </c>
    </row>
    <row r="344" spans="1:6" x14ac:dyDescent="0.2">
      <c r="A344" s="1">
        <v>328</v>
      </c>
      <c r="B344" s="6">
        <f t="shared" si="53"/>
        <v>5636.6270416274601</v>
      </c>
      <c r="C344" s="7">
        <f t="shared" si="54"/>
        <v>722.70942246711502</v>
      </c>
      <c r="D344" s="6">
        <f t="shared" si="55"/>
        <v>4913.9176191603456</v>
      </c>
      <c r="E344" s="4">
        <f t="shared" si="56"/>
        <v>0</v>
      </c>
      <c r="F344" s="6">
        <f t="shared" si="57"/>
        <v>168536.34377294726</v>
      </c>
    </row>
    <row r="345" spans="1:6" x14ac:dyDescent="0.2">
      <c r="A345" s="1">
        <v>329</v>
      </c>
      <c r="B345" s="6">
        <f t="shared" si="53"/>
        <v>5636.6270416274601</v>
      </c>
      <c r="C345" s="7">
        <f t="shared" si="54"/>
        <v>702.23476572061361</v>
      </c>
      <c r="D345" s="6">
        <f t="shared" si="55"/>
        <v>4934.3922759068464</v>
      </c>
      <c r="E345" s="4">
        <f t="shared" si="56"/>
        <v>0</v>
      </c>
      <c r="F345" s="6">
        <f t="shared" si="57"/>
        <v>163601.95149704043</v>
      </c>
    </row>
    <row r="346" spans="1:6" x14ac:dyDescent="0.2">
      <c r="A346" s="1">
        <v>330</v>
      </c>
      <c r="B346" s="6">
        <f t="shared" si="53"/>
        <v>5636.6270416274601</v>
      </c>
      <c r="C346" s="7">
        <f t="shared" si="54"/>
        <v>681.67479790433515</v>
      </c>
      <c r="D346" s="6">
        <f t="shared" si="55"/>
        <v>4954.9522437231253</v>
      </c>
      <c r="E346" s="4">
        <f t="shared" si="56"/>
        <v>0</v>
      </c>
      <c r="F346" s="6">
        <f t="shared" si="57"/>
        <v>158646.99925331731</v>
      </c>
    </row>
    <row r="347" spans="1:6" x14ac:dyDescent="0.2">
      <c r="A347" s="1">
        <v>331</v>
      </c>
      <c r="B347" s="6">
        <f t="shared" si="53"/>
        <v>5636.6270416274601</v>
      </c>
      <c r="C347" s="7">
        <f t="shared" si="54"/>
        <v>661.02916355548882</v>
      </c>
      <c r="D347" s="6">
        <f t="shared" si="55"/>
        <v>4975.5978780719715</v>
      </c>
      <c r="E347" s="4">
        <f t="shared" si="56"/>
        <v>0</v>
      </c>
      <c r="F347" s="6">
        <f t="shared" si="57"/>
        <v>153671.40137524533</v>
      </c>
    </row>
    <row r="348" spans="1:6" x14ac:dyDescent="0.2">
      <c r="A348" s="1">
        <v>332</v>
      </c>
      <c r="B348" s="6">
        <f t="shared" si="53"/>
        <v>5636.6270416274601</v>
      </c>
      <c r="C348" s="7">
        <f t="shared" si="54"/>
        <v>640.29750573018885</v>
      </c>
      <c r="D348" s="6">
        <f t="shared" si="55"/>
        <v>4996.3295358972709</v>
      </c>
      <c r="E348" s="4">
        <f t="shared" si="56"/>
        <v>0</v>
      </c>
      <c r="F348" s="6">
        <f t="shared" si="57"/>
        <v>148675.07183934806</v>
      </c>
    </row>
    <row r="349" spans="1:6" x14ac:dyDescent="0.2">
      <c r="A349" s="1">
        <v>333</v>
      </c>
      <c r="B349" s="6">
        <f t="shared" si="53"/>
        <v>5636.6270416274601</v>
      </c>
      <c r="C349" s="7">
        <f t="shared" si="54"/>
        <v>619.47946599728357</v>
      </c>
      <c r="D349" s="6">
        <f t="shared" si="55"/>
        <v>5017.147575630177</v>
      </c>
      <c r="E349" s="4">
        <f t="shared" si="56"/>
        <v>0</v>
      </c>
      <c r="F349" s="6">
        <f t="shared" si="57"/>
        <v>143657.9242637179</v>
      </c>
    </row>
    <row r="350" spans="1:6" x14ac:dyDescent="0.2">
      <c r="A350" s="1">
        <v>334</v>
      </c>
      <c r="B350" s="6">
        <f t="shared" si="53"/>
        <v>5636.6270416274601</v>
      </c>
      <c r="C350" s="7">
        <f t="shared" si="54"/>
        <v>598.57468443215794</v>
      </c>
      <c r="D350" s="6">
        <f t="shared" si="55"/>
        <v>5038.0523571953017</v>
      </c>
      <c r="E350" s="4">
        <f t="shared" si="56"/>
        <v>0</v>
      </c>
      <c r="F350" s="6">
        <f t="shared" si="57"/>
        <v>138619.8719065226</v>
      </c>
    </row>
    <row r="351" spans="1:6" x14ac:dyDescent="0.2">
      <c r="A351" s="1">
        <v>335</v>
      </c>
      <c r="B351" s="6">
        <f t="shared" si="53"/>
        <v>5636.6270416274601</v>
      </c>
      <c r="C351" s="7">
        <f t="shared" si="54"/>
        <v>577.58279961051085</v>
      </c>
      <c r="D351" s="6">
        <f t="shared" si="55"/>
        <v>5059.0442420169493</v>
      </c>
      <c r="E351" s="4">
        <f t="shared" si="56"/>
        <v>0</v>
      </c>
      <c r="F351" s="6">
        <f t="shared" si="57"/>
        <v>133560.82766450566</v>
      </c>
    </row>
    <row r="352" spans="1:6" x14ac:dyDescent="0.2">
      <c r="A352" s="1">
        <v>336</v>
      </c>
      <c r="B352" s="6">
        <f t="shared" si="53"/>
        <v>5636.6270416274601</v>
      </c>
      <c r="C352" s="7">
        <f t="shared" si="54"/>
        <v>556.50344860210691</v>
      </c>
      <c r="D352" s="6">
        <f t="shared" si="55"/>
        <v>5080.1235930253533</v>
      </c>
      <c r="E352" s="4">
        <f t="shared" si="56"/>
        <v>0</v>
      </c>
      <c r="F352" s="6">
        <f t="shared" si="57"/>
        <v>128480.70407148032</v>
      </c>
    </row>
    <row r="353" spans="1:6" x14ac:dyDescent="0.2">
      <c r="A353" s="1">
        <v>337</v>
      </c>
      <c r="B353" s="6">
        <f t="shared" si="53"/>
        <v>5636.6270416274601</v>
      </c>
      <c r="C353" s="7">
        <f t="shared" si="54"/>
        <v>535.33626696450131</v>
      </c>
      <c r="D353" s="6">
        <f t="shared" si="55"/>
        <v>5101.2907746629589</v>
      </c>
      <c r="E353" s="4">
        <f t="shared" si="56"/>
        <v>0</v>
      </c>
      <c r="F353" s="6">
        <f t="shared" si="57"/>
        <v>123379.41329681735</v>
      </c>
    </row>
    <row r="354" spans="1:6" x14ac:dyDescent="0.2">
      <c r="A354" s="1">
        <v>338</v>
      </c>
      <c r="B354" s="6">
        <f t="shared" si="53"/>
        <v>5636.6270416274601</v>
      </c>
      <c r="C354" s="7">
        <f t="shared" si="54"/>
        <v>514.08088873673898</v>
      </c>
      <c r="D354" s="6">
        <f t="shared" si="55"/>
        <v>5122.5461528907208</v>
      </c>
      <c r="E354" s="4">
        <f t="shared" si="56"/>
        <v>0</v>
      </c>
      <c r="F354" s="6">
        <f t="shared" si="57"/>
        <v>118256.86714392663</v>
      </c>
    </row>
    <row r="355" spans="1:6" x14ac:dyDescent="0.2">
      <c r="A355" s="1">
        <v>339</v>
      </c>
      <c r="B355" s="6">
        <f t="shared" si="53"/>
        <v>5636.6270416274601</v>
      </c>
      <c r="C355" s="7">
        <f t="shared" si="54"/>
        <v>492.73694643302764</v>
      </c>
      <c r="D355" s="6">
        <f t="shared" si="55"/>
        <v>5143.8900951944324</v>
      </c>
      <c r="E355" s="4">
        <f t="shared" si="56"/>
        <v>0</v>
      </c>
      <c r="F355" s="6">
        <f t="shared" si="57"/>
        <v>113112.97704873219</v>
      </c>
    </row>
    <row r="356" spans="1:6" x14ac:dyDescent="0.2">
      <c r="A356" s="1">
        <v>340</v>
      </c>
      <c r="B356" s="6">
        <f t="shared" si="53"/>
        <v>5636.6270416274601</v>
      </c>
      <c r="C356" s="7">
        <f t="shared" si="54"/>
        <v>471.30407103638413</v>
      </c>
      <c r="D356" s="6">
        <f t="shared" si="55"/>
        <v>5165.3229705910762</v>
      </c>
      <c r="E356" s="4">
        <f t="shared" si="56"/>
        <v>0</v>
      </c>
      <c r="F356" s="6">
        <f t="shared" si="57"/>
        <v>107947.65407814112</v>
      </c>
    </row>
    <row r="357" spans="1:6" x14ac:dyDescent="0.2">
      <c r="A357" s="1">
        <v>341</v>
      </c>
      <c r="B357" s="6">
        <f t="shared" si="53"/>
        <v>5636.6270416274601</v>
      </c>
      <c r="C357" s="7">
        <f t="shared" si="54"/>
        <v>449.78189199225466</v>
      </c>
      <c r="D357" s="6">
        <f t="shared" si="55"/>
        <v>5186.8451496352054</v>
      </c>
      <c r="E357" s="4">
        <f t="shared" si="56"/>
        <v>0</v>
      </c>
      <c r="F357" s="6">
        <f t="shared" si="57"/>
        <v>102760.80892850591</v>
      </c>
    </row>
    <row r="358" spans="1:6" x14ac:dyDescent="0.2">
      <c r="A358" s="1">
        <v>342</v>
      </c>
      <c r="B358" s="6">
        <f t="shared" si="53"/>
        <v>5636.6270416274601</v>
      </c>
      <c r="C358" s="7">
        <f t="shared" si="54"/>
        <v>428.17003720210795</v>
      </c>
      <c r="D358" s="6">
        <f t="shared" si="55"/>
        <v>5208.4570044253524</v>
      </c>
      <c r="E358" s="4">
        <f t="shared" si="56"/>
        <v>0</v>
      </c>
      <c r="F358" s="6">
        <f t="shared" si="57"/>
        <v>97552.351924080562</v>
      </c>
    </row>
    <row r="359" spans="1:6" x14ac:dyDescent="0.2">
      <c r="A359" s="1">
        <v>343</v>
      </c>
      <c r="B359" s="6">
        <f t="shared" si="53"/>
        <v>5636.6270416274601</v>
      </c>
      <c r="C359" s="7">
        <f t="shared" si="54"/>
        <v>406.46813301700234</v>
      </c>
      <c r="D359" s="6">
        <f t="shared" si="55"/>
        <v>5230.1589086104577</v>
      </c>
      <c r="E359" s="4">
        <f t="shared" si="56"/>
        <v>0</v>
      </c>
      <c r="F359" s="6">
        <f t="shared" si="57"/>
        <v>92322.193015470111</v>
      </c>
    </row>
    <row r="360" spans="1:6" x14ac:dyDescent="0.2">
      <c r="A360" s="1">
        <v>344</v>
      </c>
      <c r="B360" s="6">
        <f t="shared" si="53"/>
        <v>5636.6270416274601</v>
      </c>
      <c r="C360" s="7">
        <f t="shared" si="54"/>
        <v>384.67580423112548</v>
      </c>
      <c r="D360" s="6">
        <f t="shared" si="55"/>
        <v>5251.9512373963344</v>
      </c>
      <c r="E360" s="4">
        <f t="shared" si="56"/>
        <v>0</v>
      </c>
      <c r="F360" s="6">
        <f t="shared" si="57"/>
        <v>87070.241778073774</v>
      </c>
    </row>
    <row r="361" spans="1:6" x14ac:dyDescent="0.2">
      <c r="A361" s="1">
        <v>345</v>
      </c>
      <c r="B361" s="6">
        <f t="shared" si="53"/>
        <v>5636.6270416274601</v>
      </c>
      <c r="C361" s="7">
        <f t="shared" si="54"/>
        <v>362.79267407530739</v>
      </c>
      <c r="D361" s="6">
        <f t="shared" si="55"/>
        <v>5273.8343675521528</v>
      </c>
      <c r="E361" s="4">
        <f t="shared" si="56"/>
        <v>0</v>
      </c>
      <c r="F361" s="6">
        <f t="shared" si="57"/>
        <v>81796.407410521628</v>
      </c>
    </row>
    <row r="362" spans="1:6" x14ac:dyDescent="0.2">
      <c r="A362" s="1">
        <v>346</v>
      </c>
      <c r="B362" s="6">
        <f t="shared" si="53"/>
        <v>5636.6270416274601</v>
      </c>
      <c r="C362" s="7">
        <f t="shared" si="54"/>
        <v>340.81836421050679</v>
      </c>
      <c r="D362" s="6">
        <f t="shared" si="55"/>
        <v>5295.8086774169533</v>
      </c>
      <c r="E362" s="4">
        <f t="shared" si="56"/>
        <v>0</v>
      </c>
      <c r="F362" s="6">
        <f t="shared" si="57"/>
        <v>76500.598733104678</v>
      </c>
    </row>
    <row r="363" spans="1:6" x14ac:dyDescent="0.2">
      <c r="A363" s="1">
        <v>347</v>
      </c>
      <c r="B363" s="6">
        <f t="shared" si="53"/>
        <v>5636.6270416274601</v>
      </c>
      <c r="C363" s="7">
        <f t="shared" si="54"/>
        <v>318.7524947212695</v>
      </c>
      <c r="D363" s="6">
        <f t="shared" si="55"/>
        <v>5317.8745469061905</v>
      </c>
      <c r="E363" s="4">
        <f t="shared" si="56"/>
        <v>0</v>
      </c>
      <c r="F363" s="6">
        <f t="shared" si="57"/>
        <v>71182.724186198495</v>
      </c>
    </row>
    <row r="364" spans="1:6" x14ac:dyDescent="0.2">
      <c r="A364" s="1">
        <v>348</v>
      </c>
      <c r="B364" s="6">
        <f t="shared" si="53"/>
        <v>5636.6270416274601</v>
      </c>
      <c r="C364" s="7">
        <f t="shared" si="54"/>
        <v>296.59468410916037</v>
      </c>
      <c r="D364" s="6">
        <f t="shared" si="55"/>
        <v>5340.0323575183002</v>
      </c>
      <c r="E364" s="4">
        <f t="shared" si="56"/>
        <v>0</v>
      </c>
      <c r="F364" s="6">
        <f t="shared" si="57"/>
        <v>65842.691828680196</v>
      </c>
    </row>
    <row r="365" spans="1:6" x14ac:dyDescent="0.2">
      <c r="A365" s="1">
        <v>349</v>
      </c>
      <c r="B365" s="6">
        <f t="shared" si="53"/>
        <v>5636.6270416274601</v>
      </c>
      <c r="C365" s="7">
        <f t="shared" si="54"/>
        <v>274.34454928616748</v>
      </c>
      <c r="D365" s="6">
        <f t="shared" si="55"/>
        <v>5362.2824923412927</v>
      </c>
      <c r="E365" s="4">
        <f t="shared" si="56"/>
        <v>0</v>
      </c>
      <c r="F365" s="6">
        <f t="shared" si="57"/>
        <v>60480.409336338904</v>
      </c>
    </row>
    <row r="366" spans="1:6" x14ac:dyDescent="0.2">
      <c r="A366" s="1">
        <v>350</v>
      </c>
      <c r="B366" s="6">
        <f t="shared" si="53"/>
        <v>5636.6270416274601</v>
      </c>
      <c r="C366" s="7">
        <f t="shared" si="54"/>
        <v>252.00170556807876</v>
      </c>
      <c r="D366" s="6">
        <f t="shared" si="55"/>
        <v>5384.625336059381</v>
      </c>
      <c r="E366" s="4">
        <f t="shared" si="56"/>
        <v>0</v>
      </c>
      <c r="F366" s="6">
        <f t="shared" si="57"/>
        <v>55095.78400027952</v>
      </c>
    </row>
    <row r="367" spans="1:6" x14ac:dyDescent="0.2">
      <c r="A367" s="1">
        <v>351</v>
      </c>
      <c r="B367" s="6">
        <f t="shared" si="53"/>
        <v>5636.6270416274601</v>
      </c>
      <c r="C367" s="7">
        <f t="shared" si="54"/>
        <v>229.56576666783133</v>
      </c>
      <c r="D367" s="6">
        <f t="shared" si="55"/>
        <v>5407.0612749596285</v>
      </c>
      <c r="E367" s="4">
        <f t="shared" si="56"/>
        <v>0</v>
      </c>
      <c r="F367" s="6">
        <f t="shared" si="57"/>
        <v>49688.722725319894</v>
      </c>
    </row>
    <row r="368" spans="1:6" x14ac:dyDescent="0.2">
      <c r="A368" s="1">
        <v>352</v>
      </c>
      <c r="B368" s="6">
        <f t="shared" si="53"/>
        <v>5636.6270416274601</v>
      </c>
      <c r="C368" s="7">
        <f t="shared" si="54"/>
        <v>207.03634468883288</v>
      </c>
      <c r="D368" s="6">
        <f t="shared" si="55"/>
        <v>5429.5906969386269</v>
      </c>
      <c r="E368" s="4">
        <f t="shared" si="56"/>
        <v>0</v>
      </c>
      <c r="F368" s="6">
        <f t="shared" si="57"/>
        <v>44259.132028381267</v>
      </c>
    </row>
    <row r="369" spans="1:6" x14ac:dyDescent="0.2">
      <c r="A369" s="1">
        <v>353</v>
      </c>
      <c r="B369" s="6">
        <f t="shared" si="53"/>
        <v>5636.6270416274601</v>
      </c>
      <c r="C369" s="7">
        <f t="shared" si="54"/>
        <v>184.41305011825528</v>
      </c>
      <c r="D369" s="6">
        <f t="shared" si="55"/>
        <v>5452.2139915092048</v>
      </c>
      <c r="E369" s="4">
        <f t="shared" si="56"/>
        <v>0</v>
      </c>
      <c r="F369" s="6">
        <f t="shared" si="57"/>
        <v>38806.918036872063</v>
      </c>
    </row>
    <row r="370" spans="1:6" x14ac:dyDescent="0.2">
      <c r="A370" s="1">
        <v>354</v>
      </c>
      <c r="B370" s="6">
        <f t="shared" si="53"/>
        <v>5636.6270416274601</v>
      </c>
      <c r="C370" s="7">
        <f t="shared" si="54"/>
        <v>161.69549182030025</v>
      </c>
      <c r="D370" s="6">
        <f t="shared" si="55"/>
        <v>5474.9315498071601</v>
      </c>
      <c r="E370" s="4">
        <f t="shared" si="56"/>
        <v>0</v>
      </c>
      <c r="F370" s="6">
        <f t="shared" si="57"/>
        <v>33331.986487064903</v>
      </c>
    </row>
    <row r="371" spans="1:6" x14ac:dyDescent="0.2">
      <c r="A371" s="1">
        <v>355</v>
      </c>
      <c r="B371" s="6">
        <f t="shared" si="53"/>
        <v>5636.6270416274601</v>
      </c>
      <c r="C371" s="7">
        <f t="shared" si="54"/>
        <v>138.8832770294371</v>
      </c>
      <c r="D371" s="6">
        <f t="shared" si="55"/>
        <v>5497.7437645980226</v>
      </c>
      <c r="E371" s="4">
        <f t="shared" si="56"/>
        <v>0</v>
      </c>
      <c r="F371" s="6">
        <f t="shared" si="57"/>
        <v>27834.242722466879</v>
      </c>
    </row>
    <row r="372" spans="1:6" x14ac:dyDescent="0.2">
      <c r="A372" s="1">
        <v>356</v>
      </c>
      <c r="B372" s="6">
        <f t="shared" si="53"/>
        <v>5636.6270416274601</v>
      </c>
      <c r="C372" s="7">
        <f t="shared" si="54"/>
        <v>115.976011343612</v>
      </c>
      <c r="D372" s="6">
        <f t="shared" si="55"/>
        <v>5520.6510302838478</v>
      </c>
      <c r="E372" s="4">
        <f t="shared" si="56"/>
        <v>0</v>
      </c>
      <c r="F372" s="6">
        <f t="shared" si="57"/>
        <v>22313.591692183032</v>
      </c>
    </row>
    <row r="373" spans="1:6" x14ac:dyDescent="0.2">
      <c r="A373" s="1">
        <v>357</v>
      </c>
      <c r="B373" s="6">
        <f t="shared" si="53"/>
        <v>5636.6270416274601</v>
      </c>
      <c r="C373" s="7">
        <f t="shared" si="54"/>
        <v>92.973298717429302</v>
      </c>
      <c r="D373" s="6">
        <f t="shared" si="55"/>
        <v>5543.6537429100308</v>
      </c>
      <c r="E373" s="4">
        <f t="shared" si="56"/>
        <v>0</v>
      </c>
      <c r="F373" s="6">
        <f t="shared" si="57"/>
        <v>16769.937949273</v>
      </c>
    </row>
    <row r="374" spans="1:6" x14ac:dyDescent="0.2">
      <c r="A374" s="1">
        <v>358</v>
      </c>
      <c r="B374" s="6">
        <f t="shared" si="53"/>
        <v>5636.6270416274601</v>
      </c>
      <c r="C374" s="7">
        <f t="shared" si="54"/>
        <v>69.874741455304161</v>
      </c>
      <c r="D374" s="6">
        <f t="shared" si="55"/>
        <v>5566.7523001721556</v>
      </c>
      <c r="E374" s="4">
        <f t="shared" si="56"/>
        <v>0</v>
      </c>
      <c r="F374" s="6">
        <f t="shared" si="57"/>
        <v>11203.185649100844</v>
      </c>
    </row>
    <row r="375" spans="1:6" x14ac:dyDescent="0.2">
      <c r="A375" s="1">
        <v>359</v>
      </c>
      <c r="B375" s="6">
        <f t="shared" si="53"/>
        <v>5636.6270416274601</v>
      </c>
      <c r="C375" s="7">
        <f t="shared" si="54"/>
        <v>46.679940204586849</v>
      </c>
      <c r="D375" s="6">
        <f t="shared" si="55"/>
        <v>5589.9471014228729</v>
      </c>
      <c r="E375" s="4">
        <f t="shared" si="56"/>
        <v>0</v>
      </c>
      <c r="F375" s="6">
        <f t="shared" si="57"/>
        <v>5613.2385476779709</v>
      </c>
    </row>
    <row r="376" spans="1:6" x14ac:dyDescent="0.2">
      <c r="A376" s="1">
        <v>360</v>
      </c>
      <c r="B376" s="6">
        <f t="shared" si="53"/>
        <v>5636.6270416274601</v>
      </c>
      <c r="C376" s="7">
        <f t="shared" si="54"/>
        <v>23.388493948658212</v>
      </c>
      <c r="D376" s="6">
        <f t="shared" si="55"/>
        <v>5613.2385476788022</v>
      </c>
      <c r="E376" s="4">
        <f t="shared" si="56"/>
        <v>0</v>
      </c>
      <c r="F376" s="6">
        <f t="shared" si="57"/>
        <v>-8.3127815742045641E-10</v>
      </c>
    </row>
    <row r="377" spans="1:6" x14ac:dyDescent="0.2">
      <c r="C377" s="7">
        <f>SUM(C7:C376)</f>
        <v>1459672.6571469738</v>
      </c>
      <c r="D377" s="7">
        <f>SUM(D7:D376)</f>
        <v>1245908.3228342067</v>
      </c>
    </row>
    <row r="378" spans="1:6" x14ac:dyDescent="0.2">
      <c r="D378" s="7">
        <f>SUM(C377+D377)</f>
        <v>2705580.9799811803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Mortgage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2013-12-05T20:37:19Z</dcterms:created>
  <dcterms:modified xsi:type="dcterms:W3CDTF">2019-07-22T21:15:36Z</dcterms:modified>
</cp:coreProperties>
</file>