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autoCompressPictures="0"/>
  <bookViews>
    <workbookView xWindow="0" yWindow="0" windowWidth="20730" windowHeight="11760" tabRatio="500"/>
  </bookViews>
  <sheets>
    <sheet name="Forcast" sheetId="1" r:id="rId1"/>
    <sheet name="Mortgage" sheetId="2" r:id="rId2"/>
    <sheet name="Break-even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72" i="1" l="1"/>
  <c r="X167" i="1"/>
  <c r="C161" i="1"/>
  <c r="D63" i="1"/>
  <c r="E63" i="1"/>
  <c r="E65" i="1"/>
  <c r="F63" i="1"/>
  <c r="F65" i="1"/>
  <c r="G63" i="1"/>
  <c r="G65" i="1"/>
  <c r="H63" i="1"/>
  <c r="H65" i="1"/>
  <c r="I63" i="1"/>
  <c r="I65" i="1"/>
  <c r="J63" i="1"/>
  <c r="J65" i="1"/>
  <c r="K63" i="1"/>
  <c r="K65" i="1"/>
  <c r="L63" i="1"/>
  <c r="L65" i="1"/>
  <c r="M63" i="1"/>
  <c r="M65" i="1"/>
  <c r="N63" i="1"/>
  <c r="N65" i="1"/>
  <c r="O63" i="1"/>
  <c r="O65" i="1"/>
  <c r="P63" i="1"/>
  <c r="P65" i="1"/>
  <c r="Q63" i="1"/>
  <c r="Q65" i="1"/>
  <c r="R63" i="1"/>
  <c r="R65" i="1"/>
  <c r="S63" i="1"/>
  <c r="S65" i="1"/>
  <c r="T63" i="1"/>
  <c r="T65" i="1"/>
  <c r="U63" i="1"/>
  <c r="U65" i="1"/>
  <c r="V63" i="1"/>
  <c r="V65" i="1"/>
  <c r="W63" i="1"/>
  <c r="W65" i="1"/>
  <c r="X63" i="1"/>
  <c r="X65" i="1"/>
  <c r="D53" i="1"/>
  <c r="D65" i="1"/>
  <c r="E89" i="1"/>
  <c r="D6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X6" i="1"/>
  <c r="X91" i="1"/>
  <c r="X95" i="1"/>
  <c r="X7" i="1"/>
  <c r="X104" i="1"/>
  <c r="X8" i="1"/>
  <c r="X110" i="1"/>
  <c r="X9" i="1"/>
  <c r="X114" i="1"/>
  <c r="X10" i="1"/>
  <c r="X121" i="1"/>
  <c r="X11" i="1"/>
  <c r="X15" i="1"/>
  <c r="X16" i="1"/>
  <c r="X17" i="1"/>
  <c r="X13" i="1"/>
  <c r="X14" i="1"/>
  <c r="X18" i="1"/>
  <c r="X138" i="1"/>
  <c r="X27" i="1"/>
  <c r="X22" i="1"/>
  <c r="X24" i="1"/>
  <c r="X25" i="1"/>
  <c r="X26" i="1"/>
  <c r="X28" i="1"/>
  <c r="X33" i="1"/>
  <c r="X34" i="1"/>
  <c r="X36" i="1"/>
  <c r="X154" i="1"/>
  <c r="H56" i="1"/>
  <c r="D13" i="1"/>
  <c r="D56" i="1"/>
  <c r="D62" i="1"/>
  <c r="E56" i="1"/>
  <c r="E62" i="1"/>
  <c r="F56" i="1"/>
  <c r="F62" i="1"/>
  <c r="G56" i="1"/>
  <c r="G62" i="1"/>
  <c r="H62" i="1"/>
  <c r="I62" i="1"/>
  <c r="J38" i="1"/>
  <c r="J62" i="1"/>
  <c r="K38" i="1"/>
  <c r="K62" i="1"/>
  <c r="L38" i="1"/>
  <c r="L62" i="1"/>
  <c r="M38" i="1"/>
  <c r="M62" i="1"/>
  <c r="N38" i="1"/>
  <c r="N62" i="1"/>
  <c r="O38" i="1"/>
  <c r="O62" i="1"/>
  <c r="P38" i="1"/>
  <c r="P62" i="1"/>
  <c r="Q38" i="1"/>
  <c r="Q62" i="1"/>
  <c r="R38" i="1"/>
  <c r="R62" i="1"/>
  <c r="S38" i="1"/>
  <c r="S62" i="1"/>
  <c r="T38" i="1"/>
  <c r="T62" i="1"/>
  <c r="U38" i="1"/>
  <c r="U62" i="1"/>
  <c r="V38" i="1"/>
  <c r="V62" i="1"/>
  <c r="W38" i="1"/>
  <c r="W62" i="1"/>
  <c r="X38" i="1"/>
  <c r="X62" i="1"/>
  <c r="H60" i="1"/>
  <c r="G60" i="1"/>
  <c r="F60" i="1"/>
  <c r="E60" i="1"/>
  <c r="D60" i="1"/>
  <c r="D64" i="1"/>
  <c r="E64" i="1"/>
  <c r="F64" i="1"/>
  <c r="G64" i="1"/>
  <c r="H64" i="1"/>
  <c r="I64" i="1"/>
  <c r="J39" i="1"/>
  <c r="J64" i="1"/>
  <c r="K39" i="1"/>
  <c r="K64" i="1"/>
  <c r="L39" i="1"/>
  <c r="L64" i="1"/>
  <c r="M39" i="1"/>
  <c r="M64" i="1"/>
  <c r="N39" i="1"/>
  <c r="N64" i="1"/>
  <c r="O39" i="1"/>
  <c r="O64" i="1"/>
  <c r="P39" i="1"/>
  <c r="P64" i="1"/>
  <c r="Q39" i="1"/>
  <c r="Q64" i="1"/>
  <c r="R39" i="1"/>
  <c r="R64" i="1"/>
  <c r="S39" i="1"/>
  <c r="S64" i="1"/>
  <c r="T39" i="1"/>
  <c r="T64" i="1"/>
  <c r="U39" i="1"/>
  <c r="U64" i="1"/>
  <c r="V39" i="1"/>
  <c r="V64" i="1"/>
  <c r="W39" i="1"/>
  <c r="W64" i="1"/>
  <c r="X39" i="1"/>
  <c r="X64" i="1"/>
  <c r="X155" i="1"/>
  <c r="X156" i="1"/>
  <c r="X157" i="1"/>
  <c r="X158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Z166" i="1"/>
  <c r="X166" i="1"/>
  <c r="Z169" i="1"/>
  <c r="X169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Z171" i="1"/>
  <c r="X170" i="1"/>
  <c r="W91" i="1"/>
  <c r="W104" i="1"/>
  <c r="W8" i="1"/>
  <c r="W50" i="1"/>
  <c r="X50" i="1"/>
  <c r="X175" i="1"/>
  <c r="W114" i="1"/>
  <c r="W10" i="1"/>
  <c r="W51" i="1"/>
  <c r="X51" i="1"/>
  <c r="X176" i="1"/>
  <c r="W121" i="1"/>
  <c r="W11" i="1"/>
  <c r="W52" i="1"/>
  <c r="X52" i="1"/>
  <c r="X177" i="1"/>
  <c r="W6" i="1"/>
  <c r="W95" i="1"/>
  <c r="W7" i="1"/>
  <c r="W110" i="1"/>
  <c r="W9" i="1"/>
  <c r="W15" i="1"/>
  <c r="W16" i="1"/>
  <c r="W17" i="1"/>
  <c r="W13" i="1"/>
  <c r="W14" i="1"/>
  <c r="W18" i="1"/>
  <c r="W138" i="1"/>
  <c r="W27" i="1"/>
  <c r="W22" i="1"/>
  <c r="W24" i="1"/>
  <c r="W25" i="1"/>
  <c r="W26" i="1"/>
  <c r="W28" i="1"/>
  <c r="W33" i="1"/>
  <c r="W34" i="1"/>
  <c r="W36" i="1"/>
  <c r="W154" i="1"/>
  <c r="W155" i="1"/>
  <c r="W156" i="1"/>
  <c r="W157" i="1"/>
  <c r="W158" i="1"/>
  <c r="X178" i="1"/>
  <c r="X182" i="1"/>
  <c r="X183" i="1"/>
  <c r="X184" i="1"/>
  <c r="X174" i="1"/>
  <c r="X68" i="1"/>
  <c r="X181" i="1"/>
  <c r="X185" i="1"/>
  <c r="X187" i="1"/>
  <c r="D91" i="1"/>
  <c r="D95" i="1"/>
  <c r="D7" i="1"/>
  <c r="D104" i="1"/>
  <c r="D8" i="1"/>
  <c r="D110" i="1"/>
  <c r="D9" i="1"/>
  <c r="D114" i="1"/>
  <c r="D10" i="1"/>
  <c r="D121" i="1"/>
  <c r="D11" i="1"/>
  <c r="D15" i="1"/>
  <c r="D16" i="1"/>
  <c r="D17" i="1"/>
  <c r="D14" i="1"/>
  <c r="D18" i="1"/>
  <c r="D24" i="1"/>
  <c r="D138" i="1"/>
  <c r="D27" i="1"/>
  <c r="D22" i="1"/>
  <c r="D25" i="1"/>
  <c r="D26" i="1"/>
  <c r="D28" i="1"/>
  <c r="D33" i="1"/>
  <c r="D34" i="1"/>
  <c r="D36" i="1"/>
  <c r="D154" i="1"/>
  <c r="D156" i="1"/>
  <c r="D157" i="1"/>
  <c r="D158" i="1"/>
  <c r="D50" i="1"/>
  <c r="D175" i="1"/>
  <c r="D51" i="1"/>
  <c r="D176" i="1"/>
  <c r="D52" i="1"/>
  <c r="D177" i="1"/>
  <c r="D178" i="1"/>
  <c r="D174" i="1"/>
  <c r="D187" i="1"/>
  <c r="C162" i="1"/>
  <c r="C166" i="1"/>
  <c r="C163" i="1"/>
  <c r="C165" i="1"/>
  <c r="C170" i="1"/>
  <c r="C187" i="1"/>
  <c r="E155" i="1"/>
  <c r="E6" i="1"/>
  <c r="E91" i="1"/>
  <c r="E95" i="1"/>
  <c r="E7" i="1"/>
  <c r="E104" i="1"/>
  <c r="E8" i="1"/>
  <c r="E110" i="1"/>
  <c r="E9" i="1"/>
  <c r="E114" i="1"/>
  <c r="E10" i="1"/>
  <c r="E121" i="1"/>
  <c r="E11" i="1"/>
  <c r="E15" i="1"/>
  <c r="E16" i="1"/>
  <c r="E17" i="1"/>
  <c r="E13" i="1"/>
  <c r="E14" i="1"/>
  <c r="E18" i="1"/>
  <c r="E138" i="1"/>
  <c r="E27" i="1"/>
  <c r="E22" i="1"/>
  <c r="E24" i="1"/>
  <c r="E25" i="1"/>
  <c r="E26" i="1"/>
  <c r="E28" i="1"/>
  <c r="E33" i="1"/>
  <c r="E34" i="1"/>
  <c r="E36" i="1"/>
  <c r="E154" i="1"/>
  <c r="E156" i="1"/>
  <c r="E157" i="1"/>
  <c r="F155" i="1"/>
  <c r="F6" i="1"/>
  <c r="F91" i="1"/>
  <c r="F95" i="1"/>
  <c r="F7" i="1"/>
  <c r="F104" i="1"/>
  <c r="F8" i="1"/>
  <c r="F110" i="1"/>
  <c r="F9" i="1"/>
  <c r="F114" i="1"/>
  <c r="F10" i="1"/>
  <c r="F121" i="1"/>
  <c r="F11" i="1"/>
  <c r="F15" i="1"/>
  <c r="F16" i="1"/>
  <c r="F17" i="1"/>
  <c r="F13" i="1"/>
  <c r="F14" i="1"/>
  <c r="F18" i="1"/>
  <c r="F138" i="1"/>
  <c r="F27" i="1"/>
  <c r="F22" i="1"/>
  <c r="F24" i="1"/>
  <c r="F25" i="1"/>
  <c r="F26" i="1"/>
  <c r="F28" i="1"/>
  <c r="F33" i="1"/>
  <c r="F34" i="1"/>
  <c r="F36" i="1"/>
  <c r="F154" i="1"/>
  <c r="F156" i="1"/>
  <c r="F157" i="1"/>
  <c r="G155" i="1"/>
  <c r="G6" i="1"/>
  <c r="G91" i="1"/>
  <c r="G95" i="1"/>
  <c r="G7" i="1"/>
  <c r="G104" i="1"/>
  <c r="G8" i="1"/>
  <c r="G110" i="1"/>
  <c r="G9" i="1"/>
  <c r="G114" i="1"/>
  <c r="G10" i="1"/>
  <c r="G121" i="1"/>
  <c r="G11" i="1"/>
  <c r="G15" i="1"/>
  <c r="G16" i="1"/>
  <c r="G17" i="1"/>
  <c r="G13" i="1"/>
  <c r="G14" i="1"/>
  <c r="G18" i="1"/>
  <c r="G138" i="1"/>
  <c r="G27" i="1"/>
  <c r="G22" i="1"/>
  <c r="G24" i="1"/>
  <c r="G25" i="1"/>
  <c r="G26" i="1"/>
  <c r="G28" i="1"/>
  <c r="G33" i="1"/>
  <c r="G34" i="1"/>
  <c r="G36" i="1"/>
  <c r="G154" i="1"/>
  <c r="G156" i="1"/>
  <c r="G157" i="1"/>
  <c r="H155" i="1"/>
  <c r="H6" i="1"/>
  <c r="H91" i="1"/>
  <c r="H95" i="1"/>
  <c r="H7" i="1"/>
  <c r="H104" i="1"/>
  <c r="H8" i="1"/>
  <c r="H110" i="1"/>
  <c r="H9" i="1"/>
  <c r="H114" i="1"/>
  <c r="H10" i="1"/>
  <c r="H121" i="1"/>
  <c r="H11" i="1"/>
  <c r="H15" i="1"/>
  <c r="H16" i="1"/>
  <c r="H17" i="1"/>
  <c r="H13" i="1"/>
  <c r="H14" i="1"/>
  <c r="H18" i="1"/>
  <c r="H138" i="1"/>
  <c r="H27" i="1"/>
  <c r="H22" i="1"/>
  <c r="H24" i="1"/>
  <c r="H25" i="1"/>
  <c r="H26" i="1"/>
  <c r="H28" i="1"/>
  <c r="H33" i="1"/>
  <c r="H34" i="1"/>
  <c r="H36" i="1"/>
  <c r="H154" i="1"/>
  <c r="H156" i="1"/>
  <c r="H157" i="1"/>
  <c r="I155" i="1"/>
  <c r="I6" i="1"/>
  <c r="I91" i="1"/>
  <c r="I95" i="1"/>
  <c r="I7" i="1"/>
  <c r="I104" i="1"/>
  <c r="I8" i="1"/>
  <c r="I110" i="1"/>
  <c r="I9" i="1"/>
  <c r="I114" i="1"/>
  <c r="I10" i="1"/>
  <c r="I121" i="1"/>
  <c r="I11" i="1"/>
  <c r="I15" i="1"/>
  <c r="I16" i="1"/>
  <c r="I17" i="1"/>
  <c r="I13" i="1"/>
  <c r="I14" i="1"/>
  <c r="I18" i="1"/>
  <c r="I138" i="1"/>
  <c r="I27" i="1"/>
  <c r="I22" i="1"/>
  <c r="I24" i="1"/>
  <c r="I25" i="1"/>
  <c r="I26" i="1"/>
  <c r="I28" i="1"/>
  <c r="I33" i="1"/>
  <c r="I34" i="1"/>
  <c r="I36" i="1"/>
  <c r="I154" i="1"/>
  <c r="I156" i="1"/>
  <c r="I157" i="1"/>
  <c r="J155" i="1"/>
  <c r="J6" i="1"/>
  <c r="J91" i="1"/>
  <c r="J95" i="1"/>
  <c r="J7" i="1"/>
  <c r="J104" i="1"/>
  <c r="J8" i="1"/>
  <c r="J110" i="1"/>
  <c r="J9" i="1"/>
  <c r="J114" i="1"/>
  <c r="J10" i="1"/>
  <c r="J121" i="1"/>
  <c r="J11" i="1"/>
  <c r="J15" i="1"/>
  <c r="J16" i="1"/>
  <c r="J17" i="1"/>
  <c r="J13" i="1"/>
  <c r="J14" i="1"/>
  <c r="J18" i="1"/>
  <c r="J138" i="1"/>
  <c r="J27" i="1"/>
  <c r="J22" i="1"/>
  <c r="J24" i="1"/>
  <c r="J25" i="1"/>
  <c r="J26" i="1"/>
  <c r="J28" i="1"/>
  <c r="J33" i="1"/>
  <c r="J34" i="1"/>
  <c r="J36" i="1"/>
  <c r="J154" i="1"/>
  <c r="J156" i="1"/>
  <c r="J157" i="1"/>
  <c r="K155" i="1"/>
  <c r="K6" i="1"/>
  <c r="K91" i="1"/>
  <c r="K95" i="1"/>
  <c r="K7" i="1"/>
  <c r="K104" i="1"/>
  <c r="K8" i="1"/>
  <c r="K110" i="1"/>
  <c r="K9" i="1"/>
  <c r="K114" i="1"/>
  <c r="K10" i="1"/>
  <c r="K121" i="1"/>
  <c r="K11" i="1"/>
  <c r="K15" i="1"/>
  <c r="K16" i="1"/>
  <c r="K17" i="1"/>
  <c r="K13" i="1"/>
  <c r="K14" i="1"/>
  <c r="K18" i="1"/>
  <c r="K138" i="1"/>
  <c r="K27" i="1"/>
  <c r="K22" i="1"/>
  <c r="K24" i="1"/>
  <c r="K25" i="1"/>
  <c r="K26" i="1"/>
  <c r="K28" i="1"/>
  <c r="K33" i="1"/>
  <c r="K34" i="1"/>
  <c r="K36" i="1"/>
  <c r="K154" i="1"/>
  <c r="K156" i="1"/>
  <c r="K157" i="1"/>
  <c r="L155" i="1"/>
  <c r="L6" i="1"/>
  <c r="L91" i="1"/>
  <c r="L95" i="1"/>
  <c r="L7" i="1"/>
  <c r="L104" i="1"/>
  <c r="L8" i="1"/>
  <c r="L110" i="1"/>
  <c r="L9" i="1"/>
  <c r="L114" i="1"/>
  <c r="L10" i="1"/>
  <c r="L121" i="1"/>
  <c r="L11" i="1"/>
  <c r="L15" i="1"/>
  <c r="L16" i="1"/>
  <c r="L17" i="1"/>
  <c r="L13" i="1"/>
  <c r="L14" i="1"/>
  <c r="L18" i="1"/>
  <c r="L138" i="1"/>
  <c r="L27" i="1"/>
  <c r="L22" i="1"/>
  <c r="L24" i="1"/>
  <c r="L25" i="1"/>
  <c r="L26" i="1"/>
  <c r="L28" i="1"/>
  <c r="L33" i="1"/>
  <c r="L34" i="1"/>
  <c r="L36" i="1"/>
  <c r="L154" i="1"/>
  <c r="L156" i="1"/>
  <c r="L157" i="1"/>
  <c r="M155" i="1"/>
  <c r="M6" i="1"/>
  <c r="M91" i="1"/>
  <c r="M95" i="1"/>
  <c r="M7" i="1"/>
  <c r="M104" i="1"/>
  <c r="M8" i="1"/>
  <c r="M110" i="1"/>
  <c r="M9" i="1"/>
  <c r="M114" i="1"/>
  <c r="M10" i="1"/>
  <c r="M121" i="1"/>
  <c r="M11" i="1"/>
  <c r="M15" i="1"/>
  <c r="M16" i="1"/>
  <c r="M17" i="1"/>
  <c r="M13" i="1"/>
  <c r="M14" i="1"/>
  <c r="M18" i="1"/>
  <c r="M138" i="1"/>
  <c r="M27" i="1"/>
  <c r="M22" i="1"/>
  <c r="M24" i="1"/>
  <c r="M25" i="1"/>
  <c r="M26" i="1"/>
  <c r="M28" i="1"/>
  <c r="M33" i="1"/>
  <c r="M34" i="1"/>
  <c r="M36" i="1"/>
  <c r="M154" i="1"/>
  <c r="M156" i="1"/>
  <c r="M157" i="1"/>
  <c r="N155" i="1"/>
  <c r="N6" i="1"/>
  <c r="N91" i="1"/>
  <c r="N95" i="1"/>
  <c r="N7" i="1"/>
  <c r="N104" i="1"/>
  <c r="N8" i="1"/>
  <c r="N110" i="1"/>
  <c r="N9" i="1"/>
  <c r="N114" i="1"/>
  <c r="N10" i="1"/>
  <c r="N121" i="1"/>
  <c r="N11" i="1"/>
  <c r="N15" i="1"/>
  <c r="N16" i="1"/>
  <c r="N17" i="1"/>
  <c r="N13" i="1"/>
  <c r="N14" i="1"/>
  <c r="N18" i="1"/>
  <c r="N138" i="1"/>
  <c r="N27" i="1"/>
  <c r="N22" i="1"/>
  <c r="N24" i="1"/>
  <c r="N25" i="1"/>
  <c r="N26" i="1"/>
  <c r="N28" i="1"/>
  <c r="N33" i="1"/>
  <c r="N34" i="1"/>
  <c r="N36" i="1"/>
  <c r="N154" i="1"/>
  <c r="N156" i="1"/>
  <c r="N157" i="1"/>
  <c r="O155" i="1"/>
  <c r="O6" i="1"/>
  <c r="O91" i="1"/>
  <c r="O95" i="1"/>
  <c r="O7" i="1"/>
  <c r="O104" i="1"/>
  <c r="O8" i="1"/>
  <c r="O110" i="1"/>
  <c r="O9" i="1"/>
  <c r="O114" i="1"/>
  <c r="O10" i="1"/>
  <c r="O121" i="1"/>
  <c r="O11" i="1"/>
  <c r="O15" i="1"/>
  <c r="O16" i="1"/>
  <c r="O17" i="1"/>
  <c r="O13" i="1"/>
  <c r="O14" i="1"/>
  <c r="O18" i="1"/>
  <c r="O138" i="1"/>
  <c r="O27" i="1"/>
  <c r="O22" i="1"/>
  <c r="O24" i="1"/>
  <c r="O25" i="1"/>
  <c r="O26" i="1"/>
  <c r="O28" i="1"/>
  <c r="O33" i="1"/>
  <c r="O34" i="1"/>
  <c r="O36" i="1"/>
  <c r="O154" i="1"/>
  <c r="O156" i="1"/>
  <c r="O157" i="1"/>
  <c r="P155" i="1"/>
  <c r="P6" i="1"/>
  <c r="P91" i="1"/>
  <c r="P95" i="1"/>
  <c r="P7" i="1"/>
  <c r="P104" i="1"/>
  <c r="P8" i="1"/>
  <c r="P110" i="1"/>
  <c r="P9" i="1"/>
  <c r="P114" i="1"/>
  <c r="P10" i="1"/>
  <c r="P121" i="1"/>
  <c r="P11" i="1"/>
  <c r="P15" i="1"/>
  <c r="P16" i="1"/>
  <c r="P17" i="1"/>
  <c r="P13" i="1"/>
  <c r="P14" i="1"/>
  <c r="P18" i="1"/>
  <c r="P138" i="1"/>
  <c r="P27" i="1"/>
  <c r="P22" i="1"/>
  <c r="P24" i="1"/>
  <c r="P25" i="1"/>
  <c r="P26" i="1"/>
  <c r="P28" i="1"/>
  <c r="P33" i="1"/>
  <c r="P34" i="1"/>
  <c r="P36" i="1"/>
  <c r="P154" i="1"/>
  <c r="P156" i="1"/>
  <c r="P157" i="1"/>
  <c r="Q155" i="1"/>
  <c r="Q6" i="1"/>
  <c r="Q91" i="1"/>
  <c r="Q95" i="1"/>
  <c r="Q7" i="1"/>
  <c r="Q104" i="1"/>
  <c r="Q8" i="1"/>
  <c r="Q110" i="1"/>
  <c r="Q9" i="1"/>
  <c r="Q114" i="1"/>
  <c r="Q10" i="1"/>
  <c r="Q121" i="1"/>
  <c r="Q11" i="1"/>
  <c r="Q15" i="1"/>
  <c r="Q16" i="1"/>
  <c r="Q17" i="1"/>
  <c r="Q13" i="1"/>
  <c r="Q14" i="1"/>
  <c r="Q18" i="1"/>
  <c r="Q138" i="1"/>
  <c r="Q27" i="1"/>
  <c r="Q22" i="1"/>
  <c r="Q24" i="1"/>
  <c r="Q25" i="1"/>
  <c r="Q26" i="1"/>
  <c r="Q28" i="1"/>
  <c r="Q33" i="1"/>
  <c r="Q34" i="1"/>
  <c r="Q36" i="1"/>
  <c r="Q154" i="1"/>
  <c r="Q156" i="1"/>
  <c r="Q157" i="1"/>
  <c r="R155" i="1"/>
  <c r="R6" i="1"/>
  <c r="R91" i="1"/>
  <c r="R95" i="1"/>
  <c r="R7" i="1"/>
  <c r="R104" i="1"/>
  <c r="R8" i="1"/>
  <c r="R110" i="1"/>
  <c r="R9" i="1"/>
  <c r="R114" i="1"/>
  <c r="R10" i="1"/>
  <c r="R121" i="1"/>
  <c r="R11" i="1"/>
  <c r="R15" i="1"/>
  <c r="R16" i="1"/>
  <c r="R17" i="1"/>
  <c r="R13" i="1"/>
  <c r="R14" i="1"/>
  <c r="R18" i="1"/>
  <c r="R138" i="1"/>
  <c r="R27" i="1"/>
  <c r="R22" i="1"/>
  <c r="R24" i="1"/>
  <c r="R25" i="1"/>
  <c r="R26" i="1"/>
  <c r="R28" i="1"/>
  <c r="R33" i="1"/>
  <c r="R34" i="1"/>
  <c r="R36" i="1"/>
  <c r="R154" i="1"/>
  <c r="R156" i="1"/>
  <c r="R157" i="1"/>
  <c r="S155" i="1"/>
  <c r="S6" i="1"/>
  <c r="S91" i="1"/>
  <c r="S95" i="1"/>
  <c r="S7" i="1"/>
  <c r="S104" i="1"/>
  <c r="S8" i="1"/>
  <c r="S110" i="1"/>
  <c r="S9" i="1"/>
  <c r="S114" i="1"/>
  <c r="S10" i="1"/>
  <c r="S121" i="1"/>
  <c r="S11" i="1"/>
  <c r="S15" i="1"/>
  <c r="S16" i="1"/>
  <c r="S17" i="1"/>
  <c r="S13" i="1"/>
  <c r="S14" i="1"/>
  <c r="S18" i="1"/>
  <c r="S138" i="1"/>
  <c r="S27" i="1"/>
  <c r="S22" i="1"/>
  <c r="S24" i="1"/>
  <c r="S25" i="1"/>
  <c r="S26" i="1"/>
  <c r="S28" i="1"/>
  <c r="S33" i="1"/>
  <c r="S34" i="1"/>
  <c r="S36" i="1"/>
  <c r="S154" i="1"/>
  <c r="S156" i="1"/>
  <c r="S157" i="1"/>
  <c r="T155" i="1"/>
  <c r="T6" i="1"/>
  <c r="T91" i="1"/>
  <c r="T95" i="1"/>
  <c r="T7" i="1"/>
  <c r="T104" i="1"/>
  <c r="T8" i="1"/>
  <c r="T110" i="1"/>
  <c r="T9" i="1"/>
  <c r="T114" i="1"/>
  <c r="T10" i="1"/>
  <c r="T121" i="1"/>
  <c r="T11" i="1"/>
  <c r="T15" i="1"/>
  <c r="T16" i="1"/>
  <c r="T17" i="1"/>
  <c r="T13" i="1"/>
  <c r="T14" i="1"/>
  <c r="T18" i="1"/>
  <c r="T138" i="1"/>
  <c r="T27" i="1"/>
  <c r="T22" i="1"/>
  <c r="T24" i="1"/>
  <c r="T25" i="1"/>
  <c r="T26" i="1"/>
  <c r="T28" i="1"/>
  <c r="T33" i="1"/>
  <c r="T34" i="1"/>
  <c r="T36" i="1"/>
  <c r="T154" i="1"/>
  <c r="T156" i="1"/>
  <c r="T157" i="1"/>
  <c r="U155" i="1"/>
  <c r="U6" i="1"/>
  <c r="U91" i="1"/>
  <c r="U95" i="1"/>
  <c r="U7" i="1"/>
  <c r="U104" i="1"/>
  <c r="U8" i="1"/>
  <c r="U110" i="1"/>
  <c r="U9" i="1"/>
  <c r="U114" i="1"/>
  <c r="U10" i="1"/>
  <c r="U121" i="1"/>
  <c r="U11" i="1"/>
  <c r="U15" i="1"/>
  <c r="U16" i="1"/>
  <c r="U17" i="1"/>
  <c r="U13" i="1"/>
  <c r="U14" i="1"/>
  <c r="U18" i="1"/>
  <c r="U138" i="1"/>
  <c r="U27" i="1"/>
  <c r="U22" i="1"/>
  <c r="U24" i="1"/>
  <c r="U25" i="1"/>
  <c r="U26" i="1"/>
  <c r="U28" i="1"/>
  <c r="U33" i="1"/>
  <c r="U34" i="1"/>
  <c r="U36" i="1"/>
  <c r="U154" i="1"/>
  <c r="U156" i="1"/>
  <c r="U157" i="1"/>
  <c r="V155" i="1"/>
  <c r="V6" i="1"/>
  <c r="V91" i="1"/>
  <c r="V95" i="1"/>
  <c r="V7" i="1"/>
  <c r="V104" i="1"/>
  <c r="V8" i="1"/>
  <c r="V110" i="1"/>
  <c r="V9" i="1"/>
  <c r="V114" i="1"/>
  <c r="V10" i="1"/>
  <c r="V121" i="1"/>
  <c r="V11" i="1"/>
  <c r="V15" i="1"/>
  <c r="V16" i="1"/>
  <c r="V17" i="1"/>
  <c r="V13" i="1"/>
  <c r="V14" i="1"/>
  <c r="V18" i="1"/>
  <c r="V138" i="1"/>
  <c r="V27" i="1"/>
  <c r="V22" i="1"/>
  <c r="V24" i="1"/>
  <c r="V25" i="1"/>
  <c r="V26" i="1"/>
  <c r="V28" i="1"/>
  <c r="V33" i="1"/>
  <c r="V34" i="1"/>
  <c r="V36" i="1"/>
  <c r="V154" i="1"/>
  <c r="V156" i="1"/>
  <c r="V157" i="1"/>
  <c r="E158" i="1"/>
  <c r="E178" i="1"/>
  <c r="E50" i="1"/>
  <c r="E175" i="1"/>
  <c r="E51" i="1"/>
  <c r="E176" i="1"/>
  <c r="E52" i="1"/>
  <c r="E177" i="1"/>
  <c r="E174" i="1"/>
  <c r="E187" i="1"/>
  <c r="F158" i="1"/>
  <c r="F178" i="1"/>
  <c r="F50" i="1"/>
  <c r="F175" i="1"/>
  <c r="F51" i="1"/>
  <c r="F176" i="1"/>
  <c r="F52" i="1"/>
  <c r="F177" i="1"/>
  <c r="F174" i="1"/>
  <c r="F187" i="1"/>
  <c r="G158" i="1"/>
  <c r="G178" i="1"/>
  <c r="G50" i="1"/>
  <c r="G175" i="1"/>
  <c r="G51" i="1"/>
  <c r="G176" i="1"/>
  <c r="G52" i="1"/>
  <c r="G177" i="1"/>
  <c r="G174" i="1"/>
  <c r="G187" i="1"/>
  <c r="H158" i="1"/>
  <c r="H178" i="1"/>
  <c r="H50" i="1"/>
  <c r="H175" i="1"/>
  <c r="H51" i="1"/>
  <c r="H176" i="1"/>
  <c r="H52" i="1"/>
  <c r="H177" i="1"/>
  <c r="H174" i="1"/>
  <c r="H187" i="1"/>
  <c r="I158" i="1"/>
  <c r="I178" i="1"/>
  <c r="I50" i="1"/>
  <c r="I175" i="1"/>
  <c r="I51" i="1"/>
  <c r="I176" i="1"/>
  <c r="I52" i="1"/>
  <c r="I177" i="1"/>
  <c r="I174" i="1"/>
  <c r="I187" i="1"/>
  <c r="J158" i="1"/>
  <c r="J178" i="1"/>
  <c r="J50" i="1"/>
  <c r="J175" i="1"/>
  <c r="J51" i="1"/>
  <c r="J176" i="1"/>
  <c r="J52" i="1"/>
  <c r="J177" i="1"/>
  <c r="J164" i="1"/>
  <c r="J168" i="1"/>
  <c r="J171" i="1"/>
  <c r="J174" i="1"/>
  <c r="J187" i="1"/>
  <c r="K158" i="1"/>
  <c r="K178" i="1"/>
  <c r="K50" i="1"/>
  <c r="K175" i="1"/>
  <c r="K51" i="1"/>
  <c r="K176" i="1"/>
  <c r="K52" i="1"/>
  <c r="K177" i="1"/>
  <c r="K174" i="1"/>
  <c r="K187" i="1"/>
  <c r="L158" i="1"/>
  <c r="L178" i="1"/>
  <c r="L50" i="1"/>
  <c r="L175" i="1"/>
  <c r="L51" i="1"/>
  <c r="L176" i="1"/>
  <c r="L52" i="1"/>
  <c r="L177" i="1"/>
  <c r="L174" i="1"/>
  <c r="L187" i="1"/>
  <c r="M158" i="1"/>
  <c r="M178" i="1"/>
  <c r="M50" i="1"/>
  <c r="M175" i="1"/>
  <c r="M51" i="1"/>
  <c r="M176" i="1"/>
  <c r="M52" i="1"/>
  <c r="M177" i="1"/>
  <c r="M174" i="1"/>
  <c r="M187" i="1"/>
  <c r="N158" i="1"/>
  <c r="N178" i="1"/>
  <c r="N50" i="1"/>
  <c r="N175" i="1"/>
  <c r="N51" i="1"/>
  <c r="N176" i="1"/>
  <c r="N52" i="1"/>
  <c r="N177" i="1"/>
  <c r="N174" i="1"/>
  <c r="N187" i="1"/>
  <c r="O158" i="1"/>
  <c r="O178" i="1"/>
  <c r="O50" i="1"/>
  <c r="O175" i="1"/>
  <c r="O51" i="1"/>
  <c r="O176" i="1"/>
  <c r="O52" i="1"/>
  <c r="O177" i="1"/>
  <c r="O164" i="1"/>
  <c r="O168" i="1"/>
  <c r="O171" i="1"/>
  <c r="O174" i="1"/>
  <c r="O187" i="1"/>
  <c r="P158" i="1"/>
  <c r="P178" i="1"/>
  <c r="P50" i="1"/>
  <c r="P175" i="1"/>
  <c r="P51" i="1"/>
  <c r="P176" i="1"/>
  <c r="P52" i="1"/>
  <c r="P177" i="1"/>
  <c r="P174" i="1"/>
  <c r="P187" i="1"/>
  <c r="Q158" i="1"/>
  <c r="Q178" i="1"/>
  <c r="Q50" i="1"/>
  <c r="Q175" i="1"/>
  <c r="Q51" i="1"/>
  <c r="Q176" i="1"/>
  <c r="Q52" i="1"/>
  <c r="Q177" i="1"/>
  <c r="Q174" i="1"/>
  <c r="Q187" i="1"/>
  <c r="R158" i="1"/>
  <c r="R178" i="1"/>
  <c r="R50" i="1"/>
  <c r="R175" i="1"/>
  <c r="R51" i="1"/>
  <c r="R176" i="1"/>
  <c r="R52" i="1"/>
  <c r="R177" i="1"/>
  <c r="R174" i="1"/>
  <c r="R187" i="1"/>
  <c r="S158" i="1"/>
  <c r="S178" i="1"/>
  <c r="S50" i="1"/>
  <c r="S175" i="1"/>
  <c r="S51" i="1"/>
  <c r="S176" i="1"/>
  <c r="S52" i="1"/>
  <c r="S177" i="1"/>
  <c r="S174" i="1"/>
  <c r="S187" i="1"/>
  <c r="T158" i="1"/>
  <c r="T178" i="1"/>
  <c r="T50" i="1"/>
  <c r="T175" i="1"/>
  <c r="T51" i="1"/>
  <c r="T176" i="1"/>
  <c r="T52" i="1"/>
  <c r="T177" i="1"/>
  <c r="T164" i="1"/>
  <c r="T168" i="1"/>
  <c r="T171" i="1"/>
  <c r="T174" i="1"/>
  <c r="T187" i="1"/>
  <c r="U158" i="1"/>
  <c r="U178" i="1"/>
  <c r="U50" i="1"/>
  <c r="U175" i="1"/>
  <c r="U51" i="1"/>
  <c r="U176" i="1"/>
  <c r="U52" i="1"/>
  <c r="U177" i="1"/>
  <c r="U174" i="1"/>
  <c r="U187" i="1"/>
  <c r="V158" i="1"/>
  <c r="V178" i="1"/>
  <c r="V50" i="1"/>
  <c r="V175" i="1"/>
  <c r="V51" i="1"/>
  <c r="V176" i="1"/>
  <c r="V52" i="1"/>
  <c r="V177" i="1"/>
  <c r="V174" i="1"/>
  <c r="V187" i="1"/>
  <c r="W178" i="1"/>
  <c r="W175" i="1"/>
  <c r="W176" i="1"/>
  <c r="W177" i="1"/>
  <c r="W174" i="1"/>
  <c r="W187" i="1"/>
  <c r="C190" i="1"/>
  <c r="D41" i="1"/>
  <c r="D43" i="1"/>
  <c r="D44" i="1"/>
  <c r="D75" i="1"/>
  <c r="D76" i="1"/>
  <c r="I201" i="1"/>
  <c r="C13" i="2"/>
  <c r="E5" i="2"/>
  <c r="E7" i="2"/>
  <c r="E8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D71" i="1"/>
  <c r="I200" i="1"/>
  <c r="I203" i="1"/>
  <c r="F200" i="1"/>
  <c r="F201" i="1"/>
  <c r="J200" i="1"/>
  <c r="F196" i="1"/>
  <c r="F195" i="1"/>
  <c r="F198" i="1"/>
  <c r="J201" i="1"/>
  <c r="F203" i="1"/>
  <c r="F205" i="1"/>
  <c r="F207" i="1"/>
  <c r="C188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D189" i="1"/>
  <c r="D68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E39" i="1"/>
  <c r="F39" i="1"/>
  <c r="G39" i="1"/>
  <c r="H39" i="1"/>
  <c r="D39" i="1"/>
  <c r="E38" i="1"/>
  <c r="D38" i="1"/>
  <c r="C189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H69" i="1"/>
  <c r="I69" i="1"/>
  <c r="J69" i="1"/>
  <c r="F38" i="1"/>
  <c r="G38" i="1"/>
  <c r="H38" i="1"/>
  <c r="D11" i="3"/>
  <c r="P69" i="1"/>
  <c r="U69" i="1"/>
  <c r="E69" i="1"/>
  <c r="O69" i="1"/>
  <c r="T69" i="1"/>
  <c r="L69" i="1"/>
  <c r="X69" i="1"/>
  <c r="W69" i="1"/>
  <c r="G69" i="1"/>
  <c r="S69" i="1"/>
  <c r="Q69" i="1"/>
  <c r="V69" i="1"/>
  <c r="N69" i="1"/>
  <c r="F69" i="1"/>
  <c r="K69" i="1"/>
  <c r="R69" i="1"/>
  <c r="D69" i="1"/>
  <c r="M69" i="1"/>
  <c r="E11" i="3"/>
  <c r="D218" i="2"/>
  <c r="F11" i="3"/>
  <c r="G11" i="3"/>
  <c r="D3" i="3"/>
  <c r="D108" i="2"/>
  <c r="D148" i="2"/>
  <c r="D151" i="2"/>
  <c r="D248" i="2"/>
  <c r="D93" i="2"/>
  <c r="D260" i="2"/>
  <c r="D236" i="2"/>
  <c r="D94" i="2"/>
  <c r="D174" i="2"/>
  <c r="D137" i="2"/>
  <c r="D80" i="2"/>
  <c r="D232" i="2"/>
  <c r="D188" i="2"/>
  <c r="D210" i="2"/>
  <c r="D198" i="2"/>
  <c r="D173" i="2"/>
  <c r="D162" i="2"/>
  <c r="D133" i="2"/>
  <c r="D167" i="2"/>
  <c r="D175" i="2"/>
  <c r="D157" i="2"/>
  <c r="D111" i="2"/>
  <c r="D36" i="2"/>
  <c r="D134" i="2"/>
  <c r="D121" i="2"/>
  <c r="D95" i="2"/>
  <c r="D168" i="2"/>
  <c r="D104" i="2"/>
  <c r="D161" i="2"/>
  <c r="D45" i="2"/>
  <c r="D107" i="2"/>
  <c r="D209" i="2"/>
  <c r="D110" i="2"/>
  <c r="D86" i="2"/>
  <c r="D120" i="2"/>
  <c r="D92" i="2"/>
  <c r="D223" i="2"/>
  <c r="D219" i="2"/>
  <c r="D79" i="2"/>
  <c r="D112" i="2"/>
  <c r="D78" i="2"/>
  <c r="D118" i="2"/>
  <c r="D234" i="2"/>
  <c r="D213" i="2"/>
  <c r="D25" i="2"/>
  <c r="D245" i="2"/>
  <c r="D55" i="2"/>
  <c r="D220" i="2"/>
  <c r="D205" i="2"/>
  <c r="D235" i="2"/>
  <c r="D244" i="2"/>
  <c r="D69" i="2"/>
  <c r="D105" i="2"/>
  <c r="D159" i="2"/>
  <c r="D72" i="2"/>
  <c r="D246" i="2"/>
  <c r="D186" i="2"/>
  <c r="D130" i="2"/>
  <c r="D170" i="2"/>
  <c r="D166" i="2"/>
  <c r="D179" i="2"/>
  <c r="D258" i="2"/>
  <c r="D146" i="2"/>
  <c r="D73" i="2"/>
  <c r="D139" i="2"/>
  <c r="D242" i="2"/>
  <c r="D261" i="2"/>
  <c r="D243" i="2"/>
  <c r="D96" i="2"/>
  <c r="D211" i="2"/>
  <c r="D34" i="2"/>
  <c r="D225" i="2"/>
  <c r="D61" i="2"/>
  <c r="D256" i="2"/>
  <c r="D195" i="2"/>
  <c r="D183" i="2"/>
  <c r="D58" i="2"/>
  <c r="D156" i="2"/>
  <c r="D233" i="2"/>
  <c r="D171" i="2"/>
  <c r="D44" i="2"/>
  <c r="D202" i="2"/>
  <c r="D140" i="2"/>
  <c r="D66" i="2"/>
  <c r="D193" i="2"/>
  <c r="D125" i="2"/>
  <c r="D253" i="2"/>
  <c r="D262" i="2"/>
  <c r="D122" i="2"/>
  <c r="D224" i="2"/>
  <c r="D43" i="2"/>
  <c r="D238" i="2"/>
  <c r="D76" i="2"/>
  <c r="D230" i="2"/>
  <c r="D67" i="2"/>
  <c r="D196" i="2"/>
  <c r="D231" i="2"/>
  <c r="D144" i="2"/>
  <c r="D227" i="2"/>
  <c r="D165" i="2"/>
  <c r="D102" i="2"/>
  <c r="D33" i="2"/>
  <c r="D194" i="2"/>
  <c r="D126" i="2"/>
  <c r="D259" i="2"/>
  <c r="D187" i="2"/>
  <c r="D119" i="2"/>
  <c r="D98" i="2"/>
  <c r="D249" i="2"/>
  <c r="D254" i="2"/>
  <c r="D135" i="2"/>
  <c r="D237" i="2"/>
  <c r="D50" i="2"/>
  <c r="D149" i="2"/>
  <c r="D27" i="2"/>
  <c r="D91" i="2"/>
  <c r="D77" i="2"/>
  <c r="D68" i="2"/>
  <c r="D87" i="2"/>
  <c r="D127" i="2"/>
  <c r="D155" i="2"/>
  <c r="D192" i="2"/>
  <c r="D240" i="2"/>
  <c r="D31" i="2"/>
  <c r="D49" i="2"/>
  <c r="D90" i="2"/>
  <c r="D128" i="2"/>
  <c r="D203" i="2"/>
  <c r="D35" i="2"/>
  <c r="D51" i="2"/>
  <c r="D100" i="2"/>
  <c r="D129" i="2"/>
  <c r="D164" i="2"/>
  <c r="D204" i="2"/>
  <c r="D37" i="2"/>
  <c r="D53" i="2"/>
  <c r="D250" i="2"/>
  <c r="D101" i="2"/>
  <c r="D138" i="2"/>
  <c r="D176" i="2"/>
  <c r="D214" i="2"/>
  <c r="D38" i="2"/>
  <c r="D54" i="2"/>
  <c r="D252" i="2"/>
  <c r="D103" i="2"/>
  <c r="D141" i="2"/>
  <c r="D178" i="2"/>
  <c r="D226" i="2"/>
  <c r="D40" i="2"/>
  <c r="D57" i="2"/>
  <c r="D263" i="2"/>
  <c r="D114" i="2"/>
  <c r="D180" i="2"/>
  <c r="D28" i="2"/>
  <c r="D59" i="2"/>
  <c r="D163" i="2"/>
  <c r="D228" i="2"/>
  <c r="D70" i="2"/>
  <c r="D115" i="2"/>
  <c r="D150" i="2"/>
  <c r="D190" i="2"/>
  <c r="D229" i="2"/>
  <c r="D29" i="2"/>
  <c r="D47" i="2"/>
  <c r="D75" i="2"/>
  <c r="D116" i="2"/>
  <c r="D152" i="2"/>
  <c r="D191" i="2"/>
  <c r="D239" i="2"/>
  <c r="D30" i="2"/>
  <c r="D48" i="2"/>
  <c r="D142" i="2"/>
  <c r="D42" i="2"/>
  <c r="D147" i="2"/>
  <c r="D32" i="2"/>
  <c r="D189" i="2"/>
  <c r="D99" i="2"/>
  <c r="D199" i="2"/>
  <c r="D131" i="2"/>
  <c r="D71" i="2"/>
  <c r="D222" i="2"/>
  <c r="D160" i="2"/>
  <c r="D89" i="2"/>
  <c r="D215" i="2"/>
  <c r="D153" i="2"/>
  <c r="D81" i="2"/>
  <c r="D64" i="2"/>
  <c r="D251" i="2"/>
  <c r="D241" i="2"/>
  <c r="D184" i="2"/>
  <c r="D97" i="2"/>
  <c r="D200" i="2"/>
  <c r="D60" i="2"/>
  <c r="D143" i="2"/>
  <c r="D46" i="2"/>
  <c r="D169" i="2"/>
  <c r="D158" i="2"/>
  <c r="D39" i="2"/>
  <c r="D177" i="2"/>
  <c r="D85" i="2"/>
  <c r="D185" i="2"/>
  <c r="D123" i="2"/>
  <c r="D62" i="2"/>
  <c r="D216" i="2"/>
  <c r="D154" i="2"/>
  <c r="D82" i="2"/>
  <c r="D207" i="2"/>
  <c r="D145" i="2"/>
  <c r="D65" i="2"/>
  <c r="D257" i="2"/>
  <c r="D264" i="2"/>
  <c r="D83" i="2"/>
  <c r="D197" i="2"/>
  <c r="D113" i="2"/>
  <c r="D212" i="2"/>
  <c r="D255" i="2"/>
  <c r="D181" i="2"/>
  <c r="D56" i="2"/>
  <c r="D182" i="2"/>
  <c r="D124" i="2"/>
  <c r="D221" i="2"/>
  <c r="D88" i="2"/>
  <c r="D247" i="2"/>
  <c r="D172" i="2"/>
  <c r="D84" i="2"/>
  <c r="D52" i="2"/>
  <c r="D26" i="2"/>
  <c r="D132" i="2"/>
  <c r="D41" i="2"/>
  <c r="D74" i="2"/>
  <c r="D117" i="2"/>
  <c r="D208" i="2"/>
  <c r="D201" i="2"/>
  <c r="D217" i="2"/>
  <c r="D109" i="2"/>
  <c r="D106" i="2"/>
  <c r="D136" i="2"/>
  <c r="D63" i="2"/>
  <c r="D206" i="2"/>
  <c r="F3" i="3"/>
  <c r="G3" i="3"/>
  <c r="D5" i="3"/>
  <c r="E3" i="3"/>
  <c r="D7" i="3"/>
  <c r="I252" i="2"/>
  <c r="I168" i="2"/>
  <c r="I36" i="2"/>
  <c r="I156" i="2"/>
  <c r="I204" i="2"/>
  <c r="I72" i="2"/>
  <c r="I96" i="2"/>
  <c r="I24" i="2"/>
  <c r="I240" i="2"/>
  <c r="I120" i="2"/>
  <c r="I180" i="2"/>
  <c r="I48" i="2"/>
  <c r="I228" i="2"/>
  <c r="I192" i="2"/>
  <c r="I132" i="2"/>
  <c r="I216" i="2"/>
  <c r="I84" i="2"/>
  <c r="I264" i="2"/>
  <c r="I108" i="2"/>
  <c r="I144" i="2"/>
  <c r="I60" i="2"/>
  <c r="E53" i="1"/>
  <c r="E41" i="1"/>
  <c r="E5" i="3"/>
  <c r="E7" i="3"/>
  <c r="E43" i="1"/>
  <c r="E44" i="1"/>
  <c r="E75" i="1"/>
  <c r="E76" i="1"/>
  <c r="F53" i="1"/>
  <c r="F5" i="3"/>
  <c r="F7" i="3"/>
  <c r="F41" i="1"/>
  <c r="G53" i="1"/>
  <c r="G41" i="1"/>
  <c r="G5" i="3"/>
  <c r="G7" i="3"/>
  <c r="F43" i="1"/>
  <c r="F44" i="1"/>
  <c r="F75" i="1"/>
  <c r="F76" i="1"/>
  <c r="H53" i="1"/>
  <c r="H41" i="1"/>
  <c r="G43" i="1"/>
  <c r="G44" i="1"/>
  <c r="G75" i="1"/>
  <c r="G76" i="1"/>
  <c r="H43" i="1"/>
  <c r="H44" i="1"/>
  <c r="H75" i="1"/>
  <c r="H76" i="1"/>
  <c r="I53" i="1"/>
  <c r="I41" i="1"/>
  <c r="J53" i="1"/>
  <c r="I43" i="1"/>
  <c r="I44" i="1"/>
  <c r="I75" i="1"/>
  <c r="I76" i="1"/>
  <c r="J41" i="1"/>
  <c r="J43" i="1"/>
  <c r="J44" i="1"/>
  <c r="J75" i="1"/>
  <c r="J76" i="1"/>
  <c r="K53" i="1"/>
  <c r="K41" i="1"/>
  <c r="L53" i="1"/>
  <c r="L41" i="1"/>
  <c r="K43" i="1"/>
  <c r="K44" i="1"/>
  <c r="K75" i="1"/>
  <c r="K76" i="1"/>
  <c r="M53" i="1"/>
  <c r="L43" i="1"/>
  <c r="L44" i="1"/>
  <c r="L75" i="1"/>
  <c r="L76" i="1"/>
  <c r="M41" i="1"/>
  <c r="N53" i="1"/>
  <c r="M43" i="1"/>
  <c r="M44" i="1"/>
  <c r="M75" i="1"/>
  <c r="M76" i="1"/>
  <c r="N41" i="1"/>
  <c r="O53" i="1"/>
  <c r="N43" i="1"/>
  <c r="N44" i="1"/>
  <c r="N75" i="1"/>
  <c r="N76" i="1"/>
  <c r="O41" i="1"/>
  <c r="O43" i="1"/>
  <c r="O44" i="1"/>
  <c r="O75" i="1"/>
  <c r="O76" i="1"/>
  <c r="P53" i="1"/>
  <c r="P41" i="1"/>
  <c r="P43" i="1"/>
  <c r="P44" i="1"/>
  <c r="P75" i="1"/>
  <c r="P76" i="1"/>
  <c r="Q53" i="1"/>
  <c r="Q41" i="1"/>
  <c r="Q43" i="1"/>
  <c r="Q44" i="1"/>
  <c r="Q75" i="1"/>
  <c r="Q76" i="1"/>
  <c r="R53" i="1"/>
  <c r="R41" i="1"/>
  <c r="S53" i="1"/>
  <c r="H24" i="2"/>
  <c r="D40" i="1"/>
  <c r="D9" i="3"/>
  <c r="D13" i="3"/>
  <c r="D15" i="3"/>
  <c r="R43" i="1"/>
  <c r="R44" i="1"/>
  <c r="R75" i="1"/>
  <c r="R76" i="1"/>
  <c r="S41" i="1"/>
  <c r="T53" i="1"/>
  <c r="D78" i="1"/>
  <c r="D80" i="1"/>
  <c r="C25" i="2"/>
  <c r="S43" i="1"/>
  <c r="S44" i="1"/>
  <c r="S75" i="1"/>
  <c r="S76" i="1"/>
  <c r="T41" i="1"/>
  <c r="E25" i="2"/>
  <c r="T43" i="1"/>
  <c r="T44" i="1"/>
  <c r="T75" i="1"/>
  <c r="T76" i="1"/>
  <c r="U41" i="1"/>
  <c r="U53" i="1"/>
  <c r="V53" i="1"/>
  <c r="U43" i="1"/>
  <c r="U44" i="1"/>
  <c r="U75" i="1"/>
  <c r="U76" i="1"/>
  <c r="F25" i="2"/>
  <c r="G25" i="2"/>
  <c r="C26" i="2"/>
  <c r="V41" i="1"/>
  <c r="V43" i="1"/>
  <c r="V44" i="1"/>
  <c r="V75" i="1"/>
  <c r="V76" i="1"/>
  <c r="E26" i="2"/>
  <c r="W53" i="1"/>
  <c r="W41" i="1"/>
  <c r="X53" i="1"/>
  <c r="X41" i="1"/>
  <c r="X43" i="1"/>
  <c r="X44" i="1"/>
  <c r="X75" i="1"/>
  <c r="X76" i="1"/>
  <c r="W43" i="1"/>
  <c r="W44" i="1"/>
  <c r="W75" i="1"/>
  <c r="W76" i="1"/>
  <c r="F26" i="2"/>
  <c r="G26" i="2"/>
  <c r="C27" i="2"/>
  <c r="E27" i="2"/>
  <c r="F27" i="2"/>
  <c r="G27" i="2"/>
  <c r="C28" i="2"/>
  <c r="E28" i="2"/>
  <c r="F28" i="2"/>
  <c r="G28" i="2"/>
  <c r="C29" i="2"/>
  <c r="E29" i="2"/>
  <c r="F29" i="2"/>
  <c r="G29" i="2"/>
  <c r="C30" i="2"/>
  <c r="E30" i="2"/>
  <c r="F30" i="2"/>
  <c r="G30" i="2"/>
  <c r="C31" i="2"/>
  <c r="E31" i="2"/>
  <c r="F31" i="2"/>
  <c r="G31" i="2"/>
  <c r="C32" i="2"/>
  <c r="E32" i="2"/>
  <c r="F32" i="2"/>
  <c r="G32" i="2"/>
  <c r="C33" i="2"/>
  <c r="E33" i="2"/>
  <c r="F33" i="2"/>
  <c r="G33" i="2"/>
  <c r="C34" i="2"/>
  <c r="E34" i="2"/>
  <c r="F34" i="2"/>
  <c r="G34" i="2"/>
  <c r="C35" i="2"/>
  <c r="E35" i="2"/>
  <c r="F35" i="2"/>
  <c r="G35" i="2"/>
  <c r="C36" i="2"/>
  <c r="E36" i="2"/>
  <c r="F36" i="2"/>
  <c r="G36" i="2"/>
  <c r="H36" i="2"/>
  <c r="E40" i="1"/>
  <c r="E9" i="3"/>
  <c r="E13" i="3"/>
  <c r="E15" i="3"/>
  <c r="C37" i="2"/>
  <c r="E71" i="1"/>
  <c r="E78" i="1"/>
  <c r="E80" i="1"/>
  <c r="E37" i="2"/>
  <c r="F37" i="2"/>
  <c r="G37" i="2"/>
  <c r="C38" i="2"/>
  <c r="E38" i="2"/>
  <c r="F38" i="2"/>
  <c r="G38" i="2"/>
  <c r="C39" i="2"/>
  <c r="E39" i="2"/>
  <c r="F39" i="2"/>
  <c r="G39" i="2"/>
  <c r="C40" i="2"/>
  <c r="E40" i="2"/>
  <c r="F40" i="2"/>
  <c r="G40" i="2"/>
  <c r="C41" i="2"/>
  <c r="E41" i="2"/>
  <c r="F41" i="2"/>
  <c r="G41" i="2"/>
  <c r="C42" i="2"/>
  <c r="E42" i="2"/>
  <c r="F42" i="2"/>
  <c r="G42" i="2"/>
  <c r="C43" i="2"/>
  <c r="E43" i="2"/>
  <c r="F43" i="2"/>
  <c r="G43" i="2"/>
  <c r="C44" i="2"/>
  <c r="E44" i="2"/>
  <c r="F44" i="2"/>
  <c r="G44" i="2"/>
  <c r="C45" i="2"/>
  <c r="E45" i="2"/>
  <c r="F45" i="2"/>
  <c r="G45" i="2"/>
  <c r="C46" i="2"/>
  <c r="E46" i="2"/>
  <c r="F46" i="2"/>
  <c r="G46" i="2"/>
  <c r="C47" i="2"/>
  <c r="E47" i="2"/>
  <c r="F47" i="2"/>
  <c r="G47" i="2"/>
  <c r="C48" i="2"/>
  <c r="E48" i="2"/>
  <c r="F48" i="2"/>
  <c r="G48" i="2"/>
  <c r="H48" i="2"/>
  <c r="F40" i="1"/>
  <c r="F9" i="3"/>
  <c r="F13" i="3"/>
  <c r="F15" i="3"/>
  <c r="F71" i="1"/>
  <c r="F78" i="1"/>
  <c r="F80" i="1"/>
  <c r="C49" i="2"/>
  <c r="E49" i="2"/>
  <c r="F49" i="2"/>
  <c r="G49" i="2"/>
  <c r="C50" i="2"/>
  <c r="E50" i="2"/>
  <c r="F50" i="2"/>
  <c r="G50" i="2"/>
  <c r="C51" i="2"/>
  <c r="E51" i="2"/>
  <c r="F51" i="2"/>
  <c r="G51" i="2"/>
  <c r="C52" i="2"/>
  <c r="E52" i="2"/>
  <c r="F52" i="2"/>
  <c r="G52" i="2"/>
  <c r="C53" i="2"/>
  <c r="E53" i="2"/>
  <c r="F53" i="2"/>
  <c r="G53" i="2"/>
  <c r="C54" i="2"/>
  <c r="E54" i="2"/>
  <c r="F54" i="2"/>
  <c r="G54" i="2"/>
  <c r="C55" i="2"/>
  <c r="E55" i="2"/>
  <c r="F55" i="2"/>
  <c r="G55" i="2"/>
  <c r="C56" i="2"/>
  <c r="E56" i="2"/>
  <c r="F56" i="2"/>
  <c r="G56" i="2"/>
  <c r="C57" i="2"/>
  <c r="E57" i="2"/>
  <c r="F57" i="2"/>
  <c r="G57" i="2"/>
  <c r="C58" i="2"/>
  <c r="E58" i="2"/>
  <c r="F58" i="2"/>
  <c r="G58" i="2"/>
  <c r="C59" i="2"/>
  <c r="E59" i="2"/>
  <c r="F59" i="2"/>
  <c r="G59" i="2"/>
  <c r="C60" i="2"/>
  <c r="E60" i="2"/>
  <c r="F60" i="2"/>
  <c r="G60" i="2"/>
  <c r="H60" i="2"/>
  <c r="G40" i="1"/>
  <c r="G9" i="3"/>
  <c r="G13" i="3"/>
  <c r="G15" i="3"/>
  <c r="C61" i="2"/>
  <c r="G71" i="1"/>
  <c r="G78" i="1"/>
  <c r="G80" i="1"/>
  <c r="E61" i="2"/>
  <c r="F61" i="2"/>
  <c r="G61" i="2"/>
  <c r="C62" i="2"/>
  <c r="E62" i="2"/>
  <c r="F62" i="2"/>
  <c r="G62" i="2"/>
  <c r="C63" i="2"/>
  <c r="E63" i="2"/>
  <c r="F63" i="2"/>
  <c r="G63" i="2"/>
  <c r="C64" i="2"/>
  <c r="E64" i="2"/>
  <c r="F64" i="2"/>
  <c r="G64" i="2"/>
  <c r="C65" i="2"/>
  <c r="E65" i="2"/>
  <c r="F65" i="2"/>
  <c r="G65" i="2"/>
  <c r="C66" i="2"/>
  <c r="E66" i="2"/>
  <c r="F66" i="2"/>
  <c r="G66" i="2"/>
  <c r="C67" i="2"/>
  <c r="E67" i="2"/>
  <c r="F67" i="2"/>
  <c r="G67" i="2"/>
  <c r="C68" i="2"/>
  <c r="E68" i="2"/>
  <c r="F68" i="2"/>
  <c r="G68" i="2"/>
  <c r="C69" i="2"/>
  <c r="E69" i="2"/>
  <c r="F69" i="2"/>
  <c r="G69" i="2"/>
  <c r="C70" i="2"/>
  <c r="E70" i="2"/>
  <c r="F70" i="2"/>
  <c r="G70" i="2"/>
  <c r="C71" i="2"/>
  <c r="E71" i="2"/>
  <c r="F71" i="2"/>
  <c r="G71" i="2"/>
  <c r="C72" i="2"/>
  <c r="E72" i="2"/>
  <c r="F72" i="2"/>
  <c r="G72" i="2"/>
  <c r="H72" i="2"/>
  <c r="H40" i="1"/>
  <c r="H71" i="1"/>
  <c r="H78" i="1"/>
  <c r="H80" i="1"/>
  <c r="C73" i="2"/>
  <c r="E73" i="2"/>
  <c r="F73" i="2"/>
  <c r="G73" i="2"/>
  <c r="C74" i="2"/>
  <c r="E74" i="2"/>
  <c r="F74" i="2"/>
  <c r="G74" i="2"/>
  <c r="C75" i="2"/>
  <c r="E75" i="2"/>
  <c r="F75" i="2"/>
  <c r="G75" i="2"/>
  <c r="C76" i="2"/>
  <c r="E76" i="2"/>
  <c r="F76" i="2"/>
  <c r="G76" i="2"/>
  <c r="C77" i="2"/>
  <c r="E77" i="2"/>
  <c r="F77" i="2"/>
  <c r="G77" i="2"/>
  <c r="C78" i="2"/>
  <c r="E78" i="2"/>
  <c r="F78" i="2"/>
  <c r="G78" i="2"/>
  <c r="C79" i="2"/>
  <c r="E79" i="2"/>
  <c r="F79" i="2"/>
  <c r="G79" i="2"/>
  <c r="C80" i="2"/>
  <c r="E80" i="2"/>
  <c r="F80" i="2"/>
  <c r="G80" i="2"/>
  <c r="C81" i="2"/>
  <c r="E81" i="2"/>
  <c r="F81" i="2"/>
  <c r="G81" i="2"/>
  <c r="C82" i="2"/>
  <c r="E82" i="2"/>
  <c r="F82" i="2"/>
  <c r="G82" i="2"/>
  <c r="C83" i="2"/>
  <c r="E83" i="2"/>
  <c r="F83" i="2"/>
  <c r="G83" i="2"/>
  <c r="C84" i="2"/>
  <c r="E84" i="2"/>
  <c r="F84" i="2"/>
  <c r="G84" i="2"/>
  <c r="H84" i="2"/>
  <c r="I40" i="1"/>
  <c r="I71" i="1"/>
  <c r="I78" i="1"/>
  <c r="I80" i="1"/>
  <c r="C85" i="2"/>
  <c r="E85" i="2"/>
  <c r="F85" i="2"/>
  <c r="G85" i="2"/>
  <c r="C86" i="2"/>
  <c r="E86" i="2"/>
  <c r="F86" i="2"/>
  <c r="G86" i="2"/>
  <c r="C87" i="2"/>
  <c r="E87" i="2"/>
  <c r="F87" i="2"/>
  <c r="G87" i="2"/>
  <c r="C88" i="2"/>
  <c r="E88" i="2"/>
  <c r="F88" i="2"/>
  <c r="G88" i="2"/>
  <c r="C89" i="2"/>
  <c r="E89" i="2"/>
  <c r="F89" i="2"/>
  <c r="G89" i="2"/>
  <c r="C90" i="2"/>
  <c r="E90" i="2"/>
  <c r="F90" i="2"/>
  <c r="G90" i="2"/>
  <c r="C91" i="2"/>
  <c r="E91" i="2"/>
  <c r="F91" i="2"/>
  <c r="G91" i="2"/>
  <c r="C92" i="2"/>
  <c r="E92" i="2"/>
  <c r="F92" i="2"/>
  <c r="G92" i="2"/>
  <c r="C93" i="2"/>
  <c r="E93" i="2"/>
  <c r="F93" i="2"/>
  <c r="G93" i="2"/>
  <c r="C94" i="2"/>
  <c r="E94" i="2"/>
  <c r="F94" i="2"/>
  <c r="G94" i="2"/>
  <c r="C95" i="2"/>
  <c r="E95" i="2"/>
  <c r="F95" i="2"/>
  <c r="G95" i="2"/>
  <c r="C96" i="2"/>
  <c r="E96" i="2"/>
  <c r="F96" i="2"/>
  <c r="G96" i="2"/>
  <c r="H96" i="2"/>
  <c r="J40" i="1"/>
  <c r="J71" i="1"/>
  <c r="J78" i="1"/>
  <c r="J80" i="1"/>
  <c r="C97" i="2"/>
  <c r="E97" i="2"/>
  <c r="F97" i="2"/>
  <c r="G97" i="2"/>
  <c r="C98" i="2"/>
  <c r="E98" i="2"/>
  <c r="F98" i="2"/>
  <c r="G98" i="2"/>
  <c r="C99" i="2"/>
  <c r="E99" i="2"/>
  <c r="F99" i="2"/>
  <c r="G99" i="2"/>
  <c r="C100" i="2"/>
  <c r="E100" i="2"/>
  <c r="F100" i="2"/>
  <c r="G100" i="2"/>
  <c r="C101" i="2"/>
  <c r="E101" i="2"/>
  <c r="F101" i="2"/>
  <c r="G101" i="2"/>
  <c r="C102" i="2"/>
  <c r="E102" i="2"/>
  <c r="F102" i="2"/>
  <c r="G102" i="2"/>
  <c r="C103" i="2"/>
  <c r="E103" i="2"/>
  <c r="F103" i="2"/>
  <c r="G103" i="2"/>
  <c r="C104" i="2"/>
  <c r="E104" i="2"/>
  <c r="F104" i="2"/>
  <c r="G104" i="2"/>
  <c r="C105" i="2"/>
  <c r="E105" i="2"/>
  <c r="F105" i="2"/>
  <c r="G105" i="2"/>
  <c r="C106" i="2"/>
  <c r="E106" i="2"/>
  <c r="F106" i="2"/>
  <c r="G106" i="2"/>
  <c r="C107" i="2"/>
  <c r="E107" i="2"/>
  <c r="F107" i="2"/>
  <c r="G107" i="2"/>
  <c r="C108" i="2"/>
  <c r="E108" i="2"/>
  <c r="F108" i="2"/>
  <c r="G108" i="2"/>
  <c r="H108" i="2"/>
  <c r="K40" i="1"/>
  <c r="K71" i="1"/>
  <c r="K78" i="1"/>
  <c r="K80" i="1"/>
  <c r="C109" i="2"/>
  <c r="E109" i="2"/>
  <c r="F109" i="2"/>
  <c r="G109" i="2"/>
  <c r="C110" i="2"/>
  <c r="E110" i="2"/>
  <c r="F110" i="2"/>
  <c r="G110" i="2"/>
  <c r="C111" i="2"/>
  <c r="E111" i="2"/>
  <c r="F111" i="2"/>
  <c r="G111" i="2"/>
  <c r="C112" i="2"/>
  <c r="E112" i="2"/>
  <c r="F112" i="2"/>
  <c r="G112" i="2"/>
  <c r="C113" i="2"/>
  <c r="E113" i="2"/>
  <c r="F113" i="2"/>
  <c r="G113" i="2"/>
  <c r="C114" i="2"/>
  <c r="E114" i="2"/>
  <c r="F114" i="2"/>
  <c r="G114" i="2"/>
  <c r="C115" i="2"/>
  <c r="E115" i="2"/>
  <c r="F115" i="2"/>
  <c r="G115" i="2"/>
  <c r="C116" i="2"/>
  <c r="E116" i="2"/>
  <c r="F116" i="2"/>
  <c r="G116" i="2"/>
  <c r="C117" i="2"/>
  <c r="E117" i="2"/>
  <c r="F117" i="2"/>
  <c r="G117" i="2"/>
  <c r="C118" i="2"/>
  <c r="E118" i="2"/>
  <c r="F118" i="2"/>
  <c r="G118" i="2"/>
  <c r="C119" i="2"/>
  <c r="E119" i="2"/>
  <c r="F119" i="2"/>
  <c r="G119" i="2"/>
  <c r="C120" i="2"/>
  <c r="E120" i="2"/>
  <c r="F120" i="2"/>
  <c r="G120" i="2"/>
  <c r="H120" i="2"/>
  <c r="L40" i="1"/>
  <c r="C121" i="2"/>
  <c r="L71" i="1"/>
  <c r="L78" i="1"/>
  <c r="L80" i="1"/>
  <c r="E121" i="2"/>
  <c r="F121" i="2"/>
  <c r="G121" i="2"/>
  <c r="C122" i="2"/>
  <c r="E122" i="2"/>
  <c r="F122" i="2"/>
  <c r="G122" i="2"/>
  <c r="C123" i="2"/>
  <c r="E123" i="2"/>
  <c r="F123" i="2"/>
  <c r="G123" i="2"/>
  <c r="C124" i="2"/>
  <c r="E124" i="2"/>
  <c r="F124" i="2"/>
  <c r="G124" i="2"/>
  <c r="C125" i="2"/>
  <c r="E125" i="2"/>
  <c r="F125" i="2"/>
  <c r="G125" i="2"/>
  <c r="C126" i="2"/>
  <c r="E126" i="2"/>
  <c r="F126" i="2"/>
  <c r="G126" i="2"/>
  <c r="C127" i="2"/>
  <c r="E127" i="2"/>
  <c r="F127" i="2"/>
  <c r="G127" i="2"/>
  <c r="C128" i="2"/>
  <c r="E128" i="2"/>
  <c r="F128" i="2"/>
  <c r="G128" i="2"/>
  <c r="C129" i="2"/>
  <c r="E129" i="2"/>
  <c r="F129" i="2"/>
  <c r="G129" i="2"/>
  <c r="C130" i="2"/>
  <c r="E130" i="2"/>
  <c r="F130" i="2"/>
  <c r="G130" i="2"/>
  <c r="C131" i="2"/>
  <c r="E131" i="2"/>
  <c r="F131" i="2"/>
  <c r="G131" i="2"/>
  <c r="C132" i="2"/>
  <c r="E132" i="2"/>
  <c r="F132" i="2"/>
  <c r="G132" i="2"/>
  <c r="H132" i="2"/>
  <c r="M40" i="1"/>
  <c r="M71" i="1"/>
  <c r="M78" i="1"/>
  <c r="M80" i="1"/>
  <c r="C133" i="2"/>
  <c r="E133" i="2"/>
  <c r="F133" i="2"/>
  <c r="G133" i="2"/>
  <c r="C134" i="2"/>
  <c r="E134" i="2"/>
  <c r="F134" i="2"/>
  <c r="G134" i="2"/>
  <c r="C135" i="2"/>
  <c r="E135" i="2"/>
  <c r="F135" i="2"/>
  <c r="G135" i="2"/>
  <c r="C136" i="2"/>
  <c r="E136" i="2"/>
  <c r="F136" i="2"/>
  <c r="G136" i="2"/>
  <c r="C137" i="2"/>
  <c r="E137" i="2"/>
  <c r="F137" i="2"/>
  <c r="G137" i="2"/>
  <c r="C138" i="2"/>
  <c r="E138" i="2"/>
  <c r="F138" i="2"/>
  <c r="G138" i="2"/>
  <c r="C139" i="2"/>
  <c r="E139" i="2"/>
  <c r="F139" i="2"/>
  <c r="G139" i="2"/>
  <c r="C140" i="2"/>
  <c r="E140" i="2"/>
  <c r="F140" i="2"/>
  <c r="G140" i="2"/>
  <c r="C141" i="2"/>
  <c r="E141" i="2"/>
  <c r="F141" i="2"/>
  <c r="G141" i="2"/>
  <c r="C142" i="2"/>
  <c r="E142" i="2"/>
  <c r="F142" i="2"/>
  <c r="G142" i="2"/>
  <c r="C143" i="2"/>
  <c r="E143" i="2"/>
  <c r="F143" i="2"/>
  <c r="G143" i="2"/>
  <c r="C144" i="2"/>
  <c r="E144" i="2"/>
  <c r="F144" i="2"/>
  <c r="G144" i="2"/>
  <c r="H144" i="2"/>
  <c r="N40" i="1"/>
  <c r="N71" i="1"/>
  <c r="N78" i="1"/>
  <c r="N80" i="1"/>
  <c r="C145" i="2"/>
  <c r="E145" i="2"/>
  <c r="F145" i="2"/>
  <c r="G145" i="2"/>
  <c r="C146" i="2"/>
  <c r="E146" i="2"/>
  <c r="F146" i="2"/>
  <c r="G146" i="2"/>
  <c r="C147" i="2"/>
  <c r="E147" i="2"/>
  <c r="F147" i="2"/>
  <c r="G147" i="2"/>
  <c r="C148" i="2"/>
  <c r="E148" i="2"/>
  <c r="F148" i="2"/>
  <c r="G148" i="2"/>
  <c r="C149" i="2"/>
  <c r="E149" i="2"/>
  <c r="F149" i="2"/>
  <c r="G149" i="2"/>
  <c r="C150" i="2"/>
  <c r="E150" i="2"/>
  <c r="F150" i="2"/>
  <c r="G150" i="2"/>
  <c r="C151" i="2"/>
  <c r="E151" i="2"/>
  <c r="F151" i="2"/>
  <c r="G151" i="2"/>
  <c r="C152" i="2"/>
  <c r="E152" i="2"/>
  <c r="F152" i="2"/>
  <c r="G152" i="2"/>
  <c r="C153" i="2"/>
  <c r="E153" i="2"/>
  <c r="F153" i="2"/>
  <c r="G153" i="2"/>
  <c r="C154" i="2"/>
  <c r="E154" i="2"/>
  <c r="F154" i="2"/>
  <c r="G154" i="2"/>
  <c r="C155" i="2"/>
  <c r="E155" i="2"/>
  <c r="F155" i="2"/>
  <c r="G155" i="2"/>
  <c r="C156" i="2"/>
  <c r="E156" i="2"/>
  <c r="F156" i="2"/>
  <c r="G156" i="2"/>
  <c r="H156" i="2"/>
  <c r="O40" i="1"/>
  <c r="O71" i="1"/>
  <c r="O78" i="1"/>
  <c r="O80" i="1"/>
  <c r="C157" i="2"/>
  <c r="E157" i="2"/>
  <c r="F157" i="2"/>
  <c r="G157" i="2"/>
  <c r="C158" i="2"/>
  <c r="E158" i="2"/>
  <c r="F158" i="2"/>
  <c r="G158" i="2"/>
  <c r="C159" i="2"/>
  <c r="E159" i="2"/>
  <c r="F159" i="2"/>
  <c r="G159" i="2"/>
  <c r="C160" i="2"/>
  <c r="E160" i="2"/>
  <c r="F160" i="2"/>
  <c r="G160" i="2"/>
  <c r="C161" i="2"/>
  <c r="E161" i="2"/>
  <c r="F161" i="2"/>
  <c r="G161" i="2"/>
  <c r="C162" i="2"/>
  <c r="E162" i="2"/>
  <c r="F162" i="2"/>
  <c r="G162" i="2"/>
  <c r="C163" i="2"/>
  <c r="E163" i="2"/>
  <c r="F163" i="2"/>
  <c r="G163" i="2"/>
  <c r="C164" i="2"/>
  <c r="E164" i="2"/>
  <c r="F164" i="2"/>
  <c r="G164" i="2"/>
  <c r="C165" i="2"/>
  <c r="E165" i="2"/>
  <c r="F165" i="2"/>
  <c r="G165" i="2"/>
  <c r="C166" i="2"/>
  <c r="E166" i="2"/>
  <c r="F166" i="2"/>
  <c r="G166" i="2"/>
  <c r="C167" i="2"/>
  <c r="E167" i="2"/>
  <c r="F167" i="2"/>
  <c r="G167" i="2"/>
  <c r="C168" i="2"/>
  <c r="E168" i="2"/>
  <c r="F168" i="2"/>
  <c r="G168" i="2"/>
  <c r="H168" i="2"/>
  <c r="P40" i="1"/>
  <c r="P71" i="1"/>
  <c r="P78" i="1"/>
  <c r="P80" i="1"/>
  <c r="C169" i="2"/>
  <c r="E169" i="2"/>
  <c r="F169" i="2"/>
  <c r="G169" i="2"/>
  <c r="C170" i="2"/>
  <c r="E170" i="2"/>
  <c r="F170" i="2"/>
  <c r="G170" i="2"/>
  <c r="C171" i="2"/>
  <c r="E171" i="2"/>
  <c r="F171" i="2"/>
  <c r="G171" i="2"/>
  <c r="C172" i="2"/>
  <c r="E172" i="2"/>
  <c r="F172" i="2"/>
  <c r="G172" i="2"/>
  <c r="C173" i="2"/>
  <c r="E173" i="2"/>
  <c r="F173" i="2"/>
  <c r="G173" i="2"/>
  <c r="C174" i="2"/>
  <c r="E174" i="2"/>
  <c r="F174" i="2"/>
  <c r="G174" i="2"/>
  <c r="C175" i="2"/>
  <c r="E175" i="2"/>
  <c r="F175" i="2"/>
  <c r="G175" i="2"/>
  <c r="C176" i="2"/>
  <c r="E176" i="2"/>
  <c r="F176" i="2"/>
  <c r="G176" i="2"/>
  <c r="C177" i="2"/>
  <c r="E177" i="2"/>
  <c r="F177" i="2"/>
  <c r="G177" i="2"/>
  <c r="C178" i="2"/>
  <c r="E178" i="2"/>
  <c r="F178" i="2"/>
  <c r="G178" i="2"/>
  <c r="C179" i="2"/>
  <c r="E179" i="2"/>
  <c r="F179" i="2"/>
  <c r="G179" i="2"/>
  <c r="C180" i="2"/>
  <c r="E180" i="2"/>
  <c r="F180" i="2"/>
  <c r="G180" i="2"/>
  <c r="H180" i="2"/>
  <c r="Q40" i="1"/>
  <c r="Q71" i="1"/>
  <c r="Q78" i="1"/>
  <c r="Q80" i="1"/>
  <c r="C181" i="2"/>
  <c r="E181" i="2"/>
  <c r="F181" i="2"/>
  <c r="G181" i="2"/>
  <c r="C182" i="2"/>
  <c r="E182" i="2"/>
  <c r="F182" i="2"/>
  <c r="G182" i="2"/>
  <c r="C183" i="2"/>
  <c r="E183" i="2"/>
  <c r="F183" i="2"/>
  <c r="G183" i="2"/>
  <c r="C184" i="2"/>
  <c r="E184" i="2"/>
  <c r="F184" i="2"/>
  <c r="G184" i="2"/>
  <c r="C185" i="2"/>
  <c r="E185" i="2"/>
  <c r="F185" i="2"/>
  <c r="G185" i="2"/>
  <c r="C186" i="2"/>
  <c r="E186" i="2"/>
  <c r="F186" i="2"/>
  <c r="G186" i="2"/>
  <c r="C187" i="2"/>
  <c r="E187" i="2"/>
  <c r="F187" i="2"/>
  <c r="G187" i="2"/>
  <c r="C188" i="2"/>
  <c r="E188" i="2"/>
  <c r="F188" i="2"/>
  <c r="G188" i="2"/>
  <c r="C189" i="2"/>
  <c r="E189" i="2"/>
  <c r="F189" i="2"/>
  <c r="G189" i="2"/>
  <c r="C190" i="2"/>
  <c r="E190" i="2"/>
  <c r="F190" i="2"/>
  <c r="G190" i="2"/>
  <c r="C191" i="2"/>
  <c r="E191" i="2"/>
  <c r="F191" i="2"/>
  <c r="G191" i="2"/>
  <c r="C192" i="2"/>
  <c r="E192" i="2"/>
  <c r="F192" i="2"/>
  <c r="G192" i="2"/>
  <c r="H192" i="2"/>
  <c r="R40" i="1"/>
  <c r="R71" i="1"/>
  <c r="R78" i="1"/>
  <c r="R80" i="1"/>
  <c r="C193" i="2"/>
  <c r="E193" i="2"/>
  <c r="F193" i="2"/>
  <c r="G193" i="2"/>
  <c r="C194" i="2"/>
  <c r="E194" i="2"/>
  <c r="F194" i="2"/>
  <c r="G194" i="2"/>
  <c r="C195" i="2"/>
  <c r="E195" i="2"/>
  <c r="F195" i="2"/>
  <c r="G195" i="2"/>
  <c r="C196" i="2"/>
  <c r="E196" i="2"/>
  <c r="F196" i="2"/>
  <c r="G196" i="2"/>
  <c r="C197" i="2"/>
  <c r="E197" i="2"/>
  <c r="F197" i="2"/>
  <c r="G197" i="2"/>
  <c r="C198" i="2"/>
  <c r="E198" i="2"/>
  <c r="F198" i="2"/>
  <c r="G198" i="2"/>
  <c r="C199" i="2"/>
  <c r="E199" i="2"/>
  <c r="F199" i="2"/>
  <c r="G199" i="2"/>
  <c r="C200" i="2"/>
  <c r="E200" i="2"/>
  <c r="F200" i="2"/>
  <c r="G200" i="2"/>
  <c r="C201" i="2"/>
  <c r="E201" i="2"/>
  <c r="F201" i="2"/>
  <c r="G201" i="2"/>
  <c r="C202" i="2"/>
  <c r="E202" i="2"/>
  <c r="F202" i="2"/>
  <c r="G202" i="2"/>
  <c r="C203" i="2"/>
  <c r="E203" i="2"/>
  <c r="F203" i="2"/>
  <c r="G203" i="2"/>
  <c r="C204" i="2"/>
  <c r="E204" i="2"/>
  <c r="F204" i="2"/>
  <c r="G204" i="2"/>
  <c r="H204" i="2"/>
  <c r="S40" i="1"/>
  <c r="S71" i="1"/>
  <c r="S78" i="1"/>
  <c r="S80" i="1"/>
  <c r="C205" i="2"/>
  <c r="E205" i="2"/>
  <c r="F205" i="2"/>
  <c r="G205" i="2"/>
  <c r="C206" i="2"/>
  <c r="E206" i="2"/>
  <c r="F206" i="2"/>
  <c r="G206" i="2"/>
  <c r="C207" i="2"/>
  <c r="E207" i="2"/>
  <c r="F207" i="2"/>
  <c r="G207" i="2"/>
  <c r="C208" i="2"/>
  <c r="E208" i="2"/>
  <c r="F208" i="2"/>
  <c r="G208" i="2"/>
  <c r="C209" i="2"/>
  <c r="E209" i="2"/>
  <c r="F209" i="2"/>
  <c r="G209" i="2"/>
  <c r="C210" i="2"/>
  <c r="E210" i="2"/>
  <c r="F210" i="2"/>
  <c r="G210" i="2"/>
  <c r="C211" i="2"/>
  <c r="E211" i="2"/>
  <c r="F211" i="2"/>
  <c r="G211" i="2"/>
  <c r="C212" i="2"/>
  <c r="E212" i="2"/>
  <c r="F212" i="2"/>
  <c r="G212" i="2"/>
  <c r="C213" i="2"/>
  <c r="E213" i="2"/>
  <c r="F213" i="2"/>
  <c r="G213" i="2"/>
  <c r="C214" i="2"/>
  <c r="E214" i="2"/>
  <c r="F214" i="2"/>
  <c r="G214" i="2"/>
  <c r="C215" i="2"/>
  <c r="E215" i="2"/>
  <c r="F215" i="2"/>
  <c r="G215" i="2"/>
  <c r="C216" i="2"/>
  <c r="E216" i="2"/>
  <c r="F216" i="2"/>
  <c r="G216" i="2"/>
  <c r="H216" i="2"/>
  <c r="T40" i="1"/>
  <c r="T71" i="1"/>
  <c r="T78" i="1"/>
  <c r="T80" i="1"/>
  <c r="C217" i="2"/>
  <c r="E217" i="2"/>
  <c r="F217" i="2"/>
  <c r="G217" i="2"/>
  <c r="C218" i="2"/>
  <c r="E218" i="2"/>
  <c r="F218" i="2"/>
  <c r="G218" i="2"/>
  <c r="C219" i="2"/>
  <c r="E219" i="2"/>
  <c r="F219" i="2"/>
  <c r="G219" i="2"/>
  <c r="C220" i="2"/>
  <c r="E220" i="2"/>
  <c r="F220" i="2"/>
  <c r="G220" i="2"/>
  <c r="C221" i="2"/>
  <c r="E221" i="2"/>
  <c r="F221" i="2"/>
  <c r="G221" i="2"/>
  <c r="C222" i="2"/>
  <c r="E222" i="2"/>
  <c r="F222" i="2"/>
  <c r="G222" i="2"/>
  <c r="C223" i="2"/>
  <c r="E223" i="2"/>
  <c r="F223" i="2"/>
  <c r="G223" i="2"/>
  <c r="C224" i="2"/>
  <c r="E224" i="2"/>
  <c r="F224" i="2"/>
  <c r="G224" i="2"/>
  <c r="C225" i="2"/>
  <c r="E225" i="2"/>
  <c r="F225" i="2"/>
  <c r="G225" i="2"/>
  <c r="C226" i="2"/>
  <c r="E226" i="2"/>
  <c r="F226" i="2"/>
  <c r="G226" i="2"/>
  <c r="C227" i="2"/>
  <c r="E227" i="2"/>
  <c r="F227" i="2"/>
  <c r="G227" i="2"/>
  <c r="C228" i="2"/>
  <c r="E228" i="2"/>
  <c r="F228" i="2"/>
  <c r="G228" i="2"/>
  <c r="H228" i="2"/>
  <c r="U40" i="1"/>
  <c r="C229" i="2"/>
  <c r="U71" i="1"/>
  <c r="U78" i="1"/>
  <c r="U80" i="1"/>
  <c r="E229" i="2"/>
  <c r="F229" i="2"/>
  <c r="G229" i="2"/>
  <c r="C230" i="2"/>
  <c r="E230" i="2"/>
  <c r="F230" i="2"/>
  <c r="G230" i="2"/>
  <c r="C231" i="2"/>
  <c r="E231" i="2"/>
  <c r="F231" i="2"/>
  <c r="G231" i="2"/>
  <c r="C232" i="2"/>
  <c r="E232" i="2"/>
  <c r="F232" i="2"/>
  <c r="G232" i="2"/>
  <c r="C233" i="2"/>
  <c r="E233" i="2"/>
  <c r="F233" i="2"/>
  <c r="G233" i="2"/>
  <c r="C234" i="2"/>
  <c r="E234" i="2"/>
  <c r="F234" i="2"/>
  <c r="G234" i="2"/>
  <c r="C235" i="2"/>
  <c r="E235" i="2"/>
  <c r="F235" i="2"/>
  <c r="G235" i="2"/>
  <c r="C236" i="2"/>
  <c r="E236" i="2"/>
  <c r="F236" i="2"/>
  <c r="G236" i="2"/>
  <c r="C237" i="2"/>
  <c r="E237" i="2"/>
  <c r="F237" i="2"/>
  <c r="G237" i="2"/>
  <c r="C238" i="2"/>
  <c r="E238" i="2"/>
  <c r="F238" i="2"/>
  <c r="G238" i="2"/>
  <c r="C239" i="2"/>
  <c r="E239" i="2"/>
  <c r="F239" i="2"/>
  <c r="G239" i="2"/>
  <c r="C240" i="2"/>
  <c r="E240" i="2"/>
  <c r="F240" i="2"/>
  <c r="G240" i="2"/>
  <c r="H240" i="2"/>
  <c r="V40" i="1"/>
  <c r="V71" i="1"/>
  <c r="V78" i="1"/>
  <c r="V80" i="1"/>
  <c r="C241" i="2"/>
  <c r="E241" i="2"/>
  <c r="F241" i="2"/>
  <c r="G241" i="2"/>
  <c r="C242" i="2"/>
  <c r="E242" i="2"/>
  <c r="F242" i="2"/>
  <c r="G242" i="2"/>
  <c r="C243" i="2"/>
  <c r="E243" i="2"/>
  <c r="F243" i="2"/>
  <c r="G243" i="2"/>
  <c r="C244" i="2"/>
  <c r="E244" i="2"/>
  <c r="F244" i="2"/>
  <c r="G244" i="2"/>
  <c r="C245" i="2"/>
  <c r="E245" i="2"/>
  <c r="F245" i="2"/>
  <c r="G245" i="2"/>
  <c r="C246" i="2"/>
  <c r="E246" i="2"/>
  <c r="F246" i="2"/>
  <c r="G246" i="2"/>
  <c r="C247" i="2"/>
  <c r="E247" i="2"/>
  <c r="F247" i="2"/>
  <c r="G247" i="2"/>
  <c r="C248" i="2"/>
  <c r="E248" i="2"/>
  <c r="F248" i="2"/>
  <c r="G248" i="2"/>
  <c r="C249" i="2"/>
  <c r="E249" i="2"/>
  <c r="F249" i="2"/>
  <c r="G249" i="2"/>
  <c r="C250" i="2"/>
  <c r="E250" i="2"/>
  <c r="F250" i="2"/>
  <c r="G250" i="2"/>
  <c r="C251" i="2"/>
  <c r="E251" i="2"/>
  <c r="F251" i="2"/>
  <c r="G251" i="2"/>
  <c r="C252" i="2"/>
  <c r="E252" i="2"/>
  <c r="F252" i="2"/>
  <c r="G252" i="2"/>
  <c r="H252" i="2"/>
  <c r="W40" i="1"/>
  <c r="W71" i="1"/>
  <c r="W78" i="1"/>
  <c r="W80" i="1"/>
  <c r="C253" i="2"/>
  <c r="E253" i="2"/>
  <c r="F253" i="2"/>
  <c r="G253" i="2"/>
  <c r="C254" i="2"/>
  <c r="E254" i="2"/>
  <c r="F254" i="2"/>
  <c r="G254" i="2"/>
  <c r="C255" i="2"/>
  <c r="E255" i="2"/>
  <c r="F255" i="2"/>
  <c r="G255" i="2"/>
  <c r="C256" i="2"/>
  <c r="E256" i="2"/>
  <c r="F256" i="2"/>
  <c r="G256" i="2"/>
  <c r="C257" i="2"/>
  <c r="E257" i="2"/>
  <c r="F257" i="2"/>
  <c r="G257" i="2"/>
  <c r="C258" i="2"/>
  <c r="E258" i="2"/>
  <c r="F258" i="2"/>
  <c r="G258" i="2"/>
  <c r="C259" i="2"/>
  <c r="E259" i="2"/>
  <c r="F259" i="2"/>
  <c r="G259" i="2"/>
  <c r="C260" i="2"/>
  <c r="E260" i="2"/>
  <c r="F260" i="2"/>
  <c r="G260" i="2"/>
  <c r="C261" i="2"/>
  <c r="E261" i="2"/>
  <c r="F261" i="2"/>
  <c r="G261" i="2"/>
  <c r="C262" i="2"/>
  <c r="E262" i="2"/>
  <c r="F262" i="2"/>
  <c r="G262" i="2"/>
  <c r="C263" i="2"/>
  <c r="E263" i="2"/>
  <c r="F263" i="2"/>
  <c r="G263" i="2"/>
  <c r="C264" i="2"/>
  <c r="E264" i="2"/>
  <c r="F264" i="2"/>
  <c r="G264" i="2"/>
  <c r="X71" i="1"/>
  <c r="X78" i="1"/>
  <c r="X80" i="1"/>
  <c r="H264" i="2"/>
  <c r="X40" i="1"/>
</calcChain>
</file>

<file path=xl/sharedStrings.xml><?xml version="1.0" encoding="utf-8"?>
<sst xmlns="http://schemas.openxmlformats.org/spreadsheetml/2006/main" count="208" uniqueCount="185">
  <si>
    <t>INCOME STATEMENT</t>
  </si>
  <si>
    <t>Gross Profit</t>
  </si>
  <si>
    <t>Selling, general, and administrative expenses</t>
  </si>
  <si>
    <t>Pre-tax income</t>
  </si>
  <si>
    <t>Net Income</t>
  </si>
  <si>
    <t>BALANCE SHEET</t>
  </si>
  <si>
    <t>Assets</t>
  </si>
  <si>
    <t>Cash</t>
  </si>
  <si>
    <t>Total assets</t>
  </si>
  <si>
    <t>Liabilities and shareholder's equity</t>
  </si>
  <si>
    <t>Total current liabilities</t>
  </si>
  <si>
    <t>Long-term debt</t>
  </si>
  <si>
    <t>Extra Bank Loan</t>
  </si>
  <si>
    <t>Retained Earnings</t>
  </si>
  <si>
    <t>Total shareholder's equity</t>
  </si>
  <si>
    <t>Total liabilities and shareholder's equity</t>
  </si>
  <si>
    <t>Golf Course</t>
  </si>
  <si>
    <t>Property Taxes</t>
  </si>
  <si>
    <t>Insurance Expense (on golf carts)</t>
  </si>
  <si>
    <t>General Insurance Expense</t>
  </si>
  <si>
    <t>Maintenance Expense Per Hole Per Year</t>
  </si>
  <si>
    <t>Number of Holes</t>
  </si>
  <si>
    <t>Maintenance Expense</t>
  </si>
  <si>
    <t>Golf Carts</t>
  </si>
  <si>
    <t>Depreciation of Golf Carts</t>
  </si>
  <si>
    <t>Utilities from Golf Carts</t>
  </si>
  <si>
    <t>Price of Golf Ball</t>
  </si>
  <si>
    <t>Cost of Golf Ball</t>
  </si>
  <si>
    <t>Percentage of Golfers who buy balls at course</t>
  </si>
  <si>
    <t>Number of Golf Balls Sold</t>
  </si>
  <si>
    <t>Average cost of golf club</t>
  </si>
  <si>
    <t>Percent of rounds w/rented golf car</t>
  </si>
  <si>
    <t>Weekday green fees</t>
  </si>
  <si>
    <t>Weekend green fees</t>
  </si>
  <si>
    <t>Number of weekday rounds</t>
  </si>
  <si>
    <t>Number of weekend rounds</t>
  </si>
  <si>
    <t>Total number of rounds</t>
  </si>
  <si>
    <t>Token revenue per token</t>
  </si>
  <si>
    <t>Number of tokens</t>
  </si>
  <si>
    <t>Total number of golf cars</t>
  </si>
  <si>
    <t>Insurance expense per car</t>
  </si>
  <si>
    <t xml:space="preserve">GOLF CARS </t>
  </si>
  <si>
    <t>GREEN FEES</t>
  </si>
  <si>
    <t>Green fees revenue</t>
  </si>
  <si>
    <t>Token revenue</t>
  </si>
  <si>
    <t>Golf ball revenue</t>
  </si>
  <si>
    <t>EXPENSES</t>
  </si>
  <si>
    <t>GOLF BALLS</t>
  </si>
  <si>
    <t>Price to rent golf club</t>
  </si>
  <si>
    <t>GOLF CLUBS</t>
  </si>
  <si>
    <t>Golf balls</t>
  </si>
  <si>
    <t>GOLF APPAREL</t>
  </si>
  <si>
    <t>Salaries</t>
  </si>
  <si>
    <t>SALARIES/WAGES</t>
  </si>
  <si>
    <t>Marshall</t>
  </si>
  <si>
    <t>Golf apparel</t>
  </si>
  <si>
    <t>Printing costs for scorecard</t>
  </si>
  <si>
    <t>Printing costs per 5000 scorecards</t>
  </si>
  <si>
    <t>Total printing costs</t>
  </si>
  <si>
    <t>Lesson instructor</t>
  </si>
  <si>
    <t>Assistant professional</t>
  </si>
  <si>
    <t>Head professional</t>
  </si>
  <si>
    <t>Golf apparel revenue</t>
  </si>
  <si>
    <t>Average apparel price</t>
  </si>
  <si>
    <t>Percentage of rounds that buy apparel</t>
  </si>
  <si>
    <t>Total amount of apparel bought</t>
  </si>
  <si>
    <t>Percentage of rounds with rented clubs</t>
  </si>
  <si>
    <t>Total number of rounds w/rented club</t>
  </si>
  <si>
    <t>Average cost of apparel</t>
  </si>
  <si>
    <t>Amoritization of Clubhouse</t>
  </si>
  <si>
    <t>Interest Rate</t>
  </si>
  <si>
    <t>Period interest rate</t>
  </si>
  <si>
    <t>Loan term</t>
  </si>
  <si>
    <t>Total number of periods</t>
  </si>
  <si>
    <t>Period</t>
  </si>
  <si>
    <t>Principle</t>
  </si>
  <si>
    <t>Payment</t>
  </si>
  <si>
    <t>Interest</t>
  </si>
  <si>
    <t>Amount Paid</t>
  </si>
  <si>
    <t>Ending Balance</t>
  </si>
  <si>
    <t>Year</t>
  </si>
  <si>
    <t>Interest expense</t>
  </si>
  <si>
    <t>Yearly interest expense</t>
  </si>
  <si>
    <t>Tax Rate</t>
  </si>
  <si>
    <t>MISC</t>
  </si>
  <si>
    <t>Income Taxes</t>
  </si>
  <si>
    <t>Clubhouse</t>
  </si>
  <si>
    <t>Average price of golf club</t>
  </si>
  <si>
    <t>Golf club rent revenue</t>
  </si>
  <si>
    <t>Glof club sale revenue</t>
  </si>
  <si>
    <t>Percent of rounds that buy clubs</t>
  </si>
  <si>
    <t>Number of rounds that buy clubs</t>
  </si>
  <si>
    <t>Golf clubs</t>
  </si>
  <si>
    <t>Golf ball days in inventory</t>
  </si>
  <si>
    <t>Golf club days in inventory</t>
  </si>
  <si>
    <t>Golf apparel days in inventory</t>
  </si>
  <si>
    <t>Golf ball inventory</t>
  </si>
  <si>
    <t>Golf apparel inventory</t>
  </si>
  <si>
    <t>Golf club inventory</t>
  </si>
  <si>
    <t>Clubhouse accumulated depreciation</t>
  </si>
  <si>
    <t>Golf cart accumulated depreciation</t>
  </si>
  <si>
    <t>Days to pay for golf cars</t>
  </si>
  <si>
    <t>Accounts payable on golf cars</t>
  </si>
  <si>
    <t>Golf cars</t>
  </si>
  <si>
    <t>Current maturities on debt</t>
  </si>
  <si>
    <t>DFN</t>
  </si>
  <si>
    <t>ESTIMATED GROWTH RATE OF ROUNDS PER YEAR</t>
  </si>
  <si>
    <t>Assumptions</t>
  </si>
  <si>
    <t>Break-even Analysis of Golf Course</t>
  </si>
  <si>
    <t>Total Variable Costs</t>
  </si>
  <si>
    <t>Per Margin Contribution</t>
  </si>
  <si>
    <t>Total Fixed Costs</t>
  </si>
  <si>
    <t>Break Even</t>
  </si>
  <si>
    <t>Margin of Safety</t>
  </si>
  <si>
    <t>Total Costs</t>
  </si>
  <si>
    <t>Actual Sales</t>
  </si>
  <si>
    <t>Lawn Mowers</t>
  </si>
  <si>
    <t>LAWN MOWERS</t>
  </si>
  <si>
    <t>Cost of Lawn Mowers</t>
  </si>
  <si>
    <t>Number of Mowers</t>
  </si>
  <si>
    <t>Cost per golf car</t>
  </si>
  <si>
    <t>Dividends</t>
  </si>
  <si>
    <t>CLUBHOUSE/PROPERTY</t>
  </si>
  <si>
    <t>Value of clubhouse</t>
  </si>
  <si>
    <t>Property tax rate/acre</t>
  </si>
  <si>
    <t>Size of property (acres)</t>
  </si>
  <si>
    <t>Value of property/acre</t>
  </si>
  <si>
    <t>Fixed utilities</t>
  </si>
  <si>
    <t>Variable utilities</t>
  </si>
  <si>
    <t>Web</t>
  </si>
  <si>
    <t>Free Cash Flows</t>
  </si>
  <si>
    <t>Cash from operations</t>
  </si>
  <si>
    <t>Operating profit</t>
  </si>
  <si>
    <t>COGS expense</t>
  </si>
  <si>
    <t>Sub.</t>
  </si>
  <si>
    <t>Depreciation Expense</t>
  </si>
  <si>
    <t>Taxable operating profit</t>
  </si>
  <si>
    <t>Cash from operations after taxes</t>
  </si>
  <si>
    <t>Cash in/out from capital expenditures</t>
  </si>
  <si>
    <t>Buy</t>
  </si>
  <si>
    <t>Golf carts</t>
  </si>
  <si>
    <t>Sell</t>
  </si>
  <si>
    <t>Book Value golf carts</t>
  </si>
  <si>
    <t>Book Value clubhouse</t>
  </si>
  <si>
    <t>Cash from changes in working capital</t>
  </si>
  <si>
    <t>Cash from liquidating the company</t>
  </si>
  <si>
    <t>-</t>
  </si>
  <si>
    <t>Taxes on sale of items</t>
  </si>
  <si>
    <t>Income Operating changes in Taxes Payables</t>
  </si>
  <si>
    <t>Income operating in tax payable</t>
  </si>
  <si>
    <t>Total free cash flows</t>
  </si>
  <si>
    <t>WACC</t>
  </si>
  <si>
    <t>PV</t>
  </si>
  <si>
    <t>IRR</t>
  </si>
  <si>
    <t>Beta</t>
  </si>
  <si>
    <t>S&amp;P</t>
  </si>
  <si>
    <t>T-Bill</t>
  </si>
  <si>
    <t>CAPM</t>
  </si>
  <si>
    <t>% Debt</t>
  </si>
  <si>
    <t>% Equity</t>
  </si>
  <si>
    <t>Total Debt</t>
  </si>
  <si>
    <t>Total Equity</t>
  </si>
  <si>
    <t>Total</t>
  </si>
  <si>
    <t>Blended Rate</t>
  </si>
  <si>
    <t>Improvements on clubhouse</t>
  </si>
  <si>
    <t>Replace and refurbish Golf Carts</t>
  </si>
  <si>
    <t>Golf cart improvement/replacement</t>
  </si>
  <si>
    <t>Clubhouse &amp; improvments</t>
  </si>
  <si>
    <t>Lawn mower improvement/replacement</t>
  </si>
  <si>
    <t>Replace and refubish lawn mowers</t>
  </si>
  <si>
    <t>Depreciation on lawn mowers</t>
  </si>
  <si>
    <t>Lawn Mower accumulated depreciation</t>
  </si>
  <si>
    <t>Book Value lawn mowers</t>
  </si>
  <si>
    <t>Tax rate on sales</t>
  </si>
  <si>
    <t>Computed Taxes from Operations ONLY</t>
  </si>
  <si>
    <t>Total expenses</t>
  </si>
  <si>
    <t>Income before taxes</t>
  </si>
  <si>
    <t>Total inventory</t>
  </si>
  <si>
    <t>Golf car improvements/replacement</t>
  </si>
  <si>
    <t>Clubhouse improvements</t>
  </si>
  <si>
    <t>Lawn mower improvments/replacement</t>
  </si>
  <si>
    <t>Rate</t>
  </si>
  <si>
    <t>Land</t>
  </si>
  <si>
    <t>Principle Value of Mortgage</t>
  </si>
  <si>
    <t>Sell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</si>
</sst>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#,##0.0000000"/>
    <numFmt numFmtId="166" formatCode="#,##0.000"/>
    <numFmt numFmtId="167" formatCode="#,##0.00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8"/>
      <color theme="1"/>
      <name val="Calibri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AEEF3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7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3">
    <xf numFmtId="0" fontId="0" fillId="0" borderId="0" xfId="0"/>
    <xf numFmtId="3" fontId="0" fillId="0" borderId="0" xfId="1" applyNumberFormat="1" applyFont="1"/>
    <xf numFmtId="3" fontId="0" fillId="0" borderId="0" xfId="0" applyNumberFormat="1"/>
    <xf numFmtId="164" fontId="0" fillId="0" borderId="0" xfId="1" applyNumberFormat="1" applyFont="1"/>
    <xf numFmtId="9" fontId="4" fillId="0" borderId="0" xfId="0" applyNumberFormat="1" applyFont="1"/>
    <xf numFmtId="164" fontId="4" fillId="0" borderId="0" xfId="1" applyNumberFormat="1" applyFont="1"/>
    <xf numFmtId="9" fontId="0" fillId="0" borderId="0" xfId="2" applyFont="1"/>
    <xf numFmtId="0" fontId="0" fillId="0" borderId="0" xfId="0" applyFill="1"/>
    <xf numFmtId="8" fontId="0" fillId="0" borderId="0" xfId="0" applyNumberFormat="1"/>
    <xf numFmtId="2" fontId="0" fillId="0" borderId="0" xfId="0" applyNumberFormat="1"/>
    <xf numFmtId="0" fontId="0" fillId="2" borderId="0" xfId="0" applyFill="1"/>
    <xf numFmtId="8" fontId="0" fillId="2" borderId="0" xfId="0" applyNumberFormat="1" applyFill="1"/>
    <xf numFmtId="2" fontId="0" fillId="2" borderId="0" xfId="0" applyNumberFormat="1" applyFill="1"/>
    <xf numFmtId="0" fontId="0" fillId="0" borderId="0" xfId="0" applyAlignment="1">
      <alignment wrapText="1"/>
    </xf>
    <xf numFmtId="8" fontId="0" fillId="0" borderId="0" xfId="0" applyNumberFormat="1" applyFill="1"/>
    <xf numFmtId="0" fontId="4" fillId="0" borderId="0" xfId="0" applyFont="1"/>
    <xf numFmtId="0" fontId="9" fillId="0" borderId="0" xfId="0" applyFont="1"/>
    <xf numFmtId="165" fontId="0" fillId="0" borderId="0" xfId="0" applyNumberFormat="1"/>
    <xf numFmtId="4" fontId="0" fillId="0" borderId="0" xfId="0" applyNumberFormat="1"/>
    <xf numFmtId="3" fontId="0" fillId="3" borderId="0" xfId="1" applyNumberFormat="1" applyFont="1" applyFill="1" applyBorder="1"/>
    <xf numFmtId="3" fontId="3" fillId="3" borderId="0" xfId="1" applyNumberFormat="1" applyFont="1" applyFill="1" applyBorder="1"/>
    <xf numFmtId="3" fontId="0" fillId="3" borderId="0" xfId="0" applyNumberFormat="1" applyFill="1" applyBorder="1"/>
    <xf numFmtId="3" fontId="0" fillId="5" borderId="5" xfId="1" applyNumberFormat="1" applyFont="1" applyFill="1" applyBorder="1"/>
    <xf numFmtId="3" fontId="0" fillId="5" borderId="0" xfId="1" applyNumberFormat="1" applyFont="1" applyFill="1" applyBorder="1"/>
    <xf numFmtId="3" fontId="3" fillId="5" borderId="0" xfId="1" applyNumberFormat="1" applyFont="1" applyFill="1" applyBorder="1"/>
    <xf numFmtId="3" fontId="0" fillId="5" borderId="2" xfId="1" applyNumberFormat="1" applyFont="1" applyFill="1" applyBorder="1"/>
    <xf numFmtId="3" fontId="0" fillId="5" borderId="3" xfId="1" applyNumberFormat="1" applyFont="1" applyFill="1" applyBorder="1"/>
    <xf numFmtId="3" fontId="0" fillId="5" borderId="1" xfId="1" applyNumberFormat="1" applyFont="1" applyFill="1" applyBorder="1"/>
    <xf numFmtId="3" fontId="0" fillId="5" borderId="0" xfId="0" applyNumberFormat="1" applyFill="1" applyBorder="1"/>
    <xf numFmtId="3" fontId="0" fillId="5" borderId="1" xfId="0" applyNumberFormat="1" applyFill="1" applyBorder="1"/>
    <xf numFmtId="3" fontId="0" fillId="6" borderId="0" xfId="1" applyNumberFormat="1" applyFont="1" applyFill="1" applyBorder="1"/>
    <xf numFmtId="3" fontId="0" fillId="6" borderId="1" xfId="1" applyNumberFormat="1" applyFont="1" applyFill="1" applyBorder="1"/>
    <xf numFmtId="3" fontId="4" fillId="6" borderId="0" xfId="1" applyNumberFormat="1" applyFont="1" applyFill="1" applyBorder="1"/>
    <xf numFmtId="3" fontId="2" fillId="6" borderId="0" xfId="1" applyNumberFormat="1" applyFont="1" applyFill="1" applyBorder="1"/>
    <xf numFmtId="3" fontId="0" fillId="6" borderId="10" xfId="1" applyNumberFormat="1" applyFont="1" applyFill="1" applyBorder="1"/>
    <xf numFmtId="3" fontId="0" fillId="0" borderId="0" xfId="0" applyNumberFormat="1" applyBorder="1"/>
    <xf numFmtId="3" fontId="0" fillId="0" borderId="8" xfId="0" applyNumberFormat="1" applyBorder="1"/>
    <xf numFmtId="3" fontId="5" fillId="0" borderId="0" xfId="1" applyNumberFormat="1" applyFont="1"/>
    <xf numFmtId="3" fontId="0" fillId="0" borderId="0" xfId="0" applyNumberFormat="1" applyFill="1"/>
    <xf numFmtId="3" fontId="8" fillId="6" borderId="4" xfId="1" applyNumberFormat="1" applyFont="1" applyFill="1" applyBorder="1" applyAlignment="1">
      <alignment horizontal="left"/>
    </xf>
    <xf numFmtId="3" fontId="5" fillId="6" borderId="5" xfId="1" applyNumberFormat="1" applyFont="1" applyFill="1" applyBorder="1" applyAlignment="1">
      <alignment horizontal="left"/>
    </xf>
    <xf numFmtId="3" fontId="0" fillId="6" borderId="5" xfId="1" applyNumberFormat="1" applyFont="1" applyFill="1" applyBorder="1"/>
    <xf numFmtId="3" fontId="0" fillId="6" borderId="5" xfId="0" applyNumberFormat="1" applyFill="1" applyBorder="1"/>
    <xf numFmtId="3" fontId="0" fillId="6" borderId="6" xfId="0" applyNumberFormat="1" applyFill="1" applyBorder="1"/>
    <xf numFmtId="3" fontId="0" fillId="6" borderId="7" xfId="0" applyNumberFormat="1" applyFill="1" applyBorder="1"/>
    <xf numFmtId="3" fontId="0" fillId="6" borderId="0" xfId="1" applyNumberFormat="1" applyFont="1" applyFill="1" applyBorder="1" applyAlignment="1">
      <alignment horizontal="left"/>
    </xf>
    <xf numFmtId="3" fontId="0" fillId="6" borderId="0" xfId="0" applyNumberFormat="1" applyFill="1" applyBorder="1"/>
    <xf numFmtId="3" fontId="0" fillId="6" borderId="8" xfId="0" applyNumberFormat="1" applyFill="1" applyBorder="1"/>
    <xf numFmtId="3" fontId="0" fillId="6" borderId="7" xfId="1" applyNumberFormat="1" applyFont="1" applyFill="1" applyBorder="1" applyAlignment="1">
      <alignment horizontal="left"/>
    </xf>
    <xf numFmtId="3" fontId="3" fillId="6" borderId="7" xfId="1" applyNumberFormat="1" applyFont="1" applyFill="1" applyBorder="1" applyAlignment="1">
      <alignment horizontal="left"/>
    </xf>
    <xf numFmtId="3" fontId="6" fillId="6" borderId="7" xfId="55" applyNumberFormat="1" applyFill="1" applyBorder="1"/>
    <xf numFmtId="3" fontId="0" fillId="6" borderId="1" xfId="0" applyNumberFormat="1" applyFill="1" applyBorder="1"/>
    <xf numFmtId="3" fontId="0" fillId="6" borderId="9" xfId="1" applyNumberFormat="1" applyFont="1" applyFill="1" applyBorder="1" applyAlignment="1">
      <alignment horizontal="left"/>
    </xf>
    <xf numFmtId="3" fontId="0" fillId="6" borderId="10" xfId="1" applyNumberFormat="1" applyFont="1" applyFill="1" applyBorder="1" applyAlignment="1">
      <alignment horizontal="left"/>
    </xf>
    <xf numFmtId="3" fontId="0" fillId="6" borderId="10" xfId="0" applyNumberFormat="1" applyFill="1" applyBorder="1"/>
    <xf numFmtId="3" fontId="0" fillId="6" borderId="11" xfId="0" applyNumberFormat="1" applyFill="1" applyBorder="1"/>
    <xf numFmtId="3" fontId="0" fillId="0" borderId="0" xfId="1" applyNumberFormat="1" applyFont="1" applyAlignment="1">
      <alignment horizontal="left"/>
    </xf>
    <xf numFmtId="3" fontId="8" fillId="5" borderId="4" xfId="1" applyNumberFormat="1" applyFont="1" applyFill="1" applyBorder="1" applyAlignment="1">
      <alignment horizontal="left"/>
    </xf>
    <xf numFmtId="3" fontId="0" fillId="5" borderId="5" xfId="1" applyNumberFormat="1" applyFont="1" applyFill="1" applyBorder="1" applyAlignment="1">
      <alignment horizontal="left"/>
    </xf>
    <xf numFmtId="3" fontId="0" fillId="5" borderId="5" xfId="0" applyNumberFormat="1" applyFill="1" applyBorder="1"/>
    <xf numFmtId="3" fontId="0" fillId="5" borderId="6" xfId="0" applyNumberFormat="1" applyFill="1" applyBorder="1"/>
    <xf numFmtId="3" fontId="5" fillId="5" borderId="7" xfId="1" applyNumberFormat="1" applyFont="1" applyFill="1" applyBorder="1" applyAlignment="1">
      <alignment horizontal="left"/>
    </xf>
    <xf numFmtId="3" fontId="0" fillId="5" borderId="0" xfId="1" applyNumberFormat="1" applyFont="1" applyFill="1" applyBorder="1" applyAlignment="1">
      <alignment horizontal="left"/>
    </xf>
    <xf numFmtId="3" fontId="0" fillId="5" borderId="8" xfId="0" applyNumberFormat="1" applyFill="1" applyBorder="1"/>
    <xf numFmtId="3" fontId="0" fillId="5" borderId="7" xfId="0" applyNumberFormat="1" applyFill="1" applyBorder="1"/>
    <xf numFmtId="3" fontId="0" fillId="5" borderId="7" xfId="1" applyNumberFormat="1" applyFont="1" applyFill="1" applyBorder="1" applyAlignment="1">
      <alignment horizontal="left"/>
    </xf>
    <xf numFmtId="3" fontId="12" fillId="7" borderId="0" xfId="0" applyNumberFormat="1" applyFont="1" applyFill="1"/>
    <xf numFmtId="3" fontId="0" fillId="5" borderId="3" xfId="0" applyNumberFormat="1" applyFill="1" applyBorder="1"/>
    <xf numFmtId="3" fontId="0" fillId="5" borderId="7" xfId="1" applyNumberFormat="1" applyFont="1" applyFill="1" applyBorder="1"/>
    <xf numFmtId="3" fontId="0" fillId="5" borderId="9" xfId="0" applyNumberFormat="1" applyFill="1" applyBorder="1"/>
    <xf numFmtId="3" fontId="0" fillId="5" borderId="10" xfId="0" applyNumberFormat="1" applyFill="1" applyBorder="1"/>
    <xf numFmtId="3" fontId="0" fillId="5" borderId="11" xfId="0" applyNumberFormat="1" applyFill="1" applyBorder="1"/>
    <xf numFmtId="3" fontId="11" fillId="4" borderId="4" xfId="0" applyNumberFormat="1" applyFont="1" applyFill="1" applyBorder="1"/>
    <xf numFmtId="3" fontId="0" fillId="4" borderId="5" xfId="0" applyNumberFormat="1" applyFill="1" applyBorder="1"/>
    <xf numFmtId="3" fontId="0" fillId="4" borderId="6" xfId="0" applyNumberFormat="1" applyFill="1" applyBorder="1"/>
    <xf numFmtId="3" fontId="0" fillId="4" borderId="7" xfId="0" applyNumberFormat="1" applyFill="1" applyBorder="1"/>
    <xf numFmtId="3" fontId="0" fillId="4" borderId="0" xfId="0" applyNumberFormat="1" applyFill="1" applyBorder="1"/>
    <xf numFmtId="3" fontId="0" fillId="4" borderId="8" xfId="0" applyNumberFormat="1" applyFill="1" applyBorder="1"/>
    <xf numFmtId="3" fontId="0" fillId="4" borderId="0" xfId="0" applyNumberFormat="1" applyFont="1" applyFill="1" applyBorder="1"/>
    <xf numFmtId="3" fontId="0" fillId="4" borderId="0" xfId="1" applyNumberFormat="1" applyFont="1" applyFill="1" applyBorder="1"/>
    <xf numFmtId="3" fontId="2" fillId="4" borderId="0" xfId="1" applyNumberFormat="1" applyFont="1" applyFill="1" applyBorder="1"/>
    <xf numFmtId="3" fontId="2" fillId="4" borderId="0" xfId="2" applyNumberFormat="1" applyFont="1" applyFill="1" applyBorder="1"/>
    <xf numFmtId="3" fontId="6" fillId="4" borderId="7" xfId="55" applyNumberFormat="1" applyFill="1" applyBorder="1"/>
    <xf numFmtId="3" fontId="0" fillId="4" borderId="9" xfId="0" applyNumberFormat="1" applyFill="1" applyBorder="1"/>
    <xf numFmtId="3" fontId="0" fillId="4" borderId="10" xfId="0" applyNumberFormat="1" applyFill="1" applyBorder="1"/>
    <xf numFmtId="3" fontId="0" fillId="4" borderId="11" xfId="0" applyNumberFormat="1" applyFill="1" applyBorder="1"/>
    <xf numFmtId="3" fontId="10" fillId="3" borderId="4" xfId="0" applyNumberFormat="1" applyFon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3" fontId="10" fillId="3" borderId="7" xfId="0" applyNumberFormat="1" applyFont="1" applyFill="1" applyBorder="1"/>
    <xf numFmtId="3" fontId="0" fillId="3" borderId="8" xfId="0" applyNumberFormat="1" applyFill="1" applyBorder="1"/>
    <xf numFmtId="3" fontId="4" fillId="3" borderId="7" xfId="0" applyNumberFormat="1" applyFont="1" applyFill="1" applyBorder="1"/>
    <xf numFmtId="3" fontId="0" fillId="3" borderId="7" xfId="0" applyNumberFormat="1" applyFill="1" applyBorder="1"/>
    <xf numFmtId="3" fontId="0" fillId="3" borderId="0" xfId="1" applyNumberFormat="1" applyFont="1" applyFill="1" applyBorder="1" applyAlignment="1">
      <alignment horizontal="left"/>
    </xf>
    <xf numFmtId="3" fontId="0" fillId="3" borderId="7" xfId="0" quotePrefix="1" applyNumberFormat="1" applyFill="1" applyBorder="1"/>
    <xf numFmtId="3" fontId="4" fillId="3" borderId="0" xfId="0" applyNumberFormat="1" applyFont="1" applyFill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3" fontId="0" fillId="3" borderId="11" xfId="0" applyNumberFormat="1" applyFill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6" borderId="7" xfId="0" applyNumberFormat="1" applyFont="1" applyFill="1" applyBorder="1"/>
    <xf numFmtId="3" fontId="1" fillId="6" borderId="0" xfId="1" applyNumberFormat="1" applyFont="1" applyFill="1" applyBorder="1" applyAlignment="1">
      <alignment horizontal="left"/>
    </xf>
    <xf numFmtId="3" fontId="0" fillId="6" borderId="0" xfId="0" applyNumberFormat="1" applyFont="1" applyFill="1" applyBorder="1"/>
    <xf numFmtId="3" fontId="1" fillId="6" borderId="0" xfId="1" applyNumberFormat="1" applyFont="1" applyFill="1" applyBorder="1"/>
    <xf numFmtId="3" fontId="0" fillId="6" borderId="8" xfId="0" applyNumberFormat="1" applyFont="1" applyFill="1" applyBorder="1"/>
    <xf numFmtId="3" fontId="0" fillId="0" borderId="0" xfId="0" applyNumberFormat="1" applyFont="1"/>
    <xf numFmtId="4" fontId="0" fillId="0" borderId="0" xfId="2" applyNumberFormat="1" applyFont="1" applyBorder="1"/>
    <xf numFmtId="166" fontId="0" fillId="0" borderId="0" xfId="2" applyNumberFormat="1" applyFont="1" applyBorder="1"/>
    <xf numFmtId="167" fontId="0" fillId="0" borderId="0" xfId="2" applyNumberFormat="1" applyFont="1" applyBorder="1"/>
    <xf numFmtId="4" fontId="0" fillId="0" borderId="0" xfId="0" applyNumberFormat="1" applyBorder="1"/>
    <xf numFmtId="4" fontId="0" fillId="4" borderId="0" xfId="0" applyNumberFormat="1" applyFill="1" applyBorder="1"/>
    <xf numFmtId="166" fontId="4" fillId="0" borderId="10" xfId="2" applyNumberFormat="1" applyFont="1" applyBorder="1"/>
    <xf numFmtId="4" fontId="0" fillId="4" borderId="0" xfId="0" applyNumberFormat="1" applyFont="1" applyFill="1" applyBorder="1"/>
    <xf numFmtId="4" fontId="0" fillId="4" borderId="0" xfId="2" applyNumberFormat="1" applyFont="1" applyFill="1" applyBorder="1"/>
    <xf numFmtId="10" fontId="0" fillId="3" borderId="0" xfId="2" applyNumberFormat="1" applyFont="1" applyFill="1" applyBorder="1"/>
    <xf numFmtId="9" fontId="0" fillId="3" borderId="8" xfId="2" applyFont="1" applyFill="1" applyBorder="1"/>
    <xf numFmtId="0" fontId="0" fillId="0" borderId="0" xfId="0" applyAlignment="1">
      <alignment horizontal="center" vertical="center"/>
    </xf>
  </cellXfs>
  <cellStyles count="76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materials.com/pdf/GolfPartic.pdf" TargetMode="External"/><Relationship Id="rId2" Type="http://schemas.openxmlformats.org/officeDocument/2006/relationships/hyperlink" Target="http://wiki.answers.com/Q/What_is_the_average_price_of_an_acre_in_Ohio" TargetMode="External"/><Relationship Id="rId1" Type="http://schemas.openxmlformats.org/officeDocument/2006/relationships/hyperlink" Target="http://www.bundle.com/spending/data/utilities-6/cincinnati-o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abSelected="1" zoomScale="70" zoomScaleNormal="70" zoomScalePageLayoutView="85" workbookViewId="0">
      <pane xSplit="2" ySplit="4" topLeftCell="S160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ColWidth="11" defaultRowHeight="15.75" x14ac:dyDescent="0.25"/>
  <cols>
    <col min="1" max="1" width="5.125" style="2" customWidth="1"/>
    <col min="2" max="2" width="43" style="2" bestFit="1" customWidth="1"/>
    <col min="3" max="3" width="28.125" style="2" customWidth="1"/>
    <col min="4" max="24" width="14.625" style="2" customWidth="1"/>
    <col min="25" max="25" width="20.125" style="2" customWidth="1"/>
    <col min="26" max="26" width="11.125" style="2" bestFit="1" customWidth="1"/>
    <col min="27" max="16384" width="11" style="2"/>
  </cols>
  <sheetData>
    <row r="1" spans="1:25" x14ac:dyDescent="0.25">
      <c r="A1" s="37" t="s">
        <v>16</v>
      </c>
      <c r="B1" s="38"/>
      <c r="D1" s="1"/>
    </row>
    <row r="2" spans="1:25" x14ac:dyDescent="0.25">
      <c r="A2" s="38"/>
      <c r="B2" s="38"/>
      <c r="D2" s="1"/>
    </row>
    <row r="3" spans="1:25" x14ac:dyDescent="0.25">
      <c r="B3" s="37"/>
      <c r="C3" s="1"/>
    </row>
    <row r="4" spans="1:25" ht="16.5" thickBot="1" x14ac:dyDescent="0.3">
      <c r="A4" s="1"/>
      <c r="B4" s="1"/>
      <c r="C4" s="1"/>
      <c r="D4" s="2">
        <v>2014</v>
      </c>
      <c r="E4" s="2">
        <v>2015</v>
      </c>
      <c r="F4" s="2">
        <v>2016</v>
      </c>
      <c r="G4" s="2">
        <v>2017</v>
      </c>
      <c r="H4" s="2">
        <v>2018</v>
      </c>
      <c r="I4" s="2">
        <v>2019</v>
      </c>
      <c r="J4" s="2">
        <v>2020</v>
      </c>
      <c r="K4" s="2">
        <v>2021</v>
      </c>
      <c r="L4" s="2">
        <v>2022</v>
      </c>
      <c r="M4" s="2">
        <v>2023</v>
      </c>
      <c r="N4" s="2">
        <v>2024</v>
      </c>
      <c r="O4" s="2">
        <v>2025</v>
      </c>
      <c r="P4" s="2">
        <v>2026</v>
      </c>
      <c r="Q4" s="2">
        <v>2027</v>
      </c>
      <c r="R4" s="2">
        <v>2028</v>
      </c>
      <c r="S4" s="2">
        <v>2029</v>
      </c>
      <c r="T4" s="2">
        <v>2030</v>
      </c>
      <c r="U4" s="2">
        <v>2031</v>
      </c>
      <c r="V4" s="2">
        <v>2032</v>
      </c>
      <c r="W4" s="2">
        <v>2033</v>
      </c>
      <c r="X4" s="2">
        <v>2034</v>
      </c>
    </row>
    <row r="5" spans="1:25" ht="19.5" thickTop="1" x14ac:dyDescent="0.3">
      <c r="A5" s="39" t="s">
        <v>0</v>
      </c>
      <c r="B5" s="40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3"/>
    </row>
    <row r="6" spans="1:25" x14ac:dyDescent="0.25">
      <c r="A6" s="44"/>
      <c r="B6" s="45" t="s">
        <v>43</v>
      </c>
      <c r="C6" s="46"/>
      <c r="D6" s="30">
        <f>(D87*D89)+(D88*D90)</f>
        <v>1098882</v>
      </c>
      <c r="E6" s="30">
        <f t="shared" ref="E6:X6" si="0">(E87*E89)+(E88*E90)</f>
        <v>1106244.5093999999</v>
      </c>
      <c r="F6" s="30">
        <f t="shared" si="0"/>
        <v>1113656.3476129798</v>
      </c>
      <c r="G6" s="30">
        <f t="shared" si="0"/>
        <v>1121117.8451419866</v>
      </c>
      <c r="H6" s="30">
        <f t="shared" si="0"/>
        <v>1128629.334704438</v>
      </c>
      <c r="I6" s="30">
        <f t="shared" si="0"/>
        <v>1136191.1512469577</v>
      </c>
      <c r="J6" s="30">
        <f t="shared" si="0"/>
        <v>1143803.6319603121</v>
      </c>
      <c r="K6" s="30">
        <f t="shared" si="0"/>
        <v>1151467.1162944462</v>
      </c>
      <c r="L6" s="30">
        <f t="shared" si="0"/>
        <v>1159181.9459736189</v>
      </c>
      <c r="M6" s="30">
        <f t="shared" si="0"/>
        <v>1166948.4650116418</v>
      </c>
      <c r="N6" s="30">
        <f t="shared" si="0"/>
        <v>1174767.0197272198</v>
      </c>
      <c r="O6" s="30">
        <f t="shared" si="0"/>
        <v>1182637.9587593921</v>
      </c>
      <c r="P6" s="30">
        <f t="shared" si="0"/>
        <v>1190561.6330830799</v>
      </c>
      <c r="Q6" s="30">
        <f t="shared" si="0"/>
        <v>1198538.3960247366</v>
      </c>
      <c r="R6" s="30">
        <f t="shared" si="0"/>
        <v>1206568.6032781019</v>
      </c>
      <c r="S6" s="30">
        <f t="shared" si="0"/>
        <v>1214652.6129200654</v>
      </c>
      <c r="T6" s="30">
        <f t="shared" si="0"/>
        <v>1222790.7854266297</v>
      </c>
      <c r="U6" s="30">
        <f t="shared" si="0"/>
        <v>1230983.4836889878</v>
      </c>
      <c r="V6" s="30">
        <f t="shared" si="0"/>
        <v>1239231.0730297042</v>
      </c>
      <c r="W6" s="30">
        <f t="shared" si="0"/>
        <v>1247533.9212190029</v>
      </c>
      <c r="X6" s="30">
        <f t="shared" si="0"/>
        <v>1255892.3984911703</v>
      </c>
      <c r="Y6" s="47"/>
    </row>
    <row r="7" spans="1:25" x14ac:dyDescent="0.25">
      <c r="A7" s="44"/>
      <c r="B7" s="45" t="s">
        <v>44</v>
      </c>
      <c r="C7" s="46"/>
      <c r="D7" s="30">
        <f>D93*D95</f>
        <v>104650.875</v>
      </c>
      <c r="E7" s="30">
        <f t="shared" ref="E7:X7" si="1">E93*E95</f>
        <v>105352.03586250001</v>
      </c>
      <c r="F7" s="30">
        <f t="shared" si="1"/>
        <v>106057.89450277873</v>
      </c>
      <c r="G7" s="30">
        <f t="shared" si="1"/>
        <v>106768.48239594734</v>
      </c>
      <c r="H7" s="30">
        <f t="shared" si="1"/>
        <v>107483.83122800018</v>
      </c>
      <c r="I7" s="30">
        <f t="shared" si="1"/>
        <v>108203.9728972278</v>
      </c>
      <c r="J7" s="30">
        <f t="shared" si="1"/>
        <v>108928.9395156392</v>
      </c>
      <c r="K7" s="30">
        <f t="shared" si="1"/>
        <v>109658.76341039398</v>
      </c>
      <c r="L7" s="30">
        <f t="shared" si="1"/>
        <v>110393.4771252436</v>
      </c>
      <c r="M7" s="30">
        <f t="shared" si="1"/>
        <v>111133.11342198271</v>
      </c>
      <c r="N7" s="30">
        <f t="shared" si="1"/>
        <v>111877.70528191001</v>
      </c>
      <c r="O7" s="30">
        <f t="shared" si="1"/>
        <v>112627.28590729879</v>
      </c>
      <c r="P7" s="30">
        <f t="shared" si="1"/>
        <v>113381.88872287769</v>
      </c>
      <c r="Q7" s="30">
        <f t="shared" si="1"/>
        <v>114141.54737732094</v>
      </c>
      <c r="R7" s="30">
        <f t="shared" si="1"/>
        <v>114906.29574474896</v>
      </c>
      <c r="S7" s="30">
        <f t="shared" si="1"/>
        <v>115676.16792623879</v>
      </c>
      <c r="T7" s="30">
        <f t="shared" si="1"/>
        <v>116451.19825134458</v>
      </c>
      <c r="U7" s="30">
        <f t="shared" si="1"/>
        <v>117231.42127962857</v>
      </c>
      <c r="V7" s="30">
        <f t="shared" si="1"/>
        <v>118016.87180220208</v>
      </c>
      <c r="W7" s="30">
        <f t="shared" si="1"/>
        <v>118807.58484327684</v>
      </c>
      <c r="X7" s="30">
        <f t="shared" si="1"/>
        <v>119603.59566172678</v>
      </c>
      <c r="Y7" s="47"/>
    </row>
    <row r="8" spans="1:25" x14ac:dyDescent="0.25">
      <c r="A8" s="44"/>
      <c r="B8" s="45" t="s">
        <v>45</v>
      </c>
      <c r="C8" s="46"/>
      <c r="D8" s="30">
        <f>D104*D102</f>
        <v>23920.2</v>
      </c>
      <c r="E8" s="30">
        <f t="shared" ref="E8:X8" si="2">E104*E102</f>
        <v>24080.465340000002</v>
      </c>
      <c r="F8" s="30">
        <f t="shared" si="2"/>
        <v>24241.804457777998</v>
      </c>
      <c r="G8" s="30">
        <f t="shared" si="2"/>
        <v>24404.224547645106</v>
      </c>
      <c r="H8" s="30">
        <f t="shared" si="2"/>
        <v>24567.732852114328</v>
      </c>
      <c r="I8" s="30">
        <f t="shared" si="2"/>
        <v>24732.336662223497</v>
      </c>
      <c r="J8" s="30">
        <f t="shared" si="2"/>
        <v>24898.043317860385</v>
      </c>
      <c r="K8" s="30">
        <f t="shared" si="2"/>
        <v>25064.860208090053</v>
      </c>
      <c r="L8" s="30">
        <f t="shared" si="2"/>
        <v>25232.794771484252</v>
      </c>
      <c r="M8" s="30">
        <f t="shared" si="2"/>
        <v>25401.854496453194</v>
      </c>
      <c r="N8" s="30">
        <f t="shared" si="2"/>
        <v>25572.046921579429</v>
      </c>
      <c r="O8" s="30">
        <f t="shared" si="2"/>
        <v>25743.379635954007</v>
      </c>
      <c r="P8" s="30">
        <f t="shared" si="2"/>
        <v>25915.860279514902</v>
      </c>
      <c r="Q8" s="30">
        <f t="shared" si="2"/>
        <v>26089.496543387642</v>
      </c>
      <c r="R8" s="30">
        <f t="shared" si="2"/>
        <v>26264.296170228336</v>
      </c>
      <c r="S8" s="30">
        <f t="shared" si="2"/>
        <v>26440.26695456887</v>
      </c>
      <c r="T8" s="30">
        <f t="shared" si="2"/>
        <v>26617.416743164478</v>
      </c>
      <c r="U8" s="30">
        <f t="shared" si="2"/>
        <v>26795.753435343671</v>
      </c>
      <c r="V8" s="30">
        <f t="shared" si="2"/>
        <v>26975.284983360478</v>
      </c>
      <c r="W8" s="30">
        <f t="shared" si="2"/>
        <v>27156.019392748989</v>
      </c>
      <c r="X8" s="30">
        <f t="shared" si="2"/>
        <v>27337.964722680401</v>
      </c>
      <c r="Y8" s="47"/>
    </row>
    <row r="9" spans="1:25" x14ac:dyDescent="0.25">
      <c r="A9" s="44"/>
      <c r="B9" s="45" t="s">
        <v>88</v>
      </c>
      <c r="C9" s="46"/>
      <c r="D9" s="30">
        <f>D110*D108</f>
        <v>358803</v>
      </c>
      <c r="E9" s="30">
        <f t="shared" ref="E9:X9" si="3">E110*E108</f>
        <v>361206.98009999999</v>
      </c>
      <c r="F9" s="30">
        <f t="shared" si="3"/>
        <v>363627.06686666992</v>
      </c>
      <c r="G9" s="30">
        <f t="shared" si="3"/>
        <v>366063.36821467662</v>
      </c>
      <c r="H9" s="30">
        <f t="shared" si="3"/>
        <v>368515.99278171489</v>
      </c>
      <c r="I9" s="30">
        <f t="shared" si="3"/>
        <v>370985.04993335239</v>
      </c>
      <c r="J9" s="30">
        <f t="shared" si="3"/>
        <v>373470.64976790582</v>
      </c>
      <c r="K9" s="30">
        <f t="shared" si="3"/>
        <v>375972.90312135074</v>
      </c>
      <c r="L9" s="30">
        <f t="shared" si="3"/>
        <v>378491.92157226376</v>
      </c>
      <c r="M9" s="30">
        <f t="shared" si="3"/>
        <v>381027.81744679785</v>
      </c>
      <c r="N9" s="30">
        <f t="shared" si="3"/>
        <v>383580.70382369141</v>
      </c>
      <c r="O9" s="30">
        <f t="shared" si="3"/>
        <v>386150.69453931012</v>
      </c>
      <c r="P9" s="30">
        <f t="shared" si="3"/>
        <v>388737.90419272345</v>
      </c>
      <c r="Q9" s="30">
        <f t="shared" si="3"/>
        <v>391342.44815081469</v>
      </c>
      <c r="R9" s="30">
        <f t="shared" si="3"/>
        <v>393964.44255342509</v>
      </c>
      <c r="S9" s="30">
        <f t="shared" si="3"/>
        <v>396604.00431853306</v>
      </c>
      <c r="T9" s="30">
        <f t="shared" si="3"/>
        <v>399261.25114746712</v>
      </c>
      <c r="U9" s="30">
        <f t="shared" si="3"/>
        <v>401936.30153015512</v>
      </c>
      <c r="V9" s="30">
        <f t="shared" si="3"/>
        <v>404629.27475040714</v>
      </c>
      <c r="W9" s="30">
        <f t="shared" si="3"/>
        <v>407340.29089123488</v>
      </c>
      <c r="X9" s="30">
        <f t="shared" si="3"/>
        <v>410069.47084020608</v>
      </c>
      <c r="Y9" s="47"/>
    </row>
    <row r="10" spans="1:25" x14ac:dyDescent="0.25">
      <c r="A10" s="48"/>
      <c r="B10" s="45" t="s">
        <v>89</v>
      </c>
      <c r="C10" s="46"/>
      <c r="D10" s="30">
        <f>D114*D113</f>
        <v>79734</v>
      </c>
      <c r="E10" s="30">
        <f t="shared" ref="E10:X10" si="4">E114*E113</f>
        <v>80268.217799999999</v>
      </c>
      <c r="F10" s="30">
        <f t="shared" si="4"/>
        <v>80806.014859260002</v>
      </c>
      <c r="G10" s="30">
        <f t="shared" si="4"/>
        <v>81347.415158817021</v>
      </c>
      <c r="H10" s="30">
        <f t="shared" si="4"/>
        <v>81892.442840381089</v>
      </c>
      <c r="I10" s="30">
        <f t="shared" si="4"/>
        <v>82441.122207411652</v>
      </c>
      <c r="J10" s="30">
        <f t="shared" si="4"/>
        <v>82993.477726201294</v>
      </c>
      <c r="K10" s="30">
        <f t="shared" si="4"/>
        <v>83549.534026966838</v>
      </c>
      <c r="L10" s="30">
        <f t="shared" si="4"/>
        <v>84109.315904947507</v>
      </c>
      <c r="M10" s="30">
        <f t="shared" si="4"/>
        <v>84672.848321510639</v>
      </c>
      <c r="N10" s="30">
        <f t="shared" si="4"/>
        <v>85240.156405264759</v>
      </c>
      <c r="O10" s="30">
        <f t="shared" si="4"/>
        <v>85811.265453180022</v>
      </c>
      <c r="P10" s="30">
        <f t="shared" si="4"/>
        <v>86386.200931716332</v>
      </c>
      <c r="Q10" s="30">
        <f t="shared" si="4"/>
        <v>86964.988477958817</v>
      </c>
      <c r="R10" s="30">
        <f t="shared" si="4"/>
        <v>87547.653900761128</v>
      </c>
      <c r="S10" s="30">
        <f t="shared" si="4"/>
        <v>88134.223181896232</v>
      </c>
      <c r="T10" s="30">
        <f t="shared" si="4"/>
        <v>88724.72247721492</v>
      </c>
      <c r="U10" s="30">
        <f t="shared" si="4"/>
        <v>89319.178117812247</v>
      </c>
      <c r="V10" s="30">
        <f t="shared" si="4"/>
        <v>89917.616611201593</v>
      </c>
      <c r="W10" s="30">
        <f t="shared" si="4"/>
        <v>90520.06464249664</v>
      </c>
      <c r="X10" s="30">
        <f t="shared" si="4"/>
        <v>91126.549075601346</v>
      </c>
      <c r="Y10" s="47"/>
    </row>
    <row r="11" spans="1:25" x14ac:dyDescent="0.25">
      <c r="A11" s="44"/>
      <c r="B11" s="30" t="s">
        <v>62</v>
      </c>
      <c r="C11" s="46"/>
      <c r="D11" s="30">
        <f>D121*D119</f>
        <v>89700.75</v>
      </c>
      <c r="E11" s="30">
        <f t="shared" ref="E11:X11" si="5">E121*E119</f>
        <v>90301.745024999997</v>
      </c>
      <c r="F11" s="30">
        <f t="shared" si="5"/>
        <v>90906.766716667495</v>
      </c>
      <c r="G11" s="30">
        <f t="shared" si="5"/>
        <v>91515.842053669156</v>
      </c>
      <c r="H11" s="30">
        <f t="shared" si="5"/>
        <v>92128.998195428721</v>
      </c>
      <c r="I11" s="30">
        <f t="shared" si="5"/>
        <v>92746.262483338127</v>
      </c>
      <c r="J11" s="30">
        <f t="shared" si="5"/>
        <v>93367.662441976456</v>
      </c>
      <c r="K11" s="30">
        <f t="shared" si="5"/>
        <v>93993.2257803377</v>
      </c>
      <c r="L11" s="30">
        <f t="shared" si="5"/>
        <v>94622.98039306594</v>
      </c>
      <c r="M11" s="30">
        <f t="shared" si="5"/>
        <v>95256.954361699478</v>
      </c>
      <c r="N11" s="30">
        <f t="shared" si="5"/>
        <v>95895.175955922867</v>
      </c>
      <c r="O11" s="30">
        <f t="shared" si="5"/>
        <v>96537.67363482753</v>
      </c>
      <c r="P11" s="30">
        <f t="shared" si="5"/>
        <v>97184.476048180877</v>
      </c>
      <c r="Q11" s="30">
        <f t="shared" si="5"/>
        <v>97835.612037703671</v>
      </c>
      <c r="R11" s="30">
        <f t="shared" si="5"/>
        <v>98491.110638356258</v>
      </c>
      <c r="S11" s="30">
        <f t="shared" si="5"/>
        <v>99151.001079633264</v>
      </c>
      <c r="T11" s="30">
        <f t="shared" si="5"/>
        <v>99815.312786866794</v>
      </c>
      <c r="U11" s="30">
        <f t="shared" si="5"/>
        <v>100484.07538253878</v>
      </c>
      <c r="V11" s="30">
        <f t="shared" si="5"/>
        <v>101157.31868760179</v>
      </c>
      <c r="W11" s="30">
        <f t="shared" si="5"/>
        <v>101835.07272280872</v>
      </c>
      <c r="X11" s="30">
        <f t="shared" si="5"/>
        <v>102517.36771005151</v>
      </c>
      <c r="Y11" s="47"/>
    </row>
    <row r="12" spans="1:25" x14ac:dyDescent="0.25">
      <c r="A12" s="48" t="s">
        <v>133</v>
      </c>
      <c r="B12" s="30"/>
      <c r="C12" s="46"/>
      <c r="D12" s="30"/>
      <c r="E12" s="30"/>
      <c r="F12" s="30"/>
      <c r="G12" s="30"/>
      <c r="H12" s="30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7"/>
    </row>
    <row r="13" spans="1:25" x14ac:dyDescent="0.25">
      <c r="A13" s="49"/>
      <c r="B13" s="30" t="s">
        <v>103</v>
      </c>
      <c r="C13" s="46"/>
      <c r="D13" s="30">
        <f>D98*D97</f>
        <v>120000</v>
      </c>
      <c r="E13" s="30">
        <f t="shared" ref="E13:X13" si="6">E98*E97</f>
        <v>120000</v>
      </c>
      <c r="F13" s="30">
        <f t="shared" si="6"/>
        <v>120000</v>
      </c>
      <c r="G13" s="30">
        <f t="shared" si="6"/>
        <v>120000</v>
      </c>
      <c r="H13" s="30">
        <f t="shared" si="6"/>
        <v>120000</v>
      </c>
      <c r="I13" s="30">
        <f t="shared" si="6"/>
        <v>120000</v>
      </c>
      <c r="J13" s="30">
        <f t="shared" si="6"/>
        <v>120000</v>
      </c>
      <c r="K13" s="30">
        <f t="shared" si="6"/>
        <v>120000</v>
      </c>
      <c r="L13" s="30">
        <f t="shared" si="6"/>
        <v>120000</v>
      </c>
      <c r="M13" s="30">
        <f t="shared" si="6"/>
        <v>120000</v>
      </c>
      <c r="N13" s="30">
        <f t="shared" si="6"/>
        <v>120000</v>
      </c>
      <c r="O13" s="30">
        <f t="shared" si="6"/>
        <v>120000</v>
      </c>
      <c r="P13" s="30">
        <f t="shared" si="6"/>
        <v>120000</v>
      </c>
      <c r="Q13" s="30">
        <f t="shared" si="6"/>
        <v>120000</v>
      </c>
      <c r="R13" s="30">
        <f t="shared" si="6"/>
        <v>120000</v>
      </c>
      <c r="S13" s="30">
        <f t="shared" si="6"/>
        <v>120000</v>
      </c>
      <c r="T13" s="30">
        <f t="shared" si="6"/>
        <v>120000</v>
      </c>
      <c r="U13" s="30">
        <f t="shared" si="6"/>
        <v>120000</v>
      </c>
      <c r="V13" s="30">
        <f t="shared" si="6"/>
        <v>120000</v>
      </c>
      <c r="W13" s="30">
        <f t="shared" si="6"/>
        <v>120000</v>
      </c>
      <c r="X13" s="30">
        <f t="shared" si="6"/>
        <v>120000</v>
      </c>
      <c r="Y13" s="47"/>
    </row>
    <row r="14" spans="1:25" x14ac:dyDescent="0.25">
      <c r="A14" s="49"/>
      <c r="B14" s="30" t="s">
        <v>116</v>
      </c>
      <c r="C14" s="46"/>
      <c r="D14" s="30">
        <f>D131*D132</f>
        <v>30000</v>
      </c>
      <c r="E14" s="30">
        <f t="shared" ref="E14:X14" si="7">E131*E132</f>
        <v>30000</v>
      </c>
      <c r="F14" s="30">
        <f t="shared" si="7"/>
        <v>30000</v>
      </c>
      <c r="G14" s="30">
        <f t="shared" si="7"/>
        <v>30000</v>
      </c>
      <c r="H14" s="30">
        <f t="shared" si="7"/>
        <v>30000</v>
      </c>
      <c r="I14" s="30">
        <f t="shared" si="7"/>
        <v>30000</v>
      </c>
      <c r="J14" s="30">
        <f t="shared" si="7"/>
        <v>30000</v>
      </c>
      <c r="K14" s="30">
        <f t="shared" si="7"/>
        <v>30000</v>
      </c>
      <c r="L14" s="30">
        <f t="shared" si="7"/>
        <v>30000</v>
      </c>
      <c r="M14" s="30">
        <f t="shared" si="7"/>
        <v>30000</v>
      </c>
      <c r="N14" s="30">
        <f t="shared" si="7"/>
        <v>30000</v>
      </c>
      <c r="O14" s="30">
        <f t="shared" si="7"/>
        <v>30000</v>
      </c>
      <c r="P14" s="30">
        <f t="shared" si="7"/>
        <v>30000</v>
      </c>
      <c r="Q14" s="30">
        <f t="shared" si="7"/>
        <v>30000</v>
      </c>
      <c r="R14" s="30">
        <f t="shared" si="7"/>
        <v>30000</v>
      </c>
      <c r="S14" s="30">
        <f t="shared" si="7"/>
        <v>30000</v>
      </c>
      <c r="T14" s="30">
        <f t="shared" si="7"/>
        <v>30000</v>
      </c>
      <c r="U14" s="30">
        <f t="shared" si="7"/>
        <v>30000</v>
      </c>
      <c r="V14" s="30">
        <f t="shared" si="7"/>
        <v>30000</v>
      </c>
      <c r="W14" s="30">
        <f t="shared" si="7"/>
        <v>30000</v>
      </c>
      <c r="X14" s="30">
        <f t="shared" si="7"/>
        <v>30000</v>
      </c>
      <c r="Y14" s="47"/>
    </row>
    <row r="15" spans="1:25" x14ac:dyDescent="0.25">
      <c r="A15" s="48"/>
      <c r="B15" s="45" t="s">
        <v>50</v>
      </c>
      <c r="C15" s="46"/>
      <c r="D15" s="30">
        <f>D102*D104</f>
        <v>23920.2</v>
      </c>
      <c r="E15" s="30">
        <f t="shared" ref="E15:X15" si="8">E102*E104</f>
        <v>24080.465340000002</v>
      </c>
      <c r="F15" s="30">
        <f t="shared" si="8"/>
        <v>24241.804457777998</v>
      </c>
      <c r="G15" s="30">
        <f t="shared" si="8"/>
        <v>24404.224547645106</v>
      </c>
      <c r="H15" s="30">
        <f t="shared" si="8"/>
        <v>24567.732852114328</v>
      </c>
      <c r="I15" s="30">
        <f t="shared" si="8"/>
        <v>24732.336662223497</v>
      </c>
      <c r="J15" s="30">
        <f t="shared" si="8"/>
        <v>24898.043317860385</v>
      </c>
      <c r="K15" s="30">
        <f t="shared" si="8"/>
        <v>25064.860208090053</v>
      </c>
      <c r="L15" s="30">
        <f t="shared" si="8"/>
        <v>25232.794771484252</v>
      </c>
      <c r="M15" s="30">
        <f t="shared" si="8"/>
        <v>25401.854496453194</v>
      </c>
      <c r="N15" s="30">
        <f t="shared" si="8"/>
        <v>25572.046921579429</v>
      </c>
      <c r="O15" s="30">
        <f t="shared" si="8"/>
        <v>25743.379635954007</v>
      </c>
      <c r="P15" s="30">
        <f t="shared" si="8"/>
        <v>25915.860279514902</v>
      </c>
      <c r="Q15" s="30">
        <f t="shared" si="8"/>
        <v>26089.496543387642</v>
      </c>
      <c r="R15" s="30">
        <f t="shared" si="8"/>
        <v>26264.296170228336</v>
      </c>
      <c r="S15" s="30">
        <f t="shared" si="8"/>
        <v>26440.26695456887</v>
      </c>
      <c r="T15" s="30">
        <f t="shared" si="8"/>
        <v>26617.416743164478</v>
      </c>
      <c r="U15" s="30">
        <f t="shared" si="8"/>
        <v>26795.753435343671</v>
      </c>
      <c r="V15" s="30">
        <f t="shared" si="8"/>
        <v>26975.284983360478</v>
      </c>
      <c r="W15" s="30">
        <f t="shared" si="8"/>
        <v>27156.019392748989</v>
      </c>
      <c r="X15" s="30">
        <f t="shared" si="8"/>
        <v>27337.964722680401</v>
      </c>
      <c r="Y15" s="47"/>
    </row>
    <row r="16" spans="1:25" x14ac:dyDescent="0.25">
      <c r="A16" s="48"/>
      <c r="B16" s="45" t="s">
        <v>92</v>
      </c>
      <c r="C16" s="46"/>
      <c r="D16" s="30">
        <f>D114*D111</f>
        <v>23920.2</v>
      </c>
      <c r="E16" s="30">
        <f t="shared" ref="E16:X16" si="9">E114*E111</f>
        <v>24080.465340000002</v>
      </c>
      <c r="F16" s="30">
        <f t="shared" si="9"/>
        <v>24241.804457777998</v>
      </c>
      <c r="G16" s="30">
        <f t="shared" si="9"/>
        <v>24404.224547645106</v>
      </c>
      <c r="H16" s="30">
        <f t="shared" si="9"/>
        <v>24567.732852114328</v>
      </c>
      <c r="I16" s="30">
        <f t="shared" si="9"/>
        <v>24732.336662223493</v>
      </c>
      <c r="J16" s="30">
        <f t="shared" si="9"/>
        <v>24898.043317860389</v>
      </c>
      <c r="K16" s="30">
        <f t="shared" si="9"/>
        <v>25064.860208090053</v>
      </c>
      <c r="L16" s="30">
        <f t="shared" si="9"/>
        <v>25232.794771484252</v>
      </c>
      <c r="M16" s="30">
        <f t="shared" si="9"/>
        <v>25401.85449645319</v>
      </c>
      <c r="N16" s="30">
        <f t="shared" si="9"/>
        <v>25572.046921579429</v>
      </c>
      <c r="O16" s="30">
        <f t="shared" si="9"/>
        <v>25743.379635954007</v>
      </c>
      <c r="P16" s="30">
        <f t="shared" si="9"/>
        <v>25915.860279514902</v>
      </c>
      <c r="Q16" s="30">
        <f t="shared" si="9"/>
        <v>26089.496543387646</v>
      </c>
      <c r="R16" s="30">
        <f t="shared" si="9"/>
        <v>26264.296170228339</v>
      </c>
      <c r="S16" s="30">
        <f t="shared" si="9"/>
        <v>26440.26695456887</v>
      </c>
      <c r="T16" s="30">
        <f t="shared" si="9"/>
        <v>26617.416743164478</v>
      </c>
      <c r="U16" s="30">
        <f t="shared" si="9"/>
        <v>26795.753435343675</v>
      </c>
      <c r="V16" s="30">
        <f t="shared" si="9"/>
        <v>26975.284983360478</v>
      </c>
      <c r="W16" s="30">
        <f t="shared" si="9"/>
        <v>27156.019392748993</v>
      </c>
      <c r="X16" s="30">
        <f t="shared" si="9"/>
        <v>27337.964722680405</v>
      </c>
      <c r="Y16" s="47"/>
    </row>
    <row r="17" spans="1:25" x14ac:dyDescent="0.25">
      <c r="A17" s="48"/>
      <c r="B17" s="30" t="s">
        <v>55</v>
      </c>
      <c r="C17" s="46"/>
      <c r="D17" s="31">
        <f>D118*D121</f>
        <v>39867</v>
      </c>
      <c r="E17" s="31">
        <f t="shared" ref="E17:X17" si="10">E118*E121</f>
        <v>40134.108899999999</v>
      </c>
      <c r="F17" s="31">
        <f t="shared" si="10"/>
        <v>40403.007429630001</v>
      </c>
      <c r="G17" s="31">
        <f t="shared" si="10"/>
        <v>40673.70757940851</v>
      </c>
      <c r="H17" s="31">
        <f t="shared" si="10"/>
        <v>40946.221420190544</v>
      </c>
      <c r="I17" s="31">
        <f t="shared" si="10"/>
        <v>41220.561103705833</v>
      </c>
      <c r="J17" s="31">
        <f t="shared" si="10"/>
        <v>41496.738863100647</v>
      </c>
      <c r="K17" s="31">
        <f t="shared" si="10"/>
        <v>41774.767013483426</v>
      </c>
      <c r="L17" s="31">
        <f t="shared" si="10"/>
        <v>42054.657952473754</v>
      </c>
      <c r="M17" s="31">
        <f t="shared" si="10"/>
        <v>42336.424160755327</v>
      </c>
      <c r="N17" s="31">
        <f t="shared" si="10"/>
        <v>42620.078202632387</v>
      </c>
      <c r="O17" s="31">
        <f t="shared" si="10"/>
        <v>42905.632726590011</v>
      </c>
      <c r="P17" s="31">
        <f t="shared" si="10"/>
        <v>43193.100465858166</v>
      </c>
      <c r="Q17" s="31">
        <f t="shared" si="10"/>
        <v>43482.494238979409</v>
      </c>
      <c r="R17" s="31">
        <f t="shared" si="10"/>
        <v>43773.826950380564</v>
      </c>
      <c r="S17" s="31">
        <f t="shared" si="10"/>
        <v>44067.111590948116</v>
      </c>
      <c r="T17" s="31">
        <f t="shared" si="10"/>
        <v>44362.361238607467</v>
      </c>
      <c r="U17" s="31">
        <f t="shared" si="10"/>
        <v>44659.589058906124</v>
      </c>
      <c r="V17" s="31">
        <f t="shared" si="10"/>
        <v>44958.808305600796</v>
      </c>
      <c r="W17" s="31">
        <f t="shared" si="10"/>
        <v>45260.03232124832</v>
      </c>
      <c r="X17" s="31">
        <f t="shared" si="10"/>
        <v>45563.274537800673</v>
      </c>
      <c r="Y17" s="47"/>
    </row>
    <row r="18" spans="1:25" x14ac:dyDescent="0.25">
      <c r="A18" s="48"/>
      <c r="B18" s="30" t="s">
        <v>1</v>
      </c>
      <c r="C18" s="46"/>
      <c r="D18" s="30">
        <f>SUM(D6:D11)-SUM(D13:D17)</f>
        <v>1517983.4249999998</v>
      </c>
      <c r="E18" s="30">
        <f>SUM(E6:E11)-SUM(E13:E17)</f>
        <v>1529158.9139475003</v>
      </c>
      <c r="F18" s="30">
        <f t="shared" ref="F18:X18" si="11">SUM(F6:F11)-SUM(F13:F17)</f>
        <v>1540409.2786709482</v>
      </c>
      <c r="G18" s="30">
        <f t="shared" si="11"/>
        <v>1551735.0208380434</v>
      </c>
      <c r="H18" s="30">
        <f t="shared" si="11"/>
        <v>1563136.6454776577</v>
      </c>
      <c r="I18" s="30">
        <f t="shared" si="11"/>
        <v>1574614.6610023582</v>
      </c>
      <c r="J18" s="30">
        <f t="shared" si="11"/>
        <v>1586169.5792310736</v>
      </c>
      <c r="K18" s="30">
        <f t="shared" si="11"/>
        <v>1597801.9154119221</v>
      </c>
      <c r="L18" s="30">
        <f t="shared" si="11"/>
        <v>1609512.1882451817</v>
      </c>
      <c r="M18" s="30">
        <f t="shared" si="11"/>
        <v>1621300.9199064241</v>
      </c>
      <c r="N18" s="30">
        <f t="shared" si="11"/>
        <v>1633168.636069797</v>
      </c>
      <c r="O18" s="30">
        <f t="shared" si="11"/>
        <v>1645115.8659314648</v>
      </c>
      <c r="P18" s="30">
        <f t="shared" si="11"/>
        <v>1657143.1422332053</v>
      </c>
      <c r="Q18" s="30">
        <f t="shared" si="11"/>
        <v>1669251.0012861677</v>
      </c>
      <c r="R18" s="30">
        <f t="shared" si="11"/>
        <v>1681439.9829947846</v>
      </c>
      <c r="S18" s="30">
        <f t="shared" si="11"/>
        <v>1693710.6308808499</v>
      </c>
      <c r="T18" s="30">
        <f t="shared" si="11"/>
        <v>1706063.4921077508</v>
      </c>
      <c r="U18" s="30">
        <f t="shared" si="11"/>
        <v>1718499.1175048726</v>
      </c>
      <c r="V18" s="30">
        <f t="shared" si="11"/>
        <v>1731018.0615921554</v>
      </c>
      <c r="W18" s="30">
        <f t="shared" si="11"/>
        <v>1743620.8826048225</v>
      </c>
      <c r="X18" s="30">
        <f t="shared" si="11"/>
        <v>1756308.1425182752</v>
      </c>
      <c r="Y18" s="47"/>
    </row>
    <row r="19" spans="1:25" x14ac:dyDescent="0.25">
      <c r="A19" s="44"/>
      <c r="B19" s="30"/>
      <c r="C19" s="46"/>
      <c r="D19" s="30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7"/>
    </row>
    <row r="20" spans="1:25" x14ac:dyDescent="0.25">
      <c r="A20" s="48" t="s">
        <v>46</v>
      </c>
      <c r="B20" s="30"/>
      <c r="C20" s="46"/>
      <c r="D20" s="30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7"/>
    </row>
    <row r="21" spans="1:25" s="111" customFormat="1" x14ac:dyDescent="0.25">
      <c r="A21" s="106"/>
      <c r="B21" s="107" t="s">
        <v>2</v>
      </c>
      <c r="C21" s="108"/>
      <c r="D21" s="109">
        <v>20000</v>
      </c>
      <c r="E21" s="109">
        <v>20000</v>
      </c>
      <c r="F21" s="109">
        <v>20000</v>
      </c>
      <c r="G21" s="109">
        <v>20000</v>
      </c>
      <c r="H21" s="109">
        <v>20000</v>
      </c>
      <c r="I21" s="109">
        <v>20000</v>
      </c>
      <c r="J21" s="109">
        <v>20000</v>
      </c>
      <c r="K21" s="109">
        <v>20000</v>
      </c>
      <c r="L21" s="109">
        <v>20000</v>
      </c>
      <c r="M21" s="109">
        <v>20000</v>
      </c>
      <c r="N21" s="109">
        <v>20000</v>
      </c>
      <c r="O21" s="109">
        <v>20000</v>
      </c>
      <c r="P21" s="109">
        <v>20000</v>
      </c>
      <c r="Q21" s="109">
        <v>20000</v>
      </c>
      <c r="R21" s="109">
        <v>20000</v>
      </c>
      <c r="S21" s="109">
        <v>20000</v>
      </c>
      <c r="T21" s="109">
        <v>20000</v>
      </c>
      <c r="U21" s="109">
        <v>20000</v>
      </c>
      <c r="V21" s="109">
        <v>20000</v>
      </c>
      <c r="W21" s="109">
        <v>20000</v>
      </c>
      <c r="X21" s="109">
        <v>20000</v>
      </c>
      <c r="Y21" s="110"/>
    </row>
    <row r="22" spans="1:25" x14ac:dyDescent="0.25">
      <c r="A22" s="48"/>
      <c r="B22" s="45" t="s">
        <v>17</v>
      </c>
      <c r="C22" s="46"/>
      <c r="D22" s="33">
        <f>D145*D144*D146</f>
        <v>2600</v>
      </c>
      <c r="E22" s="33">
        <f t="shared" ref="E22:X22" si="12">E145*E144*E146</f>
        <v>2600</v>
      </c>
      <c r="F22" s="33">
        <f t="shared" si="12"/>
        <v>2600</v>
      </c>
      <c r="G22" s="33">
        <f t="shared" si="12"/>
        <v>2600</v>
      </c>
      <c r="H22" s="33">
        <f t="shared" si="12"/>
        <v>2600</v>
      </c>
      <c r="I22" s="33">
        <f t="shared" si="12"/>
        <v>2600</v>
      </c>
      <c r="J22" s="33">
        <f t="shared" si="12"/>
        <v>2600</v>
      </c>
      <c r="K22" s="33">
        <f t="shared" si="12"/>
        <v>2600</v>
      </c>
      <c r="L22" s="33">
        <f t="shared" si="12"/>
        <v>2600</v>
      </c>
      <c r="M22" s="33">
        <f t="shared" si="12"/>
        <v>2600</v>
      </c>
      <c r="N22" s="33">
        <f t="shared" si="12"/>
        <v>2600</v>
      </c>
      <c r="O22" s="33">
        <f t="shared" si="12"/>
        <v>2600</v>
      </c>
      <c r="P22" s="33">
        <f t="shared" si="12"/>
        <v>2600</v>
      </c>
      <c r="Q22" s="33">
        <f t="shared" si="12"/>
        <v>2600</v>
      </c>
      <c r="R22" s="33">
        <f t="shared" si="12"/>
        <v>2600</v>
      </c>
      <c r="S22" s="33">
        <f t="shared" si="12"/>
        <v>2600</v>
      </c>
      <c r="T22" s="33">
        <f t="shared" si="12"/>
        <v>2600</v>
      </c>
      <c r="U22" s="33">
        <f t="shared" si="12"/>
        <v>2600</v>
      </c>
      <c r="V22" s="33">
        <f t="shared" si="12"/>
        <v>2600</v>
      </c>
      <c r="W22" s="33">
        <f t="shared" si="12"/>
        <v>2600</v>
      </c>
      <c r="X22" s="33">
        <f t="shared" si="12"/>
        <v>2600</v>
      </c>
      <c r="Y22" s="47"/>
    </row>
    <row r="23" spans="1:25" x14ac:dyDescent="0.25">
      <c r="A23" s="48"/>
      <c r="B23" s="45" t="s">
        <v>164</v>
      </c>
      <c r="C23" s="46"/>
      <c r="D23" s="33"/>
      <c r="E23" s="33"/>
      <c r="F23" s="33"/>
      <c r="G23" s="33"/>
      <c r="H23" s="33"/>
      <c r="I23" s="33"/>
      <c r="J23" s="33">
        <v>10000</v>
      </c>
      <c r="K23" s="33"/>
      <c r="L23" s="33"/>
      <c r="M23" s="33"/>
      <c r="N23" s="33"/>
      <c r="O23" s="33">
        <v>12000</v>
      </c>
      <c r="P23" s="33"/>
      <c r="Q23" s="33"/>
      <c r="R23" s="33"/>
      <c r="S23" s="33"/>
      <c r="T23" s="33">
        <v>15000</v>
      </c>
      <c r="U23" s="33"/>
      <c r="V23" s="33"/>
      <c r="W23" s="33"/>
      <c r="X23" s="33"/>
      <c r="Y23" s="47"/>
    </row>
    <row r="24" spans="1:25" x14ac:dyDescent="0.25">
      <c r="A24" s="48"/>
      <c r="B24" s="45" t="s">
        <v>18</v>
      </c>
      <c r="C24" s="46"/>
      <c r="D24" s="30">
        <f>D96*D97</f>
        <v>1550</v>
      </c>
      <c r="E24" s="30">
        <f t="shared" ref="E24:X24" si="13">E96*E97</f>
        <v>1550</v>
      </c>
      <c r="F24" s="30">
        <f t="shared" si="13"/>
        <v>1550</v>
      </c>
      <c r="G24" s="30">
        <f t="shared" si="13"/>
        <v>1550</v>
      </c>
      <c r="H24" s="30">
        <f t="shared" si="13"/>
        <v>1550</v>
      </c>
      <c r="I24" s="30">
        <f t="shared" si="13"/>
        <v>1550</v>
      </c>
      <c r="J24" s="30">
        <f t="shared" si="13"/>
        <v>1550</v>
      </c>
      <c r="K24" s="30">
        <f t="shared" si="13"/>
        <v>1550</v>
      </c>
      <c r="L24" s="30">
        <f t="shared" si="13"/>
        <v>1550</v>
      </c>
      <c r="M24" s="30">
        <f t="shared" si="13"/>
        <v>1550</v>
      </c>
      <c r="N24" s="30">
        <f t="shared" si="13"/>
        <v>1550</v>
      </c>
      <c r="O24" s="30">
        <f t="shared" si="13"/>
        <v>1550</v>
      </c>
      <c r="P24" s="30">
        <f t="shared" si="13"/>
        <v>1550</v>
      </c>
      <c r="Q24" s="30">
        <f t="shared" si="13"/>
        <v>1550</v>
      </c>
      <c r="R24" s="30">
        <f t="shared" si="13"/>
        <v>1550</v>
      </c>
      <c r="S24" s="30">
        <f t="shared" si="13"/>
        <v>1550</v>
      </c>
      <c r="T24" s="30">
        <f t="shared" si="13"/>
        <v>1550</v>
      </c>
      <c r="U24" s="30">
        <f t="shared" si="13"/>
        <v>1550</v>
      </c>
      <c r="V24" s="30">
        <f t="shared" si="13"/>
        <v>1550</v>
      </c>
      <c r="W24" s="30">
        <f t="shared" si="13"/>
        <v>1550</v>
      </c>
      <c r="X24" s="30">
        <f t="shared" si="13"/>
        <v>1550</v>
      </c>
      <c r="Y24" s="47"/>
    </row>
    <row r="25" spans="1:25" x14ac:dyDescent="0.25">
      <c r="A25" s="48"/>
      <c r="B25" s="45" t="s">
        <v>19</v>
      </c>
      <c r="C25" s="46"/>
      <c r="D25" s="30">
        <f>((300000+635930)/2)</f>
        <v>467965</v>
      </c>
      <c r="E25" s="30">
        <f t="shared" ref="E25:X25" si="14">((300000+635930)/2)</f>
        <v>467965</v>
      </c>
      <c r="F25" s="30">
        <f t="shared" si="14"/>
        <v>467965</v>
      </c>
      <c r="G25" s="30">
        <f t="shared" si="14"/>
        <v>467965</v>
      </c>
      <c r="H25" s="30">
        <f t="shared" si="14"/>
        <v>467965</v>
      </c>
      <c r="I25" s="30">
        <f t="shared" si="14"/>
        <v>467965</v>
      </c>
      <c r="J25" s="30">
        <f t="shared" si="14"/>
        <v>467965</v>
      </c>
      <c r="K25" s="30">
        <f t="shared" si="14"/>
        <v>467965</v>
      </c>
      <c r="L25" s="30">
        <f t="shared" si="14"/>
        <v>467965</v>
      </c>
      <c r="M25" s="30">
        <f t="shared" si="14"/>
        <v>467965</v>
      </c>
      <c r="N25" s="30">
        <f t="shared" si="14"/>
        <v>467965</v>
      </c>
      <c r="O25" s="30">
        <f t="shared" si="14"/>
        <v>467965</v>
      </c>
      <c r="P25" s="30">
        <f t="shared" si="14"/>
        <v>467965</v>
      </c>
      <c r="Q25" s="30">
        <f t="shared" si="14"/>
        <v>467965</v>
      </c>
      <c r="R25" s="30">
        <f t="shared" si="14"/>
        <v>467965</v>
      </c>
      <c r="S25" s="30">
        <f t="shared" si="14"/>
        <v>467965</v>
      </c>
      <c r="T25" s="30">
        <f t="shared" si="14"/>
        <v>467965</v>
      </c>
      <c r="U25" s="30">
        <f t="shared" si="14"/>
        <v>467965</v>
      </c>
      <c r="V25" s="30">
        <f t="shared" si="14"/>
        <v>467965</v>
      </c>
      <c r="W25" s="30">
        <f t="shared" si="14"/>
        <v>467965</v>
      </c>
      <c r="X25" s="30">
        <f t="shared" si="14"/>
        <v>467965</v>
      </c>
      <c r="Y25" s="47"/>
    </row>
    <row r="26" spans="1:25" x14ac:dyDescent="0.25">
      <c r="A26" s="48"/>
      <c r="B26" s="45" t="s">
        <v>22</v>
      </c>
      <c r="C26" s="46"/>
      <c r="D26" s="30">
        <f>D135*D136</f>
        <v>900000</v>
      </c>
      <c r="E26" s="30">
        <f t="shared" ref="E26:X26" si="15">E135*E136</f>
        <v>900000</v>
      </c>
      <c r="F26" s="30">
        <f t="shared" si="15"/>
        <v>900000</v>
      </c>
      <c r="G26" s="30">
        <f t="shared" si="15"/>
        <v>900000</v>
      </c>
      <c r="H26" s="30">
        <f t="shared" si="15"/>
        <v>900000</v>
      </c>
      <c r="I26" s="30">
        <f t="shared" si="15"/>
        <v>900000</v>
      </c>
      <c r="J26" s="30">
        <f t="shared" si="15"/>
        <v>900000</v>
      </c>
      <c r="K26" s="30">
        <f t="shared" si="15"/>
        <v>900000</v>
      </c>
      <c r="L26" s="30">
        <f t="shared" si="15"/>
        <v>900000</v>
      </c>
      <c r="M26" s="30">
        <f t="shared" si="15"/>
        <v>900000</v>
      </c>
      <c r="N26" s="30">
        <f t="shared" si="15"/>
        <v>900000</v>
      </c>
      <c r="O26" s="30">
        <f t="shared" si="15"/>
        <v>900000</v>
      </c>
      <c r="P26" s="30">
        <f t="shared" si="15"/>
        <v>900000</v>
      </c>
      <c r="Q26" s="30">
        <f t="shared" si="15"/>
        <v>900000</v>
      </c>
      <c r="R26" s="30">
        <f t="shared" si="15"/>
        <v>900000</v>
      </c>
      <c r="S26" s="30">
        <f t="shared" si="15"/>
        <v>900000</v>
      </c>
      <c r="T26" s="30">
        <f t="shared" si="15"/>
        <v>900000</v>
      </c>
      <c r="U26" s="30">
        <f t="shared" si="15"/>
        <v>900000</v>
      </c>
      <c r="V26" s="30">
        <f t="shared" si="15"/>
        <v>900000</v>
      </c>
      <c r="W26" s="30">
        <f t="shared" si="15"/>
        <v>900000</v>
      </c>
      <c r="X26" s="30">
        <f t="shared" si="15"/>
        <v>900000</v>
      </c>
      <c r="Y26" s="47"/>
    </row>
    <row r="27" spans="1:25" x14ac:dyDescent="0.25">
      <c r="A27" s="48"/>
      <c r="B27" s="45" t="s">
        <v>56</v>
      </c>
      <c r="C27" s="46"/>
      <c r="D27" s="30">
        <f>D138</f>
        <v>4784.04</v>
      </c>
      <c r="E27" s="30">
        <f t="shared" ref="E27:X27" si="16">E138</f>
        <v>4816.0930680000001</v>
      </c>
      <c r="F27" s="30">
        <f t="shared" si="16"/>
        <v>4848.3608915555997</v>
      </c>
      <c r="G27" s="30">
        <f t="shared" si="16"/>
        <v>4880.8449095290207</v>
      </c>
      <c r="H27" s="30">
        <f t="shared" si="16"/>
        <v>4913.5465704228654</v>
      </c>
      <c r="I27" s="30">
        <f t="shared" si="16"/>
        <v>4946.4673324446994</v>
      </c>
      <c r="J27" s="30">
        <f t="shared" si="16"/>
        <v>4979.6086635720776</v>
      </c>
      <c r="K27" s="30">
        <f t="shared" si="16"/>
        <v>5012.9720416180098</v>
      </c>
      <c r="L27" s="30">
        <f t="shared" si="16"/>
        <v>5046.558954296851</v>
      </c>
      <c r="M27" s="30">
        <f t="shared" si="16"/>
        <v>5080.3708992906386</v>
      </c>
      <c r="N27" s="30">
        <f t="shared" si="16"/>
        <v>5114.4093843158862</v>
      </c>
      <c r="O27" s="30">
        <f t="shared" si="16"/>
        <v>5148.6759271908013</v>
      </c>
      <c r="P27" s="30">
        <f t="shared" si="16"/>
        <v>5183.17205590298</v>
      </c>
      <c r="Q27" s="30">
        <f t="shared" si="16"/>
        <v>5217.899308677529</v>
      </c>
      <c r="R27" s="30">
        <f t="shared" si="16"/>
        <v>5252.859234045668</v>
      </c>
      <c r="S27" s="30">
        <f t="shared" si="16"/>
        <v>5288.0533909137739</v>
      </c>
      <c r="T27" s="30">
        <f t="shared" si="16"/>
        <v>5323.4833486328953</v>
      </c>
      <c r="U27" s="30">
        <f t="shared" si="16"/>
        <v>5359.1506870687344</v>
      </c>
      <c r="V27" s="30">
        <f t="shared" si="16"/>
        <v>5395.0569966720959</v>
      </c>
      <c r="W27" s="30">
        <f t="shared" si="16"/>
        <v>5431.203878549798</v>
      </c>
      <c r="X27" s="30">
        <f t="shared" si="16"/>
        <v>5467.5929445360807</v>
      </c>
      <c r="Y27" s="47"/>
    </row>
    <row r="28" spans="1:25" x14ac:dyDescent="0.25">
      <c r="A28" s="44"/>
      <c r="B28" s="45" t="s">
        <v>25</v>
      </c>
      <c r="C28" s="46"/>
      <c r="D28" s="30">
        <f>(15000+17000)/2</f>
        <v>16000</v>
      </c>
      <c r="E28" s="30">
        <f t="shared" ref="E28:X28" si="17">(15000+17000)/2</f>
        <v>16000</v>
      </c>
      <c r="F28" s="30">
        <f t="shared" si="17"/>
        <v>16000</v>
      </c>
      <c r="G28" s="30">
        <f t="shared" si="17"/>
        <v>16000</v>
      </c>
      <c r="H28" s="30">
        <f t="shared" si="17"/>
        <v>16000</v>
      </c>
      <c r="I28" s="30">
        <f t="shared" si="17"/>
        <v>16000</v>
      </c>
      <c r="J28" s="30">
        <f t="shared" si="17"/>
        <v>16000</v>
      </c>
      <c r="K28" s="30">
        <f t="shared" si="17"/>
        <v>16000</v>
      </c>
      <c r="L28" s="30">
        <f t="shared" si="17"/>
        <v>16000</v>
      </c>
      <c r="M28" s="30">
        <f t="shared" si="17"/>
        <v>16000</v>
      </c>
      <c r="N28" s="30">
        <f t="shared" si="17"/>
        <v>16000</v>
      </c>
      <c r="O28" s="30">
        <f t="shared" si="17"/>
        <v>16000</v>
      </c>
      <c r="P28" s="30">
        <f t="shared" si="17"/>
        <v>16000</v>
      </c>
      <c r="Q28" s="30">
        <f t="shared" si="17"/>
        <v>16000</v>
      </c>
      <c r="R28" s="30">
        <f t="shared" si="17"/>
        <v>16000</v>
      </c>
      <c r="S28" s="30">
        <f t="shared" si="17"/>
        <v>16000</v>
      </c>
      <c r="T28" s="30">
        <f t="shared" si="17"/>
        <v>16000</v>
      </c>
      <c r="U28" s="30">
        <f t="shared" si="17"/>
        <v>16000</v>
      </c>
      <c r="V28" s="30">
        <f t="shared" si="17"/>
        <v>16000</v>
      </c>
      <c r="W28" s="30">
        <f t="shared" si="17"/>
        <v>16000</v>
      </c>
      <c r="X28" s="30">
        <f t="shared" si="17"/>
        <v>16000</v>
      </c>
      <c r="Y28" s="47"/>
    </row>
    <row r="29" spans="1:25" x14ac:dyDescent="0.25">
      <c r="A29" s="44"/>
      <c r="B29" s="45" t="s">
        <v>165</v>
      </c>
      <c r="C29" s="46"/>
      <c r="D29" s="30"/>
      <c r="E29" s="30"/>
      <c r="F29" s="30"/>
      <c r="G29" s="30"/>
      <c r="H29" s="30"/>
      <c r="I29" s="30"/>
      <c r="J29" s="30">
        <v>80000</v>
      </c>
      <c r="K29" s="30"/>
      <c r="L29" s="30"/>
      <c r="M29" s="30"/>
      <c r="N29" s="30"/>
      <c r="O29" s="30">
        <v>10000</v>
      </c>
      <c r="P29" s="30"/>
      <c r="Q29" s="30"/>
      <c r="R29" s="30"/>
      <c r="S29" s="30"/>
      <c r="T29" s="30">
        <v>12000</v>
      </c>
      <c r="U29" s="30"/>
      <c r="V29" s="30"/>
      <c r="W29" s="30"/>
      <c r="X29" s="30"/>
      <c r="Y29" s="47"/>
    </row>
    <row r="30" spans="1:25" x14ac:dyDescent="0.25">
      <c r="A30" s="44"/>
      <c r="B30" s="45" t="s">
        <v>169</v>
      </c>
      <c r="C30" s="46"/>
      <c r="D30" s="30"/>
      <c r="E30" s="30"/>
      <c r="F30" s="30"/>
      <c r="G30" s="30"/>
      <c r="H30" s="30"/>
      <c r="I30" s="30"/>
      <c r="J30" s="30">
        <v>5000</v>
      </c>
      <c r="K30" s="30"/>
      <c r="L30" s="30"/>
      <c r="M30" s="30"/>
      <c r="N30" s="30"/>
      <c r="O30" s="30">
        <v>10000</v>
      </c>
      <c r="P30" s="30"/>
      <c r="Q30" s="30"/>
      <c r="R30" s="30"/>
      <c r="S30" s="30"/>
      <c r="T30" s="30">
        <v>15000</v>
      </c>
      <c r="U30" s="30"/>
      <c r="V30" s="30"/>
      <c r="W30" s="30"/>
      <c r="X30" s="30"/>
      <c r="Y30" s="47"/>
    </row>
    <row r="31" spans="1:25" x14ac:dyDescent="0.25">
      <c r="A31" s="50" t="s">
        <v>129</v>
      </c>
      <c r="B31" s="45" t="s">
        <v>127</v>
      </c>
      <c r="C31" s="46"/>
      <c r="D31" s="30">
        <v>183</v>
      </c>
      <c r="E31" s="30">
        <v>183</v>
      </c>
      <c r="F31" s="30">
        <v>183</v>
      </c>
      <c r="G31" s="30">
        <v>183</v>
      </c>
      <c r="H31" s="30">
        <v>183</v>
      </c>
      <c r="I31" s="30">
        <v>183</v>
      </c>
      <c r="J31" s="30">
        <v>183</v>
      </c>
      <c r="K31" s="30">
        <v>183</v>
      </c>
      <c r="L31" s="30">
        <v>183</v>
      </c>
      <c r="M31" s="30">
        <v>183</v>
      </c>
      <c r="N31" s="30">
        <v>183</v>
      </c>
      <c r="O31" s="30">
        <v>183</v>
      </c>
      <c r="P31" s="30">
        <v>183</v>
      </c>
      <c r="Q31" s="30">
        <v>183</v>
      </c>
      <c r="R31" s="30">
        <v>183</v>
      </c>
      <c r="S31" s="30">
        <v>183</v>
      </c>
      <c r="T31" s="30">
        <v>183</v>
      </c>
      <c r="U31" s="30">
        <v>183</v>
      </c>
      <c r="V31" s="30">
        <v>183</v>
      </c>
      <c r="W31" s="30">
        <v>183</v>
      </c>
      <c r="X31" s="30">
        <v>183</v>
      </c>
      <c r="Y31" s="47"/>
    </row>
    <row r="32" spans="1:25" x14ac:dyDescent="0.25">
      <c r="A32" s="44"/>
      <c r="B32" s="45" t="s">
        <v>128</v>
      </c>
      <c r="C32" s="46"/>
      <c r="D32" s="32">
        <v>45000</v>
      </c>
      <c r="E32" s="32">
        <v>45000</v>
      </c>
      <c r="F32" s="32">
        <v>45000</v>
      </c>
      <c r="G32" s="32">
        <v>45000</v>
      </c>
      <c r="H32" s="32">
        <v>45000</v>
      </c>
      <c r="I32" s="32">
        <v>45000</v>
      </c>
      <c r="J32" s="32">
        <v>45000</v>
      </c>
      <c r="K32" s="32">
        <v>45000</v>
      </c>
      <c r="L32" s="32">
        <v>45000</v>
      </c>
      <c r="M32" s="32">
        <v>45000</v>
      </c>
      <c r="N32" s="32">
        <v>45000</v>
      </c>
      <c r="O32" s="32">
        <v>45000</v>
      </c>
      <c r="P32" s="32">
        <v>45000</v>
      </c>
      <c r="Q32" s="32">
        <v>45000</v>
      </c>
      <c r="R32" s="32">
        <v>45000</v>
      </c>
      <c r="S32" s="32">
        <v>45000</v>
      </c>
      <c r="T32" s="32">
        <v>45000</v>
      </c>
      <c r="U32" s="32">
        <v>45000</v>
      </c>
      <c r="V32" s="32">
        <v>45000</v>
      </c>
      <c r="W32" s="32">
        <v>45000</v>
      </c>
      <c r="X32" s="32">
        <v>45000</v>
      </c>
      <c r="Y32" s="47"/>
    </row>
    <row r="33" spans="1:25" x14ac:dyDescent="0.25">
      <c r="A33" s="44"/>
      <c r="B33" s="45" t="s">
        <v>52</v>
      </c>
      <c r="C33" s="46"/>
      <c r="D33" s="31">
        <f>SUM(D125:D128)</f>
        <v>161000</v>
      </c>
      <c r="E33" s="31">
        <f t="shared" ref="E33:X33" si="18">SUM(E125:E128)</f>
        <v>161000</v>
      </c>
      <c r="F33" s="31">
        <f t="shared" si="18"/>
        <v>161000</v>
      </c>
      <c r="G33" s="31">
        <f t="shared" si="18"/>
        <v>161000</v>
      </c>
      <c r="H33" s="31">
        <f t="shared" si="18"/>
        <v>161000</v>
      </c>
      <c r="I33" s="31">
        <f t="shared" si="18"/>
        <v>161000</v>
      </c>
      <c r="J33" s="31">
        <f t="shared" si="18"/>
        <v>161000</v>
      </c>
      <c r="K33" s="31">
        <f t="shared" si="18"/>
        <v>161000</v>
      </c>
      <c r="L33" s="31">
        <f t="shared" si="18"/>
        <v>161000</v>
      </c>
      <c r="M33" s="31">
        <f t="shared" si="18"/>
        <v>161000</v>
      </c>
      <c r="N33" s="31">
        <f t="shared" si="18"/>
        <v>161000</v>
      </c>
      <c r="O33" s="31">
        <f t="shared" si="18"/>
        <v>161000</v>
      </c>
      <c r="P33" s="31">
        <f t="shared" si="18"/>
        <v>161000</v>
      </c>
      <c r="Q33" s="31">
        <f t="shared" si="18"/>
        <v>161000</v>
      </c>
      <c r="R33" s="31">
        <f t="shared" si="18"/>
        <v>161000</v>
      </c>
      <c r="S33" s="31">
        <f t="shared" si="18"/>
        <v>161000</v>
      </c>
      <c r="T33" s="31">
        <f t="shared" si="18"/>
        <v>161000</v>
      </c>
      <c r="U33" s="31">
        <f t="shared" si="18"/>
        <v>161000</v>
      </c>
      <c r="V33" s="31">
        <f t="shared" si="18"/>
        <v>161000</v>
      </c>
      <c r="W33" s="31">
        <f t="shared" si="18"/>
        <v>161000</v>
      </c>
      <c r="X33" s="31">
        <f t="shared" si="18"/>
        <v>161000</v>
      </c>
      <c r="Y33" s="47"/>
    </row>
    <row r="34" spans="1:25" x14ac:dyDescent="0.25">
      <c r="A34" s="44"/>
      <c r="B34" s="45" t="s">
        <v>175</v>
      </c>
      <c r="C34" s="46"/>
      <c r="D34" s="30">
        <f>SUM(D21:D33)</f>
        <v>1619082.04</v>
      </c>
      <c r="E34" s="30">
        <f>SUM(E21:E33)</f>
        <v>1619114.0930679999</v>
      </c>
      <c r="F34" s="30">
        <f t="shared" ref="F34:X34" si="19">SUM(F21:F33)</f>
        <v>1619146.3608915557</v>
      </c>
      <c r="G34" s="30">
        <f t="shared" si="19"/>
        <v>1619178.844909529</v>
      </c>
      <c r="H34" s="30">
        <f t="shared" si="19"/>
        <v>1619211.5465704228</v>
      </c>
      <c r="I34" s="30">
        <f t="shared" si="19"/>
        <v>1619244.4673324446</v>
      </c>
      <c r="J34" s="30">
        <f t="shared" si="19"/>
        <v>1714277.608663572</v>
      </c>
      <c r="K34" s="30">
        <f t="shared" si="19"/>
        <v>1619310.9720416181</v>
      </c>
      <c r="L34" s="30">
        <f t="shared" si="19"/>
        <v>1619344.5589542969</v>
      </c>
      <c r="M34" s="30">
        <f t="shared" si="19"/>
        <v>1619378.3708992905</v>
      </c>
      <c r="N34" s="30">
        <f t="shared" si="19"/>
        <v>1619412.4093843158</v>
      </c>
      <c r="O34" s="30">
        <f t="shared" si="19"/>
        <v>1651446.6759271908</v>
      </c>
      <c r="P34" s="30">
        <f t="shared" si="19"/>
        <v>1619481.1720559029</v>
      </c>
      <c r="Q34" s="30">
        <f t="shared" si="19"/>
        <v>1619515.8993086775</v>
      </c>
      <c r="R34" s="30">
        <f t="shared" si="19"/>
        <v>1619550.8592340457</v>
      </c>
      <c r="S34" s="30">
        <f t="shared" si="19"/>
        <v>1619586.0533909139</v>
      </c>
      <c r="T34" s="30">
        <f t="shared" si="19"/>
        <v>1661621.4833486329</v>
      </c>
      <c r="U34" s="30">
        <f t="shared" si="19"/>
        <v>1619657.1506870687</v>
      </c>
      <c r="V34" s="30">
        <f t="shared" si="19"/>
        <v>1619693.0569966722</v>
      </c>
      <c r="W34" s="30">
        <f t="shared" si="19"/>
        <v>1619729.2038785499</v>
      </c>
      <c r="X34" s="30">
        <f t="shared" si="19"/>
        <v>1619765.5929445361</v>
      </c>
      <c r="Y34" s="47"/>
    </row>
    <row r="35" spans="1:25" x14ac:dyDescent="0.25">
      <c r="A35" s="44"/>
      <c r="B35" s="45"/>
      <c r="C35" s="46"/>
      <c r="D35" s="30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7"/>
    </row>
    <row r="36" spans="1:25" x14ac:dyDescent="0.25">
      <c r="A36" s="44"/>
      <c r="B36" s="45" t="s">
        <v>176</v>
      </c>
      <c r="C36" s="46"/>
      <c r="D36" s="30">
        <f>D18-D34</f>
        <v>-101098.61500000022</v>
      </c>
      <c r="E36" s="30">
        <f t="shared" ref="E36:X36" si="20">E18-E34</f>
        <v>-89955.179120499641</v>
      </c>
      <c r="F36" s="30">
        <f t="shared" si="20"/>
        <v>-78737.082220607437</v>
      </c>
      <c r="G36" s="30">
        <f t="shared" si="20"/>
        <v>-67443.824071485549</v>
      </c>
      <c r="H36" s="30">
        <f t="shared" si="20"/>
        <v>-56074.901092765154</v>
      </c>
      <c r="I36" s="30">
        <f t="shared" si="20"/>
        <v>-44629.806330086431</v>
      </c>
      <c r="J36" s="30">
        <f t="shared" si="20"/>
        <v>-128108.02943249838</v>
      </c>
      <c r="K36" s="30">
        <f t="shared" si="20"/>
        <v>-21509.05662969593</v>
      </c>
      <c r="L36" s="30">
        <f t="shared" si="20"/>
        <v>-9832.3707091151737</v>
      </c>
      <c r="M36" s="30">
        <f t="shared" si="20"/>
        <v>1922.5490071335807</v>
      </c>
      <c r="N36" s="30">
        <f t="shared" si="20"/>
        <v>13756.226685481146</v>
      </c>
      <c r="O36" s="30">
        <f t="shared" si="20"/>
        <v>-6330.8099957259838</v>
      </c>
      <c r="P36" s="30">
        <f t="shared" si="20"/>
        <v>37661.97017730237</v>
      </c>
      <c r="Q36" s="30">
        <f t="shared" si="20"/>
        <v>49735.101977490121</v>
      </c>
      <c r="R36" s="30">
        <f t="shared" si="20"/>
        <v>61889.123760738876</v>
      </c>
      <c r="S36" s="30">
        <f t="shared" si="20"/>
        <v>74124.577489936026</v>
      </c>
      <c r="T36" s="30">
        <f t="shared" si="20"/>
        <v>44442.008759117918</v>
      </c>
      <c r="U36" s="30">
        <f t="shared" si="20"/>
        <v>98841.966817803914</v>
      </c>
      <c r="V36" s="30">
        <f t="shared" si="20"/>
        <v>111325.00459548319</v>
      </c>
      <c r="W36" s="30">
        <f t="shared" si="20"/>
        <v>123891.67872627266</v>
      </c>
      <c r="X36" s="30">
        <f t="shared" si="20"/>
        <v>136542.54957373906</v>
      </c>
      <c r="Y36" s="47"/>
    </row>
    <row r="37" spans="1:25" x14ac:dyDescent="0.25">
      <c r="A37" s="44"/>
      <c r="B37" s="45"/>
      <c r="C37" s="46"/>
      <c r="D37" s="30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7"/>
    </row>
    <row r="38" spans="1:25" x14ac:dyDescent="0.25">
      <c r="A38" s="44"/>
      <c r="B38" s="45" t="s">
        <v>24</v>
      </c>
      <c r="C38" s="46"/>
      <c r="D38" s="30">
        <f>(D98*D97)/5</f>
        <v>24000</v>
      </c>
      <c r="E38" s="30">
        <f>(E98*E97)/5</f>
        <v>24000</v>
      </c>
      <c r="F38" s="30">
        <f>(F98*F97)/5</f>
        <v>24000</v>
      </c>
      <c r="G38" s="30">
        <f>(G98*G97)/5</f>
        <v>24000</v>
      </c>
      <c r="H38" s="30">
        <f>(H98*H97)/5</f>
        <v>24000</v>
      </c>
      <c r="I38" s="30">
        <v>0</v>
      </c>
      <c r="J38" s="30">
        <f>$J$29/5</f>
        <v>16000</v>
      </c>
      <c r="K38" s="30">
        <f>$J$29/5</f>
        <v>16000</v>
      </c>
      <c r="L38" s="30">
        <f t="shared" ref="L38:N38" si="21">$J$29/5</f>
        <v>16000</v>
      </c>
      <c r="M38" s="30">
        <f t="shared" si="21"/>
        <v>16000</v>
      </c>
      <c r="N38" s="30">
        <f t="shared" si="21"/>
        <v>16000</v>
      </c>
      <c r="O38" s="30">
        <f>$O$29/5</f>
        <v>2000</v>
      </c>
      <c r="P38" s="30">
        <f t="shared" ref="P38:S38" si="22">$O$29/5</f>
        <v>2000</v>
      </c>
      <c r="Q38" s="30">
        <f t="shared" si="22"/>
        <v>2000</v>
      </c>
      <c r="R38" s="30">
        <f t="shared" si="22"/>
        <v>2000</v>
      </c>
      <c r="S38" s="30">
        <f t="shared" si="22"/>
        <v>2000</v>
      </c>
      <c r="T38" s="30">
        <f>$T$29/5</f>
        <v>2400</v>
      </c>
      <c r="U38" s="30">
        <f t="shared" ref="U38:X38" si="23">$T$29/5</f>
        <v>2400</v>
      </c>
      <c r="V38" s="30">
        <f t="shared" si="23"/>
        <v>2400</v>
      </c>
      <c r="W38" s="30">
        <f t="shared" si="23"/>
        <v>2400</v>
      </c>
      <c r="X38" s="30">
        <f t="shared" si="23"/>
        <v>2400</v>
      </c>
      <c r="Y38" s="47"/>
    </row>
    <row r="39" spans="1:25" x14ac:dyDescent="0.25">
      <c r="A39" s="44"/>
      <c r="B39" s="45" t="s">
        <v>170</v>
      </c>
      <c r="C39" s="46"/>
      <c r="D39" s="30">
        <f>D14/5</f>
        <v>6000</v>
      </c>
      <c r="E39" s="30">
        <f t="shared" ref="E39:H39" si="24">E14/5</f>
        <v>6000</v>
      </c>
      <c r="F39" s="30">
        <f t="shared" si="24"/>
        <v>6000</v>
      </c>
      <c r="G39" s="30">
        <f t="shared" si="24"/>
        <v>6000</v>
      </c>
      <c r="H39" s="30">
        <f t="shared" si="24"/>
        <v>6000</v>
      </c>
      <c r="I39" s="30">
        <v>0</v>
      </c>
      <c r="J39" s="30">
        <f>$J$30/5</f>
        <v>1000</v>
      </c>
      <c r="K39" s="30">
        <f t="shared" ref="K39:N39" si="25">$J$30/5</f>
        <v>1000</v>
      </c>
      <c r="L39" s="30">
        <f t="shared" si="25"/>
        <v>1000</v>
      </c>
      <c r="M39" s="30">
        <f t="shared" si="25"/>
        <v>1000</v>
      </c>
      <c r="N39" s="30">
        <f t="shared" si="25"/>
        <v>1000</v>
      </c>
      <c r="O39" s="30">
        <f>$O$30/5</f>
        <v>2000</v>
      </c>
      <c r="P39" s="30">
        <f t="shared" ref="P39:S39" si="26">$O$30/5</f>
        <v>2000</v>
      </c>
      <c r="Q39" s="30">
        <f t="shared" si="26"/>
        <v>2000</v>
      </c>
      <c r="R39" s="30">
        <f t="shared" si="26"/>
        <v>2000</v>
      </c>
      <c r="S39" s="30">
        <f t="shared" si="26"/>
        <v>2000</v>
      </c>
      <c r="T39" s="30">
        <f>$T$30/5</f>
        <v>3000</v>
      </c>
      <c r="U39" s="30">
        <f t="shared" ref="U39:X39" si="27">$T$30/5</f>
        <v>3000</v>
      </c>
      <c r="V39" s="30">
        <f t="shared" si="27"/>
        <v>3000</v>
      </c>
      <c r="W39" s="30">
        <f t="shared" si="27"/>
        <v>3000</v>
      </c>
      <c r="X39" s="30">
        <f t="shared" si="27"/>
        <v>3000</v>
      </c>
      <c r="Y39" s="47"/>
    </row>
    <row r="40" spans="1:25" x14ac:dyDescent="0.25">
      <c r="A40" s="44"/>
      <c r="B40" s="45" t="s">
        <v>81</v>
      </c>
      <c r="C40" s="46"/>
      <c r="D40" s="31">
        <f>Mortgage!H24</f>
        <v>111485.12180568266</v>
      </c>
      <c r="E40" s="51">
        <f>Mortgage!H36</f>
        <v>110310.19421057393</v>
      </c>
      <c r="F40" s="51">
        <f>Mortgage!H48</f>
        <v>109050.33100461455</v>
      </c>
      <c r="G40" s="51">
        <f>Mortgage!H60</f>
        <v>107699.39218562853</v>
      </c>
      <c r="H40" s="51">
        <f>Mortgage!H72</f>
        <v>106250.79389018625</v>
      </c>
      <c r="I40" s="51">
        <f>Mortgage!H84</f>
        <v>104697.4763068382</v>
      </c>
      <c r="J40" s="51">
        <f>Mortgage!H96</f>
        <v>103031.86926979455</v>
      </c>
      <c r="K40" s="51">
        <f>Mortgage!H108</f>
        <v>101245.8553653683</v>
      </c>
      <c r="L40" s="51">
        <f>Mortgage!H120</f>
        <v>99330.730371380705</v>
      </c>
      <c r="M40" s="51">
        <f>Mortgage!H132</f>
        <v>97277.160836727955</v>
      </c>
      <c r="N40" s="51">
        <f>Mortgage!H144</f>
        <v>95075.138594371252</v>
      </c>
      <c r="O40" s="51">
        <f>Mortgage!H156</f>
        <v>92713.931986067313</v>
      </c>
      <c r="P40" s="51">
        <f>Mortgage!H168</f>
        <v>90182.033561130811</v>
      </c>
      <c r="Q40" s="51">
        <f>Mortgage!H180</f>
        <v>87467.103994335906</v>
      </c>
      <c r="R40" s="51">
        <f>Mortgage!H192</f>
        <v>84555.911949638379</v>
      </c>
      <c r="S40" s="51">
        <f>Mortgage!H204</f>
        <v>81434.26959664165</v>
      </c>
      <c r="T40" s="51">
        <f>Mortgage!H216</f>
        <v>78086.963465542547</v>
      </c>
      <c r="U40" s="51">
        <f>Mortgage!H228</f>
        <v>74497.680303575675</v>
      </c>
      <c r="V40" s="51">
        <f>Mortgage!H240</f>
        <v>70648.927571614317</v>
      </c>
      <c r="W40" s="51">
        <f>Mortgage!H252</f>
        <v>66521.948193463832</v>
      </c>
      <c r="X40" s="51">
        <f>Mortgage!H264</f>
        <v>62096.629142374819</v>
      </c>
      <c r="Y40" s="47"/>
    </row>
    <row r="41" spans="1:25" x14ac:dyDescent="0.25">
      <c r="A41" s="44"/>
      <c r="B41" s="45" t="s">
        <v>3</v>
      </c>
      <c r="C41" s="46"/>
      <c r="D41" s="30">
        <f t="shared" ref="D41:X41" si="28">D18-D34</f>
        <v>-101098.61500000022</v>
      </c>
      <c r="E41" s="30">
        <f t="shared" si="28"/>
        <v>-89955.179120499641</v>
      </c>
      <c r="F41" s="30">
        <f t="shared" si="28"/>
        <v>-78737.082220607437</v>
      </c>
      <c r="G41" s="30">
        <f t="shared" si="28"/>
        <v>-67443.824071485549</v>
      </c>
      <c r="H41" s="30">
        <f t="shared" si="28"/>
        <v>-56074.901092765154</v>
      </c>
      <c r="I41" s="30">
        <f t="shared" si="28"/>
        <v>-44629.806330086431</v>
      </c>
      <c r="J41" s="30">
        <f t="shared" si="28"/>
        <v>-128108.02943249838</v>
      </c>
      <c r="K41" s="30">
        <f t="shared" si="28"/>
        <v>-21509.05662969593</v>
      </c>
      <c r="L41" s="30">
        <f t="shared" si="28"/>
        <v>-9832.3707091151737</v>
      </c>
      <c r="M41" s="30">
        <f t="shared" si="28"/>
        <v>1922.5490071335807</v>
      </c>
      <c r="N41" s="30">
        <f t="shared" si="28"/>
        <v>13756.226685481146</v>
      </c>
      <c r="O41" s="30">
        <f t="shared" si="28"/>
        <v>-6330.8099957259838</v>
      </c>
      <c r="P41" s="30">
        <f t="shared" si="28"/>
        <v>37661.97017730237</v>
      </c>
      <c r="Q41" s="30">
        <f t="shared" si="28"/>
        <v>49735.101977490121</v>
      </c>
      <c r="R41" s="30">
        <f t="shared" si="28"/>
        <v>61889.123760738876</v>
      </c>
      <c r="S41" s="30">
        <f t="shared" si="28"/>
        <v>74124.577489936026</v>
      </c>
      <c r="T41" s="30">
        <f t="shared" si="28"/>
        <v>44442.008759117918</v>
      </c>
      <c r="U41" s="30">
        <f t="shared" si="28"/>
        <v>98841.966817803914</v>
      </c>
      <c r="V41" s="30">
        <f t="shared" si="28"/>
        <v>111325.00459548319</v>
      </c>
      <c r="W41" s="30">
        <f t="shared" si="28"/>
        <v>123891.67872627266</v>
      </c>
      <c r="X41" s="30">
        <f t="shared" si="28"/>
        <v>136542.54957373906</v>
      </c>
      <c r="Y41" s="47"/>
    </row>
    <row r="42" spans="1:25" x14ac:dyDescent="0.25">
      <c r="A42" s="44"/>
      <c r="B42" s="30"/>
      <c r="C42" s="46"/>
      <c r="D42" s="30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7"/>
    </row>
    <row r="43" spans="1:25" x14ac:dyDescent="0.25">
      <c r="A43" s="44"/>
      <c r="B43" s="45" t="s">
        <v>85</v>
      </c>
      <c r="C43" s="30"/>
      <c r="D43" s="31">
        <f t="shared" ref="D43:X43" si="29">D140*D41</f>
        <v>-25274.653750000056</v>
      </c>
      <c r="E43" s="31">
        <f t="shared" si="29"/>
        <v>-22488.79478012491</v>
      </c>
      <c r="F43" s="31">
        <f t="shared" si="29"/>
        <v>-19684.270555151859</v>
      </c>
      <c r="G43" s="31">
        <f t="shared" si="29"/>
        <v>-16860.956017871387</v>
      </c>
      <c r="H43" s="31">
        <f t="shared" si="29"/>
        <v>-14018.725273191289</v>
      </c>
      <c r="I43" s="31">
        <f t="shared" si="29"/>
        <v>-11157.451582521608</v>
      </c>
      <c r="J43" s="31">
        <f t="shared" si="29"/>
        <v>-32027.007358124596</v>
      </c>
      <c r="K43" s="31">
        <f t="shared" si="29"/>
        <v>-5377.2641574239824</v>
      </c>
      <c r="L43" s="31">
        <f t="shared" si="29"/>
        <v>-2458.0926772787934</v>
      </c>
      <c r="M43" s="31">
        <f t="shared" si="29"/>
        <v>480.63725178339519</v>
      </c>
      <c r="N43" s="31">
        <f t="shared" si="29"/>
        <v>3439.0566713702865</v>
      </c>
      <c r="O43" s="31">
        <f t="shared" si="29"/>
        <v>-1582.7024989314959</v>
      </c>
      <c r="P43" s="31">
        <f t="shared" si="29"/>
        <v>9415.4925443255925</v>
      </c>
      <c r="Q43" s="31">
        <f t="shared" si="29"/>
        <v>12433.77549437253</v>
      </c>
      <c r="R43" s="31">
        <f t="shared" si="29"/>
        <v>15472.280940184719</v>
      </c>
      <c r="S43" s="31">
        <f t="shared" si="29"/>
        <v>18531.144372484006</v>
      </c>
      <c r="T43" s="31">
        <f t="shared" si="29"/>
        <v>11110.50218977948</v>
      </c>
      <c r="U43" s="31">
        <f t="shared" si="29"/>
        <v>24710.491704450978</v>
      </c>
      <c r="V43" s="31">
        <f t="shared" si="29"/>
        <v>27831.251148870797</v>
      </c>
      <c r="W43" s="31">
        <f t="shared" si="29"/>
        <v>30972.919681568164</v>
      </c>
      <c r="X43" s="31">
        <f t="shared" si="29"/>
        <v>34135.637393434765</v>
      </c>
      <c r="Y43" s="47"/>
    </row>
    <row r="44" spans="1:25" x14ac:dyDescent="0.25">
      <c r="A44" s="48"/>
      <c r="B44" s="45" t="s">
        <v>4</v>
      </c>
      <c r="C44" s="30"/>
      <c r="D44" s="30">
        <f>+D41-D43</f>
        <v>-75823.961250000168</v>
      </c>
      <c r="E44" s="30">
        <f t="shared" ref="E44:X44" si="30">+E41-E43</f>
        <v>-67466.384340374731</v>
      </c>
      <c r="F44" s="30">
        <f t="shared" si="30"/>
        <v>-59052.811665455578</v>
      </c>
      <c r="G44" s="30">
        <f t="shared" si="30"/>
        <v>-50582.868053614162</v>
      </c>
      <c r="H44" s="30">
        <f t="shared" si="30"/>
        <v>-42056.175819573866</v>
      </c>
      <c r="I44" s="30">
        <f t="shared" si="30"/>
        <v>-33472.354747564823</v>
      </c>
      <c r="J44" s="30">
        <f t="shared" si="30"/>
        <v>-96081.022074373788</v>
      </c>
      <c r="K44" s="30">
        <f t="shared" si="30"/>
        <v>-16131.792472271947</v>
      </c>
      <c r="L44" s="30">
        <f t="shared" si="30"/>
        <v>-7374.2780318363803</v>
      </c>
      <c r="M44" s="30">
        <f t="shared" si="30"/>
        <v>1441.9117553501856</v>
      </c>
      <c r="N44" s="30">
        <f t="shared" si="30"/>
        <v>10317.170014110859</v>
      </c>
      <c r="O44" s="30">
        <f t="shared" si="30"/>
        <v>-4748.1074967944878</v>
      </c>
      <c r="P44" s="30">
        <f t="shared" si="30"/>
        <v>28246.477632976777</v>
      </c>
      <c r="Q44" s="30">
        <f t="shared" si="30"/>
        <v>37301.326483117591</v>
      </c>
      <c r="R44" s="30">
        <f t="shared" si="30"/>
        <v>46416.842820554157</v>
      </c>
      <c r="S44" s="30">
        <f t="shared" si="30"/>
        <v>55593.433117452019</v>
      </c>
      <c r="T44" s="30">
        <f t="shared" si="30"/>
        <v>33331.506569338439</v>
      </c>
      <c r="U44" s="30">
        <f t="shared" si="30"/>
        <v>74131.475113352935</v>
      </c>
      <c r="V44" s="30">
        <f t="shared" si="30"/>
        <v>83493.753446612391</v>
      </c>
      <c r="W44" s="30">
        <f t="shared" si="30"/>
        <v>92918.759044704493</v>
      </c>
      <c r="X44" s="30">
        <f t="shared" si="30"/>
        <v>102406.91218030429</v>
      </c>
      <c r="Y44" s="47"/>
    </row>
    <row r="45" spans="1:25" ht="16.5" thickBot="1" x14ac:dyDescent="0.3">
      <c r="A45" s="52"/>
      <c r="B45" s="53"/>
      <c r="C45" s="34"/>
      <c r="D45" s="3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5"/>
    </row>
    <row r="46" spans="1:25" ht="17.25" thickTop="1" thickBot="1" x14ac:dyDescent="0.3">
      <c r="A46" s="56"/>
      <c r="B46" s="56"/>
      <c r="C46" s="1"/>
      <c r="D46" s="1"/>
    </row>
    <row r="47" spans="1:25" ht="19.5" thickTop="1" x14ac:dyDescent="0.3">
      <c r="A47" s="57" t="s">
        <v>5</v>
      </c>
      <c r="B47" s="58"/>
      <c r="C47" s="22"/>
      <c r="D47" s="22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60"/>
    </row>
    <row r="48" spans="1:25" x14ac:dyDescent="0.25">
      <c r="A48" s="61" t="s">
        <v>6</v>
      </c>
      <c r="B48" s="62"/>
      <c r="C48" s="23"/>
      <c r="D48" s="23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63"/>
    </row>
    <row r="49" spans="1:25" x14ac:dyDescent="0.25">
      <c r="A49" s="64"/>
      <c r="B49" s="62" t="s">
        <v>7</v>
      </c>
      <c r="C49" s="23"/>
      <c r="D49" s="23">
        <v>41148</v>
      </c>
      <c r="E49" s="23"/>
      <c r="F49" s="23"/>
      <c r="G49" s="23"/>
      <c r="H49" s="23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63"/>
    </row>
    <row r="50" spans="1:25" x14ac:dyDescent="0.25">
      <c r="A50" s="64"/>
      <c r="B50" s="62" t="s">
        <v>96</v>
      </c>
      <c r="C50" s="23"/>
      <c r="D50" s="24">
        <f t="shared" ref="D50:X50" si="31">(D8/365)*D105</f>
        <v>786.41753424657531</v>
      </c>
      <c r="E50" s="24">
        <f t="shared" si="31"/>
        <v>857.66040936986303</v>
      </c>
      <c r="F50" s="24">
        <f t="shared" si="31"/>
        <v>929.82263673669036</v>
      </c>
      <c r="G50" s="24">
        <f t="shared" si="31"/>
        <v>1002.9133375744565</v>
      </c>
      <c r="H50" s="24">
        <f t="shared" si="31"/>
        <v>1076.9417140652856</v>
      </c>
      <c r="I50" s="24">
        <f t="shared" si="31"/>
        <v>1151.9170500213684</v>
      </c>
      <c r="J50" s="24">
        <f t="shared" si="31"/>
        <v>1227.8487115657176</v>
      </c>
      <c r="K50" s="24">
        <f t="shared" si="31"/>
        <v>1304.7461478183864</v>
      </c>
      <c r="L50" s="24">
        <f t="shared" si="31"/>
        <v>1382.618891588178</v>
      </c>
      <c r="M50" s="24">
        <f t="shared" si="31"/>
        <v>1461.4765600699097</v>
      </c>
      <c r="N50" s="24">
        <f t="shared" si="31"/>
        <v>1541.3288555472532</v>
      </c>
      <c r="O50" s="24">
        <f t="shared" si="31"/>
        <v>1622.1855661012114</v>
      </c>
      <c r="P50" s="24">
        <f t="shared" si="31"/>
        <v>1704.0565663242674</v>
      </c>
      <c r="Q50" s="24">
        <f t="shared" si="31"/>
        <v>1786.9518180402495</v>
      </c>
      <c r="R50" s="24">
        <f t="shared" si="31"/>
        <v>1870.8813710299637</v>
      </c>
      <c r="S50" s="24">
        <f t="shared" si="31"/>
        <v>1955.8553637626287</v>
      </c>
      <c r="T50" s="24">
        <f t="shared" si="31"/>
        <v>2041.8840241331654</v>
      </c>
      <c r="U50" s="24">
        <f t="shared" si="31"/>
        <v>2128.9776702053873</v>
      </c>
      <c r="V50" s="24">
        <f t="shared" si="31"/>
        <v>2217.1467109611353</v>
      </c>
      <c r="W50" s="24">
        <f t="shared" si="31"/>
        <v>2306.4016470553934</v>
      </c>
      <c r="X50" s="24">
        <f t="shared" si="31"/>
        <v>2396.7530715774597</v>
      </c>
      <c r="Y50" s="63"/>
    </row>
    <row r="51" spans="1:25" x14ac:dyDescent="0.25">
      <c r="A51" s="64"/>
      <c r="B51" s="62" t="s">
        <v>98</v>
      </c>
      <c r="C51" s="23"/>
      <c r="D51" s="24">
        <f t="shared" ref="D51:X51" si="32">(D10/365)*D115</f>
        <v>5461.232876712329</v>
      </c>
      <c r="E51" s="24">
        <f t="shared" si="32"/>
        <v>5717.7360624657531</v>
      </c>
      <c r="F51" s="24">
        <f t="shared" si="32"/>
        <v>5977.4312361644379</v>
      </c>
      <c r="G51" s="24">
        <f t="shared" si="32"/>
        <v>6240.3496560188396</v>
      </c>
      <c r="H51" s="24">
        <f t="shared" si="32"/>
        <v>6506.5228558110994</v>
      </c>
      <c r="I51" s="24">
        <f t="shared" si="32"/>
        <v>6775.9826471845199</v>
      </c>
      <c r="J51" s="24">
        <f t="shared" si="32"/>
        <v>7048.7611219513428</v>
      </c>
      <c r="K51" s="24">
        <f t="shared" si="32"/>
        <v>7324.8906544190104</v>
      </c>
      <c r="L51" s="24">
        <f t="shared" si="32"/>
        <v>7604.4039037349803</v>
      </c>
      <c r="M51" s="24">
        <f t="shared" si="32"/>
        <v>7887.333816250306</v>
      </c>
      <c r="N51" s="24">
        <f t="shared" si="32"/>
        <v>8173.7136279020997</v>
      </c>
      <c r="O51" s="24">
        <f t="shared" si="32"/>
        <v>8463.5768666150161</v>
      </c>
      <c r="P51" s="24">
        <f t="shared" si="32"/>
        <v>8756.9573547219297</v>
      </c>
      <c r="Q51" s="24">
        <f t="shared" si="32"/>
        <v>9053.8892114039318</v>
      </c>
      <c r="R51" s="24">
        <f t="shared" si="32"/>
        <v>9354.4068551498185</v>
      </c>
      <c r="S51" s="24">
        <f t="shared" si="32"/>
        <v>9658.5450062352029</v>
      </c>
      <c r="T51" s="24">
        <f t="shared" si="32"/>
        <v>9966.3386892214021</v>
      </c>
      <c r="U51" s="24">
        <f t="shared" si="32"/>
        <v>10277.823235474287</v>
      </c>
      <c r="V51" s="24">
        <f t="shared" si="32"/>
        <v>10593.034285703201</v>
      </c>
      <c r="W51" s="24">
        <f t="shared" si="32"/>
        <v>10912.007792520144</v>
      </c>
      <c r="X51" s="24">
        <f t="shared" si="32"/>
        <v>11234.780023019344</v>
      </c>
      <c r="Y51" s="63"/>
    </row>
    <row r="52" spans="1:25" x14ac:dyDescent="0.25">
      <c r="A52" s="64"/>
      <c r="B52" s="62" t="s">
        <v>97</v>
      </c>
      <c r="C52" s="23"/>
      <c r="D52" s="23">
        <f t="shared" ref="D52:X52" si="33">(D11/365)*D122</f>
        <v>7372.6643835616442</v>
      </c>
      <c r="E52" s="23">
        <f t="shared" si="33"/>
        <v>7669.4632760958903</v>
      </c>
      <c r="F52" s="23">
        <f t="shared" si="33"/>
        <v>7969.9083148859172</v>
      </c>
      <c r="G52" s="23">
        <f t="shared" si="33"/>
        <v>8274.0350349892651</v>
      </c>
      <c r="H52" s="23">
        <f t="shared" si="33"/>
        <v>8581.8792839577436</v>
      </c>
      <c r="I52" s="23">
        <f t="shared" si="33"/>
        <v>8893.4772244296837</v>
      </c>
      <c r="J52" s="23">
        <f t="shared" si="33"/>
        <v>9208.8653367428833</v>
      </c>
      <c r="K52" s="23">
        <f t="shared" si="33"/>
        <v>9528.0804215684784</v>
      </c>
      <c r="L52" s="23">
        <f t="shared" si="33"/>
        <v>9851.1596025657691</v>
      </c>
      <c r="M52" s="23">
        <f t="shared" si="33"/>
        <v>10178.1403290583</v>
      </c>
      <c r="N52" s="23">
        <f t="shared" si="33"/>
        <v>10509.060378731274</v>
      </c>
      <c r="O52" s="23">
        <f t="shared" si="33"/>
        <v>10843.957860350489</v>
      </c>
      <c r="P52" s="23">
        <f t="shared" si="33"/>
        <v>11182.871216503005</v>
      </c>
      <c r="Q52" s="23">
        <f t="shared" si="33"/>
        <v>11525.839226359611</v>
      </c>
      <c r="R52" s="23">
        <f t="shared" si="33"/>
        <v>11872.901008459385</v>
      </c>
      <c r="S52" s="23">
        <f t="shared" si="33"/>
        <v>12224.096023516429</v>
      </c>
      <c r="T52" s="23">
        <f t="shared" si="33"/>
        <v>12579.464077248966</v>
      </c>
      <c r="U52" s="23">
        <f t="shared" si="33"/>
        <v>12939.045323231019</v>
      </c>
      <c r="V52" s="23">
        <f t="shared" si="33"/>
        <v>13302.880265766809</v>
      </c>
      <c r="W52" s="23">
        <f t="shared" si="33"/>
        <v>13671.009762788019</v>
      </c>
      <c r="X52" s="23">
        <f t="shared" si="33"/>
        <v>14043.475028774179</v>
      </c>
      <c r="Y52" s="63"/>
    </row>
    <row r="53" spans="1:25" x14ac:dyDescent="0.25">
      <c r="A53" s="64"/>
      <c r="B53" s="62" t="s">
        <v>177</v>
      </c>
      <c r="C53" s="23"/>
      <c r="D53" s="25">
        <f t="shared" ref="D53:X53" si="34">SUM(D49:D52)</f>
        <v>54768.314794520542</v>
      </c>
      <c r="E53" s="25">
        <f t="shared" si="34"/>
        <v>14244.859747931507</v>
      </c>
      <c r="F53" s="25">
        <f t="shared" si="34"/>
        <v>14877.162187787046</v>
      </c>
      <c r="G53" s="25">
        <f t="shared" si="34"/>
        <v>15517.298028582562</v>
      </c>
      <c r="H53" s="25">
        <f t="shared" si="34"/>
        <v>16165.343853834129</v>
      </c>
      <c r="I53" s="25">
        <f t="shared" si="34"/>
        <v>16821.376921635572</v>
      </c>
      <c r="J53" s="25">
        <f t="shared" si="34"/>
        <v>17485.475170259946</v>
      </c>
      <c r="K53" s="25">
        <f t="shared" si="34"/>
        <v>18157.717223805877</v>
      </c>
      <c r="L53" s="25">
        <f t="shared" si="34"/>
        <v>18838.18239788893</v>
      </c>
      <c r="M53" s="25">
        <f t="shared" si="34"/>
        <v>19526.950705378516</v>
      </c>
      <c r="N53" s="25">
        <f t="shared" si="34"/>
        <v>20224.102862180625</v>
      </c>
      <c r="O53" s="25">
        <f t="shared" si="34"/>
        <v>20929.720293066715</v>
      </c>
      <c r="P53" s="25">
        <f t="shared" si="34"/>
        <v>21643.885137549201</v>
      </c>
      <c r="Q53" s="25">
        <f t="shared" si="34"/>
        <v>22366.680255803793</v>
      </c>
      <c r="R53" s="25">
        <f t="shared" si="34"/>
        <v>23098.189234639169</v>
      </c>
      <c r="S53" s="25">
        <f t="shared" si="34"/>
        <v>23838.496393514259</v>
      </c>
      <c r="T53" s="25">
        <f t="shared" si="34"/>
        <v>24587.686790603533</v>
      </c>
      <c r="U53" s="25">
        <f t="shared" si="34"/>
        <v>25345.846228910694</v>
      </c>
      <c r="V53" s="25">
        <f t="shared" si="34"/>
        <v>26113.061262431147</v>
      </c>
      <c r="W53" s="25">
        <f t="shared" si="34"/>
        <v>26889.419202363555</v>
      </c>
      <c r="X53" s="25">
        <f t="shared" si="34"/>
        <v>27675.008123370983</v>
      </c>
      <c r="Y53" s="63"/>
    </row>
    <row r="54" spans="1:25" x14ac:dyDescent="0.25">
      <c r="A54" s="64"/>
      <c r="B54" s="6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63"/>
    </row>
    <row r="55" spans="1:25" x14ac:dyDescent="0.25">
      <c r="A55" s="65"/>
      <c r="B55" s="62" t="s">
        <v>182</v>
      </c>
      <c r="C55" s="23"/>
      <c r="D55" s="28">
        <v>1200000</v>
      </c>
      <c r="E55" s="28">
        <v>1200000</v>
      </c>
      <c r="F55" s="28">
        <v>1200000</v>
      </c>
      <c r="G55" s="28">
        <v>1200000</v>
      </c>
      <c r="H55" s="28">
        <v>1200000</v>
      </c>
      <c r="I55" s="28">
        <v>1200000</v>
      </c>
      <c r="J55" s="28">
        <v>1200000</v>
      </c>
      <c r="K55" s="28">
        <v>1200000</v>
      </c>
      <c r="L55" s="28">
        <v>1200000</v>
      </c>
      <c r="M55" s="28">
        <v>1200000</v>
      </c>
      <c r="N55" s="28">
        <v>1200000</v>
      </c>
      <c r="O55" s="28">
        <v>1200000</v>
      </c>
      <c r="P55" s="28">
        <v>1200000</v>
      </c>
      <c r="Q55" s="28">
        <v>1200000</v>
      </c>
      <c r="R55" s="28">
        <v>1200000</v>
      </c>
      <c r="S55" s="28">
        <v>1200000</v>
      </c>
      <c r="T55" s="28">
        <v>1200000</v>
      </c>
      <c r="U55" s="28">
        <v>1200000</v>
      </c>
      <c r="V55" s="28">
        <v>1200000</v>
      </c>
      <c r="W55" s="28">
        <v>1200000</v>
      </c>
      <c r="X55" s="28">
        <v>1200000</v>
      </c>
      <c r="Y55" s="63"/>
    </row>
    <row r="56" spans="1:25" x14ac:dyDescent="0.25">
      <c r="A56" s="64"/>
      <c r="B56" s="62" t="s">
        <v>23</v>
      </c>
      <c r="C56" s="23"/>
      <c r="D56" s="23">
        <f>D13</f>
        <v>120000</v>
      </c>
      <c r="E56" s="23">
        <f t="shared" ref="E56:I56" si="35">E97*E98</f>
        <v>120000</v>
      </c>
      <c r="F56" s="23">
        <f t="shared" si="35"/>
        <v>120000</v>
      </c>
      <c r="G56" s="23">
        <f t="shared" si="35"/>
        <v>120000</v>
      </c>
      <c r="H56" s="23">
        <f>H97*H98</f>
        <v>120000</v>
      </c>
      <c r="I56" s="23">
        <f t="shared" si="35"/>
        <v>120000</v>
      </c>
      <c r="J56" s="23">
        <f>I56+J29</f>
        <v>200000</v>
      </c>
      <c r="K56" s="23">
        <f>J56</f>
        <v>200000</v>
      </c>
      <c r="L56" s="23">
        <f>K56</f>
        <v>200000</v>
      </c>
      <c r="M56" s="23">
        <f>L56</f>
        <v>200000</v>
      </c>
      <c r="N56" s="23">
        <f>M56</f>
        <v>200000</v>
      </c>
      <c r="O56" s="23">
        <f>N56+O29</f>
        <v>210000</v>
      </c>
      <c r="P56" s="23">
        <f>O56+O29</f>
        <v>220000</v>
      </c>
      <c r="Q56" s="23">
        <f>P56</f>
        <v>220000</v>
      </c>
      <c r="R56" s="23">
        <f>Q56</f>
        <v>220000</v>
      </c>
      <c r="S56" s="23">
        <f>R56</f>
        <v>220000</v>
      </c>
      <c r="T56" s="23">
        <f>S56+T29</f>
        <v>232000</v>
      </c>
      <c r="U56" s="23">
        <f>T56</f>
        <v>232000</v>
      </c>
      <c r="V56" s="23">
        <f>U56</f>
        <v>232000</v>
      </c>
      <c r="W56" s="23">
        <f>V56</f>
        <v>232000</v>
      </c>
      <c r="X56" s="23">
        <f>W56</f>
        <v>232000</v>
      </c>
      <c r="Y56" s="63"/>
    </row>
    <row r="57" spans="1:25" x14ac:dyDescent="0.25">
      <c r="A57" s="64"/>
      <c r="B57" s="62" t="s">
        <v>178</v>
      </c>
      <c r="C57" s="23"/>
      <c r="D57" s="23"/>
      <c r="E57" s="23"/>
      <c r="F57" s="23"/>
      <c r="G57" s="23"/>
      <c r="H57" s="23"/>
      <c r="I57" s="23"/>
      <c r="J57" s="23">
        <f>I57+J29</f>
        <v>80000</v>
      </c>
      <c r="K57" s="23">
        <f t="shared" ref="K57:X57" si="36">J57+K29</f>
        <v>80000</v>
      </c>
      <c r="L57" s="23">
        <f t="shared" si="36"/>
        <v>80000</v>
      </c>
      <c r="M57" s="23">
        <f t="shared" si="36"/>
        <v>80000</v>
      </c>
      <c r="N57" s="23">
        <f t="shared" si="36"/>
        <v>80000</v>
      </c>
      <c r="O57" s="23">
        <f t="shared" si="36"/>
        <v>90000</v>
      </c>
      <c r="P57" s="23">
        <f t="shared" si="36"/>
        <v>90000</v>
      </c>
      <c r="Q57" s="23">
        <f t="shared" si="36"/>
        <v>90000</v>
      </c>
      <c r="R57" s="23">
        <f t="shared" si="36"/>
        <v>90000</v>
      </c>
      <c r="S57" s="23">
        <f t="shared" si="36"/>
        <v>90000</v>
      </c>
      <c r="T57" s="23">
        <f t="shared" si="36"/>
        <v>102000</v>
      </c>
      <c r="U57" s="23">
        <f t="shared" si="36"/>
        <v>102000</v>
      </c>
      <c r="V57" s="23">
        <f t="shared" si="36"/>
        <v>102000</v>
      </c>
      <c r="W57" s="23">
        <f t="shared" si="36"/>
        <v>102000</v>
      </c>
      <c r="X57" s="23">
        <f t="shared" si="36"/>
        <v>102000</v>
      </c>
      <c r="Y57" s="63"/>
    </row>
    <row r="58" spans="1:25" x14ac:dyDescent="0.25">
      <c r="A58" s="64"/>
      <c r="B58" s="62" t="s">
        <v>86</v>
      </c>
      <c r="C58" s="28"/>
      <c r="D58" s="23">
        <v>200000</v>
      </c>
      <c r="E58" s="23">
        <v>200000</v>
      </c>
      <c r="F58" s="23">
        <v>200000</v>
      </c>
      <c r="G58" s="23">
        <v>200000</v>
      </c>
      <c r="H58" s="23">
        <v>200000</v>
      </c>
      <c r="I58" s="23">
        <v>200000</v>
      </c>
      <c r="J58" s="23">
        <v>200000</v>
      </c>
      <c r="K58" s="23">
        <v>200000</v>
      </c>
      <c r="L58" s="23">
        <v>200000</v>
      </c>
      <c r="M58" s="23">
        <v>200000</v>
      </c>
      <c r="N58" s="23">
        <v>200000</v>
      </c>
      <c r="O58" s="23">
        <v>200000</v>
      </c>
      <c r="P58" s="23">
        <v>200000</v>
      </c>
      <c r="Q58" s="23">
        <v>200000</v>
      </c>
      <c r="R58" s="23">
        <v>200000</v>
      </c>
      <c r="S58" s="23">
        <v>200000</v>
      </c>
      <c r="T58" s="23">
        <v>200000</v>
      </c>
      <c r="U58" s="23">
        <v>200000</v>
      </c>
      <c r="V58" s="23">
        <v>200000</v>
      </c>
      <c r="W58" s="23">
        <v>200000</v>
      </c>
      <c r="X58" s="23">
        <v>200000</v>
      </c>
      <c r="Y58" s="63"/>
    </row>
    <row r="59" spans="1:25" x14ac:dyDescent="0.25">
      <c r="A59" s="64"/>
      <c r="B59" s="62" t="s">
        <v>179</v>
      </c>
      <c r="C59" s="28"/>
      <c r="D59" s="23"/>
      <c r="E59" s="23"/>
      <c r="F59" s="23"/>
      <c r="G59" s="23"/>
      <c r="H59" s="23"/>
      <c r="I59" s="23"/>
      <c r="J59" s="23">
        <f t="shared" ref="J59:O59" si="37">I59+J23</f>
        <v>10000</v>
      </c>
      <c r="K59" s="23">
        <f t="shared" si="37"/>
        <v>10000</v>
      </c>
      <c r="L59" s="23">
        <f t="shared" si="37"/>
        <v>10000</v>
      </c>
      <c r="M59" s="23">
        <f t="shared" si="37"/>
        <v>10000</v>
      </c>
      <c r="N59" s="23">
        <f t="shared" si="37"/>
        <v>10000</v>
      </c>
      <c r="O59" s="23">
        <f t="shared" si="37"/>
        <v>22000</v>
      </c>
      <c r="P59" s="23">
        <f t="shared" ref="P59:X59" si="38">O59+P23</f>
        <v>22000</v>
      </c>
      <c r="Q59" s="23">
        <f t="shared" si="38"/>
        <v>22000</v>
      </c>
      <c r="R59" s="23">
        <f t="shared" si="38"/>
        <v>22000</v>
      </c>
      <c r="S59" s="23">
        <f t="shared" si="38"/>
        <v>22000</v>
      </c>
      <c r="T59" s="23">
        <f t="shared" si="38"/>
        <v>37000</v>
      </c>
      <c r="U59" s="23">
        <f t="shared" si="38"/>
        <v>37000</v>
      </c>
      <c r="V59" s="23">
        <f t="shared" si="38"/>
        <v>37000</v>
      </c>
      <c r="W59" s="23">
        <f t="shared" si="38"/>
        <v>37000</v>
      </c>
      <c r="X59" s="23">
        <f t="shared" si="38"/>
        <v>37000</v>
      </c>
      <c r="Y59" s="63"/>
    </row>
    <row r="60" spans="1:25" x14ac:dyDescent="0.25">
      <c r="A60" s="64"/>
      <c r="B60" s="62" t="s">
        <v>116</v>
      </c>
      <c r="C60" s="28"/>
      <c r="D60" s="23">
        <f t="shared" ref="D60:I60" si="39">D131*D132</f>
        <v>30000</v>
      </c>
      <c r="E60" s="23">
        <f t="shared" si="39"/>
        <v>30000</v>
      </c>
      <c r="F60" s="23">
        <f t="shared" si="39"/>
        <v>30000</v>
      </c>
      <c r="G60" s="23">
        <f t="shared" si="39"/>
        <v>30000</v>
      </c>
      <c r="H60" s="23">
        <f t="shared" si="39"/>
        <v>30000</v>
      </c>
      <c r="I60" s="23">
        <f t="shared" si="39"/>
        <v>30000</v>
      </c>
      <c r="J60" s="23">
        <f t="shared" ref="J60:O60" si="40">I60</f>
        <v>30000</v>
      </c>
      <c r="K60" s="23">
        <f t="shared" si="40"/>
        <v>30000</v>
      </c>
      <c r="L60" s="23">
        <f t="shared" si="40"/>
        <v>30000</v>
      </c>
      <c r="M60" s="23">
        <f t="shared" si="40"/>
        <v>30000</v>
      </c>
      <c r="N60" s="23">
        <f t="shared" si="40"/>
        <v>30000</v>
      </c>
      <c r="O60" s="23">
        <f t="shared" si="40"/>
        <v>30000</v>
      </c>
      <c r="P60" s="23">
        <f>O60+P30</f>
        <v>30000</v>
      </c>
      <c r="Q60" s="23">
        <f>P60+Q30</f>
        <v>30000</v>
      </c>
      <c r="R60" s="23">
        <f>Q60</f>
        <v>30000</v>
      </c>
      <c r="S60" s="66">
        <f>R60</f>
        <v>30000</v>
      </c>
      <c r="T60" s="23">
        <f>S60</f>
        <v>30000</v>
      </c>
      <c r="U60" s="23">
        <f>T60+U30</f>
        <v>30000</v>
      </c>
      <c r="V60" s="23">
        <f>U60+V30</f>
        <v>30000</v>
      </c>
      <c r="W60" s="23">
        <f>V60+W30</f>
        <v>30000</v>
      </c>
      <c r="X60" s="23">
        <f>W60+X30</f>
        <v>30000</v>
      </c>
      <c r="Y60" s="63"/>
    </row>
    <row r="61" spans="1:25" x14ac:dyDescent="0.25">
      <c r="A61" s="64"/>
      <c r="B61" s="62" t="s">
        <v>180</v>
      </c>
      <c r="C61" s="28"/>
      <c r="D61" s="23"/>
      <c r="E61" s="23"/>
      <c r="F61" s="23"/>
      <c r="G61" s="23"/>
      <c r="H61" s="23"/>
      <c r="I61" s="23"/>
      <c r="J61" s="23">
        <f>I61+J30</f>
        <v>5000</v>
      </c>
      <c r="K61" s="23">
        <f t="shared" ref="K61:X61" si="41">J61+K30</f>
        <v>5000</v>
      </c>
      <c r="L61" s="23">
        <f t="shared" si="41"/>
        <v>5000</v>
      </c>
      <c r="M61" s="23">
        <f t="shared" si="41"/>
        <v>5000</v>
      </c>
      <c r="N61" s="23">
        <f t="shared" si="41"/>
        <v>5000</v>
      </c>
      <c r="O61" s="23">
        <f t="shared" si="41"/>
        <v>15000</v>
      </c>
      <c r="P61" s="23">
        <f t="shared" si="41"/>
        <v>15000</v>
      </c>
      <c r="Q61" s="23">
        <f t="shared" si="41"/>
        <v>15000</v>
      </c>
      <c r="R61" s="23">
        <f t="shared" si="41"/>
        <v>15000</v>
      </c>
      <c r="S61" s="23">
        <f t="shared" si="41"/>
        <v>15000</v>
      </c>
      <c r="T61" s="23">
        <f t="shared" si="41"/>
        <v>30000</v>
      </c>
      <c r="U61" s="23">
        <f t="shared" si="41"/>
        <v>30000</v>
      </c>
      <c r="V61" s="23">
        <f t="shared" si="41"/>
        <v>30000</v>
      </c>
      <c r="W61" s="23">
        <f t="shared" si="41"/>
        <v>30000</v>
      </c>
      <c r="X61" s="23">
        <f t="shared" si="41"/>
        <v>30000</v>
      </c>
      <c r="Y61" s="63"/>
    </row>
    <row r="62" spans="1:25" x14ac:dyDescent="0.25">
      <c r="A62" s="65"/>
      <c r="B62" s="62" t="s">
        <v>100</v>
      </c>
      <c r="C62" s="23"/>
      <c r="D62" s="23">
        <f>-D56/5</f>
        <v>-24000</v>
      </c>
      <c r="E62" s="23">
        <f>-E56/5+D62</f>
        <v>-48000</v>
      </c>
      <c r="F62" s="23">
        <f t="shared" ref="F62:G62" si="42">-F56/5+E62</f>
        <v>-72000</v>
      </c>
      <c r="G62" s="23">
        <f t="shared" si="42"/>
        <v>-96000</v>
      </c>
      <c r="H62" s="23">
        <f>-H56/5+G62</f>
        <v>-120000</v>
      </c>
      <c r="I62" s="23">
        <f>H62</f>
        <v>-120000</v>
      </c>
      <c r="J62" s="23">
        <f t="shared" ref="J62:X62" si="43">I62-J38</f>
        <v>-136000</v>
      </c>
      <c r="K62" s="23">
        <f t="shared" si="43"/>
        <v>-152000</v>
      </c>
      <c r="L62" s="23">
        <f t="shared" si="43"/>
        <v>-168000</v>
      </c>
      <c r="M62" s="23">
        <f t="shared" si="43"/>
        <v>-184000</v>
      </c>
      <c r="N62" s="23">
        <f t="shared" si="43"/>
        <v>-200000</v>
      </c>
      <c r="O62" s="23">
        <f t="shared" si="43"/>
        <v>-202000</v>
      </c>
      <c r="P62" s="23">
        <f t="shared" si="43"/>
        <v>-204000</v>
      </c>
      <c r="Q62" s="23">
        <f t="shared" si="43"/>
        <v>-206000</v>
      </c>
      <c r="R62" s="23">
        <f t="shared" si="43"/>
        <v>-208000</v>
      </c>
      <c r="S62" s="23">
        <f t="shared" si="43"/>
        <v>-210000</v>
      </c>
      <c r="T62" s="23">
        <f t="shared" si="43"/>
        <v>-212400</v>
      </c>
      <c r="U62" s="23">
        <f t="shared" si="43"/>
        <v>-214800</v>
      </c>
      <c r="V62" s="23">
        <f t="shared" si="43"/>
        <v>-217200</v>
      </c>
      <c r="W62" s="23">
        <f t="shared" si="43"/>
        <v>-219600</v>
      </c>
      <c r="X62" s="23">
        <f t="shared" si="43"/>
        <v>-222000</v>
      </c>
      <c r="Y62" s="63"/>
    </row>
    <row r="63" spans="1:25" x14ac:dyDescent="0.25">
      <c r="A63" s="64"/>
      <c r="B63" s="62" t="s">
        <v>99</v>
      </c>
      <c r="C63" s="23"/>
      <c r="D63" s="23">
        <f>-D58/30</f>
        <v>-6666.666666666667</v>
      </c>
      <c r="E63" s="23">
        <f>-E58/30+D63</f>
        <v>-13333.333333333334</v>
      </c>
      <c r="F63" s="23">
        <f>-F58/30+E63</f>
        <v>-20000</v>
      </c>
      <c r="G63" s="23">
        <f t="shared" ref="G63:X63" si="44">-G58/30+F63</f>
        <v>-26666.666666666668</v>
      </c>
      <c r="H63" s="23">
        <f t="shared" si="44"/>
        <v>-33333.333333333336</v>
      </c>
      <c r="I63" s="23">
        <f t="shared" si="44"/>
        <v>-40000</v>
      </c>
      <c r="J63" s="23">
        <f t="shared" si="44"/>
        <v>-46666.666666666664</v>
      </c>
      <c r="K63" s="23">
        <f t="shared" si="44"/>
        <v>-53333.333333333328</v>
      </c>
      <c r="L63" s="23">
        <f t="shared" si="44"/>
        <v>-59999.999999999993</v>
      </c>
      <c r="M63" s="23">
        <f t="shared" si="44"/>
        <v>-66666.666666666657</v>
      </c>
      <c r="N63" s="23">
        <f t="shared" si="44"/>
        <v>-73333.333333333328</v>
      </c>
      <c r="O63" s="23">
        <f t="shared" si="44"/>
        <v>-80000</v>
      </c>
      <c r="P63" s="23">
        <f>-P58/30+O63</f>
        <v>-86666.666666666672</v>
      </c>
      <c r="Q63" s="23">
        <f t="shared" si="44"/>
        <v>-93333.333333333343</v>
      </c>
      <c r="R63" s="23">
        <f t="shared" si="44"/>
        <v>-100000.00000000001</v>
      </c>
      <c r="S63" s="23">
        <f t="shared" si="44"/>
        <v>-106666.66666666669</v>
      </c>
      <c r="T63" s="23">
        <f t="shared" si="44"/>
        <v>-113333.33333333336</v>
      </c>
      <c r="U63" s="23">
        <f t="shared" si="44"/>
        <v>-120000.00000000003</v>
      </c>
      <c r="V63" s="23">
        <f t="shared" si="44"/>
        <v>-126666.6666666667</v>
      </c>
      <c r="W63" s="23">
        <f t="shared" si="44"/>
        <v>-133333.33333333337</v>
      </c>
      <c r="X63" s="23">
        <f t="shared" si="44"/>
        <v>-140000.00000000003</v>
      </c>
      <c r="Y63" s="63"/>
    </row>
    <row r="64" spans="1:25" x14ac:dyDescent="0.25">
      <c r="A64" s="65"/>
      <c r="B64" s="62" t="s">
        <v>171</v>
      </c>
      <c r="C64" s="23"/>
      <c r="D64" s="23">
        <f>-D60/5</f>
        <v>-6000</v>
      </c>
      <c r="E64" s="23">
        <f>-E60/5+D64</f>
        <v>-12000</v>
      </c>
      <c r="F64" s="23">
        <f t="shared" ref="F64:H64" si="45">-F60/5+E64</f>
        <v>-18000</v>
      </c>
      <c r="G64" s="23">
        <f t="shared" si="45"/>
        <v>-24000</v>
      </c>
      <c r="H64" s="23">
        <f t="shared" si="45"/>
        <v>-30000</v>
      </c>
      <c r="I64" s="23">
        <f>H64</f>
        <v>-30000</v>
      </c>
      <c r="J64" s="23">
        <f t="shared" ref="J64:X64" si="46">I64-J39</f>
        <v>-31000</v>
      </c>
      <c r="K64" s="23">
        <f t="shared" si="46"/>
        <v>-32000</v>
      </c>
      <c r="L64" s="23">
        <f t="shared" si="46"/>
        <v>-33000</v>
      </c>
      <c r="M64" s="23">
        <f t="shared" si="46"/>
        <v>-34000</v>
      </c>
      <c r="N64" s="23">
        <f t="shared" si="46"/>
        <v>-35000</v>
      </c>
      <c r="O64" s="23">
        <f t="shared" si="46"/>
        <v>-37000</v>
      </c>
      <c r="P64" s="23">
        <f t="shared" si="46"/>
        <v>-39000</v>
      </c>
      <c r="Q64" s="23">
        <f t="shared" si="46"/>
        <v>-41000</v>
      </c>
      <c r="R64" s="23">
        <f t="shared" si="46"/>
        <v>-43000</v>
      </c>
      <c r="S64" s="23">
        <f t="shared" si="46"/>
        <v>-45000</v>
      </c>
      <c r="T64" s="23">
        <f t="shared" si="46"/>
        <v>-48000</v>
      </c>
      <c r="U64" s="23">
        <f t="shared" si="46"/>
        <v>-51000</v>
      </c>
      <c r="V64" s="23">
        <f t="shared" si="46"/>
        <v>-54000</v>
      </c>
      <c r="W64" s="23">
        <f t="shared" si="46"/>
        <v>-57000</v>
      </c>
      <c r="X64" s="23">
        <f t="shared" si="46"/>
        <v>-60000</v>
      </c>
      <c r="Y64" s="63"/>
    </row>
    <row r="65" spans="1:25" ht="16.5" thickBot="1" x14ac:dyDescent="0.3">
      <c r="A65" s="61" t="s">
        <v>8</v>
      </c>
      <c r="B65" s="62"/>
      <c r="C65" s="23"/>
      <c r="D65" s="26">
        <f>D53+SUM(D55:D64)</f>
        <v>1568101.6481278539</v>
      </c>
      <c r="E65" s="26">
        <f t="shared" ref="E65:X65" si="47">E53+SUM(E55:E64)</f>
        <v>1490911.5264145983</v>
      </c>
      <c r="F65" s="26">
        <f t="shared" si="47"/>
        <v>1454877.162187787</v>
      </c>
      <c r="G65" s="26">
        <f t="shared" si="47"/>
        <v>1418850.6313619157</v>
      </c>
      <c r="H65" s="26">
        <f t="shared" si="47"/>
        <v>1382832.0105205008</v>
      </c>
      <c r="I65" s="26">
        <f t="shared" si="47"/>
        <v>1376821.3769216356</v>
      </c>
      <c r="J65" s="26">
        <f t="shared" si="47"/>
        <v>1528818.8085035933</v>
      </c>
      <c r="K65" s="26">
        <f t="shared" si="47"/>
        <v>1505824.3838904726</v>
      </c>
      <c r="L65" s="26">
        <f t="shared" si="47"/>
        <v>1482838.182397889</v>
      </c>
      <c r="M65" s="26">
        <f t="shared" si="47"/>
        <v>1459860.2840387118</v>
      </c>
      <c r="N65" s="26">
        <f t="shared" si="47"/>
        <v>1436890.7695288474</v>
      </c>
      <c r="O65" s="26">
        <f t="shared" si="47"/>
        <v>1468929.7202930667</v>
      </c>
      <c r="P65" s="26">
        <f t="shared" si="47"/>
        <v>1468977.2184708824</v>
      </c>
      <c r="Q65" s="26">
        <f t="shared" si="47"/>
        <v>1459033.3469224705</v>
      </c>
      <c r="R65" s="26">
        <f t="shared" si="47"/>
        <v>1449098.1892346391</v>
      </c>
      <c r="S65" s="26">
        <f t="shared" si="47"/>
        <v>1439171.8297268476</v>
      </c>
      <c r="T65" s="26">
        <f t="shared" si="47"/>
        <v>1481854.3534572702</v>
      </c>
      <c r="U65" s="26">
        <f t="shared" si="47"/>
        <v>1470545.8462289106</v>
      </c>
      <c r="V65" s="26">
        <f t="shared" si="47"/>
        <v>1459246.3945957643</v>
      </c>
      <c r="W65" s="26">
        <f t="shared" si="47"/>
        <v>1447956.0858690301</v>
      </c>
      <c r="X65" s="26">
        <f t="shared" si="47"/>
        <v>1436675.0081233711</v>
      </c>
      <c r="Y65" s="63"/>
    </row>
    <row r="66" spans="1:25" ht="16.5" thickTop="1" x14ac:dyDescent="0.25">
      <c r="A66" s="65"/>
      <c r="B66" s="62"/>
      <c r="C66" s="23"/>
      <c r="D66" s="23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63"/>
    </row>
    <row r="67" spans="1:25" x14ac:dyDescent="0.25">
      <c r="A67" s="61" t="s">
        <v>9</v>
      </c>
      <c r="B67" s="62"/>
      <c r="C67" s="23"/>
      <c r="D67" s="23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63"/>
    </row>
    <row r="68" spans="1:25" x14ac:dyDescent="0.25">
      <c r="A68" s="64"/>
      <c r="B68" s="62" t="s">
        <v>102</v>
      </c>
      <c r="C68" s="28"/>
      <c r="D68" s="27">
        <f>((D97*D98)/365)*D99</f>
        <v>29589.04109589041</v>
      </c>
      <c r="E68" s="27">
        <f t="shared" ref="E68:X68" si="48">((E97*E98)/365)*E99</f>
        <v>29589.04109589041</v>
      </c>
      <c r="F68" s="27">
        <f t="shared" si="48"/>
        <v>29589.04109589041</v>
      </c>
      <c r="G68" s="27">
        <f t="shared" si="48"/>
        <v>29589.04109589041</v>
      </c>
      <c r="H68" s="27">
        <f t="shared" si="48"/>
        <v>29589.04109589041</v>
      </c>
      <c r="I68" s="27">
        <f t="shared" si="48"/>
        <v>29589.04109589041</v>
      </c>
      <c r="J68" s="27">
        <f t="shared" si="48"/>
        <v>29589.04109589041</v>
      </c>
      <c r="K68" s="27">
        <f t="shared" si="48"/>
        <v>29589.04109589041</v>
      </c>
      <c r="L68" s="27">
        <f t="shared" si="48"/>
        <v>29589.04109589041</v>
      </c>
      <c r="M68" s="27">
        <f t="shared" si="48"/>
        <v>29589.04109589041</v>
      </c>
      <c r="N68" s="27">
        <f t="shared" si="48"/>
        <v>29589.04109589041</v>
      </c>
      <c r="O68" s="27">
        <f t="shared" si="48"/>
        <v>29589.04109589041</v>
      </c>
      <c r="P68" s="27">
        <f t="shared" si="48"/>
        <v>29589.04109589041</v>
      </c>
      <c r="Q68" s="27">
        <f t="shared" si="48"/>
        <v>29589.04109589041</v>
      </c>
      <c r="R68" s="27">
        <f t="shared" si="48"/>
        <v>29589.04109589041</v>
      </c>
      <c r="S68" s="27">
        <f t="shared" si="48"/>
        <v>29589.04109589041</v>
      </c>
      <c r="T68" s="27">
        <f t="shared" si="48"/>
        <v>29589.04109589041</v>
      </c>
      <c r="U68" s="27">
        <f t="shared" si="48"/>
        <v>29589.04109589041</v>
      </c>
      <c r="V68" s="27">
        <f t="shared" si="48"/>
        <v>29589.04109589041</v>
      </c>
      <c r="W68" s="27">
        <f t="shared" si="48"/>
        <v>29589.04109589041</v>
      </c>
      <c r="X68" s="27">
        <f t="shared" si="48"/>
        <v>29589.04109589041</v>
      </c>
      <c r="Y68" s="63"/>
    </row>
    <row r="69" spans="1:25" x14ac:dyDescent="0.25">
      <c r="A69" s="64"/>
      <c r="B69" s="62" t="s">
        <v>10</v>
      </c>
      <c r="C69" s="28"/>
      <c r="D69" s="28">
        <f>D68</f>
        <v>29589.04109589041</v>
      </c>
      <c r="E69" s="28">
        <f t="shared" ref="E69:X69" si="49">E68</f>
        <v>29589.04109589041</v>
      </c>
      <c r="F69" s="28">
        <f t="shared" si="49"/>
        <v>29589.04109589041</v>
      </c>
      <c r="G69" s="28">
        <f t="shared" si="49"/>
        <v>29589.04109589041</v>
      </c>
      <c r="H69" s="28">
        <f t="shared" si="49"/>
        <v>29589.04109589041</v>
      </c>
      <c r="I69" s="28">
        <f t="shared" si="49"/>
        <v>29589.04109589041</v>
      </c>
      <c r="J69" s="28">
        <f t="shared" si="49"/>
        <v>29589.04109589041</v>
      </c>
      <c r="K69" s="28">
        <f t="shared" si="49"/>
        <v>29589.04109589041</v>
      </c>
      <c r="L69" s="28">
        <f t="shared" si="49"/>
        <v>29589.04109589041</v>
      </c>
      <c r="M69" s="28">
        <f t="shared" si="49"/>
        <v>29589.04109589041</v>
      </c>
      <c r="N69" s="28">
        <f t="shared" si="49"/>
        <v>29589.04109589041</v>
      </c>
      <c r="O69" s="28">
        <f t="shared" si="49"/>
        <v>29589.04109589041</v>
      </c>
      <c r="P69" s="28">
        <f t="shared" si="49"/>
        <v>29589.04109589041</v>
      </c>
      <c r="Q69" s="28">
        <f t="shared" si="49"/>
        <v>29589.04109589041</v>
      </c>
      <c r="R69" s="28">
        <f t="shared" si="49"/>
        <v>29589.04109589041</v>
      </c>
      <c r="S69" s="28">
        <f t="shared" si="49"/>
        <v>29589.04109589041</v>
      </c>
      <c r="T69" s="28">
        <f t="shared" si="49"/>
        <v>29589.04109589041</v>
      </c>
      <c r="U69" s="28">
        <f t="shared" si="49"/>
        <v>29589.04109589041</v>
      </c>
      <c r="V69" s="28">
        <f t="shared" si="49"/>
        <v>29589.04109589041</v>
      </c>
      <c r="W69" s="28">
        <f t="shared" si="49"/>
        <v>29589.04109589041</v>
      </c>
      <c r="X69" s="28">
        <f t="shared" si="49"/>
        <v>29589.04109589041</v>
      </c>
      <c r="Y69" s="63"/>
    </row>
    <row r="70" spans="1:25" x14ac:dyDescent="0.25">
      <c r="A70" s="64"/>
      <c r="B70" s="62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63"/>
    </row>
    <row r="71" spans="1:25" x14ac:dyDescent="0.25">
      <c r="A71" s="64"/>
      <c r="B71" s="62" t="s">
        <v>11</v>
      </c>
      <c r="C71" s="28"/>
      <c r="D71" s="28">
        <f>Mortgage!G24</f>
        <v>1583747.0427312795</v>
      </c>
      <c r="E71" s="28">
        <f>Mortgage!G36</f>
        <v>1566319.1578674503</v>
      </c>
      <c r="F71" s="28">
        <f>Mortgage!G48</f>
        <v>1547631.4097976617</v>
      </c>
      <c r="G71" s="28">
        <f>Mortgage!G60</f>
        <v>1527592.7229088868</v>
      </c>
      <c r="H71" s="28">
        <f>Mortgage!G72</f>
        <v>1506105.4377246699</v>
      </c>
      <c r="I71" s="28">
        <f>Mortgage!G84</f>
        <v>1483064.8349571051</v>
      </c>
      <c r="J71" s="28">
        <f>Mortgage!G96</f>
        <v>1458358.6251524971</v>
      </c>
      <c r="K71" s="28">
        <f>Mortgage!G108</f>
        <v>1431866.4014434624</v>
      </c>
      <c r="L71" s="28">
        <f>Mortgage!G120</f>
        <v>1403459.0527404402</v>
      </c>
      <c r="M71" s="28">
        <f>Mortgage!G132</f>
        <v>1372998.1345027655</v>
      </c>
      <c r="N71" s="28">
        <f>Mortgage!G144</f>
        <v>1340335.1940227335</v>
      </c>
      <c r="O71" s="28">
        <f>Mortgage!G156</f>
        <v>1305311.0469343977</v>
      </c>
      <c r="P71" s="28">
        <f>Mortgage!G168</f>
        <v>1267755.0014211249</v>
      </c>
      <c r="Q71" s="28">
        <f>Mortgage!G180</f>
        <v>1227484.0263410576</v>
      </c>
      <c r="R71" s="28">
        <f>Mortgage!G192</f>
        <v>1184301.8592162929</v>
      </c>
      <c r="S71" s="28">
        <f>Mortgage!G204</f>
        <v>1137998.0497385315</v>
      </c>
      <c r="T71" s="28">
        <f>Mortgage!G216</f>
        <v>1088346.9341296707</v>
      </c>
      <c r="U71" s="28">
        <f>Mortgage!G228</f>
        <v>1035106.5353588429</v>
      </c>
      <c r="V71" s="28">
        <f>Mortgage!G240</f>
        <v>978017.38385605416</v>
      </c>
      <c r="W71" s="28">
        <f>Mortgage!G252</f>
        <v>916801.25297511474</v>
      </c>
      <c r="X71" s="28">
        <f>Mortgage!G264</f>
        <v>851159.8030430862</v>
      </c>
      <c r="Y71" s="63"/>
    </row>
    <row r="72" spans="1:25" x14ac:dyDescent="0.25">
      <c r="A72" s="64"/>
      <c r="B72" s="62" t="s">
        <v>12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63"/>
    </row>
    <row r="73" spans="1:25" x14ac:dyDescent="0.25">
      <c r="A73" s="65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63"/>
    </row>
    <row r="74" spans="1:25" x14ac:dyDescent="0.25">
      <c r="A74" s="65" t="s">
        <v>121</v>
      </c>
      <c r="B74" s="28"/>
      <c r="C74" s="28"/>
      <c r="D74" s="28">
        <v>1000</v>
      </c>
      <c r="E74" s="28">
        <v>1001</v>
      </c>
      <c r="F74" s="28">
        <v>1002</v>
      </c>
      <c r="G74" s="28">
        <v>1003</v>
      </c>
      <c r="H74" s="28">
        <v>1004</v>
      </c>
      <c r="I74" s="28">
        <v>1005</v>
      </c>
      <c r="J74" s="28">
        <v>1006</v>
      </c>
      <c r="K74" s="28">
        <v>1007</v>
      </c>
      <c r="L74" s="28">
        <v>1008</v>
      </c>
      <c r="M74" s="28">
        <v>1009</v>
      </c>
      <c r="N74" s="28">
        <v>1010</v>
      </c>
      <c r="O74" s="28">
        <v>1011</v>
      </c>
      <c r="P74" s="28">
        <v>1012</v>
      </c>
      <c r="Q74" s="28">
        <v>1013</v>
      </c>
      <c r="R74" s="28">
        <v>1014</v>
      </c>
      <c r="S74" s="28">
        <v>1015</v>
      </c>
      <c r="T74" s="28">
        <v>1016</v>
      </c>
      <c r="U74" s="28">
        <v>1017</v>
      </c>
      <c r="V74" s="28">
        <v>1018</v>
      </c>
      <c r="W74" s="28">
        <v>1019</v>
      </c>
      <c r="X74" s="28">
        <v>1020</v>
      </c>
      <c r="Y74" s="63"/>
    </row>
    <row r="75" spans="1:25" x14ac:dyDescent="0.25">
      <c r="A75" s="65" t="s">
        <v>13</v>
      </c>
      <c r="B75" s="28"/>
      <c r="C75" s="28"/>
      <c r="D75" s="29">
        <f t="shared" ref="D75:X75" si="50">D44</f>
        <v>-75823.961250000168</v>
      </c>
      <c r="E75" s="29">
        <f t="shared" si="50"/>
        <v>-67466.384340374731</v>
      </c>
      <c r="F75" s="29">
        <f t="shared" si="50"/>
        <v>-59052.811665455578</v>
      </c>
      <c r="G75" s="29">
        <f t="shared" si="50"/>
        <v>-50582.868053614162</v>
      </c>
      <c r="H75" s="29">
        <f t="shared" si="50"/>
        <v>-42056.175819573866</v>
      </c>
      <c r="I75" s="29">
        <f t="shared" si="50"/>
        <v>-33472.354747564823</v>
      </c>
      <c r="J75" s="29">
        <f t="shared" si="50"/>
        <v>-96081.022074373788</v>
      </c>
      <c r="K75" s="29">
        <f t="shared" si="50"/>
        <v>-16131.792472271947</v>
      </c>
      <c r="L75" s="29">
        <f t="shared" si="50"/>
        <v>-7374.2780318363803</v>
      </c>
      <c r="M75" s="29">
        <f t="shared" si="50"/>
        <v>1441.9117553501856</v>
      </c>
      <c r="N75" s="29">
        <f t="shared" si="50"/>
        <v>10317.170014110859</v>
      </c>
      <c r="O75" s="29">
        <f t="shared" si="50"/>
        <v>-4748.1074967944878</v>
      </c>
      <c r="P75" s="29">
        <f t="shared" si="50"/>
        <v>28246.477632976777</v>
      </c>
      <c r="Q75" s="29">
        <f t="shared" si="50"/>
        <v>37301.326483117591</v>
      </c>
      <c r="R75" s="29">
        <f t="shared" si="50"/>
        <v>46416.842820554157</v>
      </c>
      <c r="S75" s="29">
        <f t="shared" si="50"/>
        <v>55593.433117452019</v>
      </c>
      <c r="T75" s="29">
        <f t="shared" si="50"/>
        <v>33331.506569338439</v>
      </c>
      <c r="U75" s="29">
        <f t="shared" si="50"/>
        <v>74131.475113352935</v>
      </c>
      <c r="V75" s="29">
        <f t="shared" si="50"/>
        <v>83493.753446612391</v>
      </c>
      <c r="W75" s="29">
        <f t="shared" si="50"/>
        <v>92918.759044704493</v>
      </c>
      <c r="X75" s="29">
        <f t="shared" si="50"/>
        <v>102406.91218030429</v>
      </c>
      <c r="Y75" s="63"/>
    </row>
    <row r="76" spans="1:25" x14ac:dyDescent="0.25">
      <c r="A76" s="65" t="s">
        <v>14</v>
      </c>
      <c r="B76" s="28"/>
      <c r="C76" s="28"/>
      <c r="D76" s="28">
        <f>D75+D74</f>
        <v>-74823.961250000168</v>
      </c>
      <c r="E76" s="28">
        <f t="shared" ref="E76:X76" si="51">E75+E74</f>
        <v>-66465.384340374731</v>
      </c>
      <c r="F76" s="28">
        <f t="shared" si="51"/>
        <v>-58050.811665455578</v>
      </c>
      <c r="G76" s="28">
        <f t="shared" si="51"/>
        <v>-49579.868053614162</v>
      </c>
      <c r="H76" s="28">
        <f t="shared" si="51"/>
        <v>-41052.175819573866</v>
      </c>
      <c r="I76" s="28">
        <f t="shared" si="51"/>
        <v>-32467.354747564823</v>
      </c>
      <c r="J76" s="28">
        <f t="shared" si="51"/>
        <v>-95075.022074373788</v>
      </c>
      <c r="K76" s="28">
        <f t="shared" si="51"/>
        <v>-15124.792472271947</v>
      </c>
      <c r="L76" s="28">
        <f t="shared" si="51"/>
        <v>-6366.2780318363803</v>
      </c>
      <c r="M76" s="28">
        <f t="shared" si="51"/>
        <v>2450.9117553501856</v>
      </c>
      <c r="N76" s="28">
        <f t="shared" si="51"/>
        <v>11327.170014110859</v>
      </c>
      <c r="O76" s="28">
        <f t="shared" si="51"/>
        <v>-3737.1074967944878</v>
      </c>
      <c r="P76" s="28">
        <f t="shared" si="51"/>
        <v>29258.477632976777</v>
      </c>
      <c r="Q76" s="28">
        <f t="shared" si="51"/>
        <v>38314.326483117591</v>
      </c>
      <c r="R76" s="28">
        <f t="shared" si="51"/>
        <v>47430.842820554157</v>
      </c>
      <c r="S76" s="28">
        <f t="shared" si="51"/>
        <v>56608.433117452019</v>
      </c>
      <c r="T76" s="28">
        <f t="shared" si="51"/>
        <v>34347.506569338439</v>
      </c>
      <c r="U76" s="28">
        <f t="shared" si="51"/>
        <v>75148.475113352935</v>
      </c>
      <c r="V76" s="28">
        <f t="shared" si="51"/>
        <v>84511.753446612391</v>
      </c>
      <c r="W76" s="28">
        <f t="shared" si="51"/>
        <v>93937.759044704493</v>
      </c>
      <c r="X76" s="28">
        <f t="shared" si="51"/>
        <v>103426.91218030429</v>
      </c>
      <c r="Y76" s="63"/>
    </row>
    <row r="77" spans="1:25" x14ac:dyDescent="0.25">
      <c r="A77" s="65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63"/>
    </row>
    <row r="78" spans="1:25" ht="16.5" thickBot="1" x14ac:dyDescent="0.3">
      <c r="A78" s="61" t="s">
        <v>15</v>
      </c>
      <c r="B78" s="28"/>
      <c r="C78" s="28"/>
      <c r="D78" s="67">
        <f>D76+D71+D69+D68</f>
        <v>1568101.16367306</v>
      </c>
      <c r="E78" s="67">
        <f t="shared" ref="E78:X78" si="52">E76+E71+E69+E68</f>
        <v>1559031.8557188562</v>
      </c>
      <c r="F78" s="67">
        <f t="shared" si="52"/>
        <v>1548758.6803239868</v>
      </c>
      <c r="G78" s="67">
        <f t="shared" si="52"/>
        <v>1537190.9370470534</v>
      </c>
      <c r="H78" s="67">
        <f t="shared" si="52"/>
        <v>1524231.3440968767</v>
      </c>
      <c r="I78" s="67">
        <f t="shared" si="52"/>
        <v>1509775.562401321</v>
      </c>
      <c r="J78" s="67">
        <f t="shared" si="52"/>
        <v>1422461.6852699039</v>
      </c>
      <c r="K78" s="67">
        <f t="shared" si="52"/>
        <v>1475919.6911629711</v>
      </c>
      <c r="L78" s="67">
        <f t="shared" si="52"/>
        <v>1456270.8569003846</v>
      </c>
      <c r="M78" s="67">
        <f t="shared" si="52"/>
        <v>1434627.1284498964</v>
      </c>
      <c r="N78" s="67">
        <f t="shared" si="52"/>
        <v>1410840.446228625</v>
      </c>
      <c r="O78" s="67">
        <f t="shared" si="52"/>
        <v>1360752.0216293838</v>
      </c>
      <c r="P78" s="67">
        <f t="shared" si="52"/>
        <v>1356191.5612458824</v>
      </c>
      <c r="Q78" s="67">
        <f t="shared" si="52"/>
        <v>1324976.4350159559</v>
      </c>
      <c r="R78" s="67">
        <f t="shared" si="52"/>
        <v>1290910.7842286276</v>
      </c>
      <c r="S78" s="67">
        <f t="shared" si="52"/>
        <v>1253784.5650477642</v>
      </c>
      <c r="T78" s="67">
        <f t="shared" si="52"/>
        <v>1181872.5228907899</v>
      </c>
      <c r="U78" s="67">
        <f t="shared" si="52"/>
        <v>1169433.0926639766</v>
      </c>
      <c r="V78" s="67">
        <f t="shared" si="52"/>
        <v>1121707.2194944471</v>
      </c>
      <c r="W78" s="67">
        <f t="shared" si="52"/>
        <v>1069917.0942116</v>
      </c>
      <c r="X78" s="67">
        <f t="shared" si="52"/>
        <v>1013764.7974151714</v>
      </c>
      <c r="Y78" s="63"/>
    </row>
    <row r="79" spans="1:25" ht="16.5" thickTop="1" x14ac:dyDescent="0.25">
      <c r="A79" s="6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63"/>
    </row>
    <row r="80" spans="1:25" x14ac:dyDescent="0.25">
      <c r="A80" s="68" t="s">
        <v>105</v>
      </c>
      <c r="B80" s="28"/>
      <c r="C80" s="28"/>
      <c r="D80" s="28">
        <f>D65-D78</f>
        <v>0.4844547938555479</v>
      </c>
      <c r="E80" s="28">
        <f>E65-E78</f>
        <v>-68120.329304257873</v>
      </c>
      <c r="F80" s="28">
        <f>F65-F78</f>
        <v>-93881.518136199797</v>
      </c>
      <c r="G80" s="28">
        <f>G65-G78</f>
        <v>-118340.30568513763</v>
      </c>
      <c r="H80" s="28">
        <f t="shared" ref="H80:X80" si="53">H65-H78</f>
        <v>-141399.33357637585</v>
      </c>
      <c r="I80" s="28">
        <f t="shared" si="53"/>
        <v>-132954.18547968543</v>
      </c>
      <c r="J80" s="28">
        <f t="shared" si="53"/>
        <v>106357.12323368946</v>
      </c>
      <c r="K80" s="28">
        <f t="shared" si="53"/>
        <v>29904.692727501504</v>
      </c>
      <c r="L80" s="28">
        <f t="shared" si="53"/>
        <v>26567.325497504324</v>
      </c>
      <c r="M80" s="28">
        <f t="shared" si="53"/>
        <v>25233.155588815454</v>
      </c>
      <c r="N80" s="28">
        <f t="shared" si="53"/>
        <v>26050.323300222401</v>
      </c>
      <c r="O80" s="28">
        <f t="shared" si="53"/>
        <v>108177.69866368291</v>
      </c>
      <c r="P80" s="28">
        <f t="shared" si="53"/>
        <v>112785.65722499997</v>
      </c>
      <c r="Q80" s="28">
        <f t="shared" si="53"/>
        <v>134056.91190651455</v>
      </c>
      <c r="R80" s="28">
        <f t="shared" si="53"/>
        <v>158187.40500601148</v>
      </c>
      <c r="S80" s="28">
        <f t="shared" si="53"/>
        <v>185387.26467908337</v>
      </c>
      <c r="T80" s="28">
        <f t="shared" si="53"/>
        <v>299981.83056648029</v>
      </c>
      <c r="U80" s="28">
        <f t="shared" si="53"/>
        <v>301112.75356493401</v>
      </c>
      <c r="V80" s="28">
        <f t="shared" si="53"/>
        <v>337539.17510131723</v>
      </c>
      <c r="W80" s="28">
        <f t="shared" si="53"/>
        <v>378038.99165743007</v>
      </c>
      <c r="X80" s="28">
        <f t="shared" si="53"/>
        <v>422910.21070819965</v>
      </c>
      <c r="Y80" s="63"/>
    </row>
    <row r="81" spans="1:25" ht="16.5" thickBot="1" x14ac:dyDescent="0.3">
      <c r="A81" s="69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1"/>
    </row>
    <row r="82" spans="1:25" ht="17.25" thickTop="1" thickBot="1" x14ac:dyDescent="0.3"/>
    <row r="83" spans="1:25" ht="24" thickTop="1" x14ac:dyDescent="0.35">
      <c r="A83" s="72" t="s">
        <v>107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4"/>
    </row>
    <row r="84" spans="1:25" x14ac:dyDescent="0.25">
      <c r="A84" s="75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7"/>
    </row>
    <row r="85" spans="1:25" x14ac:dyDescent="0.25">
      <c r="A85" s="75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7"/>
    </row>
    <row r="86" spans="1:25" x14ac:dyDescent="0.25">
      <c r="A86" s="75" t="s">
        <v>42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7"/>
    </row>
    <row r="87" spans="1:25" x14ac:dyDescent="0.25">
      <c r="A87" s="75"/>
      <c r="B87" s="76" t="s">
        <v>32</v>
      </c>
      <c r="C87" s="76"/>
      <c r="D87" s="76">
        <v>25</v>
      </c>
      <c r="E87" s="76">
        <v>25</v>
      </c>
      <c r="F87" s="76">
        <v>25</v>
      </c>
      <c r="G87" s="76">
        <v>25</v>
      </c>
      <c r="H87" s="76">
        <v>25</v>
      </c>
      <c r="I87" s="76">
        <v>25</v>
      </c>
      <c r="J87" s="76">
        <v>25</v>
      </c>
      <c r="K87" s="76">
        <v>25</v>
      </c>
      <c r="L87" s="76">
        <v>25</v>
      </c>
      <c r="M87" s="76">
        <v>25</v>
      </c>
      <c r="N87" s="76">
        <v>25</v>
      </c>
      <c r="O87" s="76">
        <v>25</v>
      </c>
      <c r="P87" s="76">
        <v>25</v>
      </c>
      <c r="Q87" s="76">
        <v>25</v>
      </c>
      <c r="R87" s="76">
        <v>25</v>
      </c>
      <c r="S87" s="76">
        <v>25</v>
      </c>
      <c r="T87" s="76">
        <v>25</v>
      </c>
      <c r="U87" s="76">
        <v>25</v>
      </c>
      <c r="V87" s="76">
        <v>25</v>
      </c>
      <c r="W87" s="76">
        <v>25</v>
      </c>
      <c r="X87" s="76">
        <v>25</v>
      </c>
      <c r="Y87" s="77"/>
    </row>
    <row r="88" spans="1:25" x14ac:dyDescent="0.25">
      <c r="A88" s="75"/>
      <c r="B88" s="76" t="s">
        <v>33</v>
      </c>
      <c r="C88" s="76"/>
      <c r="D88" s="76">
        <v>46</v>
      </c>
      <c r="E88" s="76">
        <v>46</v>
      </c>
      <c r="F88" s="76">
        <v>46</v>
      </c>
      <c r="G88" s="76">
        <v>46</v>
      </c>
      <c r="H88" s="76">
        <v>46</v>
      </c>
      <c r="I88" s="76">
        <v>46</v>
      </c>
      <c r="J88" s="76">
        <v>46</v>
      </c>
      <c r="K88" s="76">
        <v>46</v>
      </c>
      <c r="L88" s="76">
        <v>46</v>
      </c>
      <c r="M88" s="76">
        <v>46</v>
      </c>
      <c r="N88" s="76">
        <v>46</v>
      </c>
      <c r="O88" s="76">
        <v>46</v>
      </c>
      <c r="P88" s="76">
        <v>46</v>
      </c>
      <c r="Q88" s="76">
        <v>46</v>
      </c>
      <c r="R88" s="76">
        <v>46</v>
      </c>
      <c r="S88" s="76">
        <v>46</v>
      </c>
      <c r="T88" s="76">
        <v>46</v>
      </c>
      <c r="U88" s="76">
        <v>46</v>
      </c>
      <c r="V88" s="76">
        <v>46</v>
      </c>
      <c r="W88" s="76">
        <v>46</v>
      </c>
      <c r="X88" s="76">
        <v>46</v>
      </c>
      <c r="Y88" s="77"/>
    </row>
    <row r="89" spans="1:25" x14ac:dyDescent="0.25">
      <c r="A89" s="75"/>
      <c r="B89" s="76" t="s">
        <v>34</v>
      </c>
      <c r="C89" s="76"/>
      <c r="D89" s="78">
        <v>35000</v>
      </c>
      <c r="E89" s="76">
        <f>D89*(1+$D$148)</f>
        <v>35234.5</v>
      </c>
      <c r="F89" s="76">
        <f t="shared" ref="F89:W89" si="54">E89*(1+$D$148)</f>
        <v>35470.571149999996</v>
      </c>
      <c r="G89" s="76">
        <f t="shared" si="54"/>
        <v>35708.22397670499</v>
      </c>
      <c r="H89" s="76">
        <f t="shared" si="54"/>
        <v>35947.469077348913</v>
      </c>
      <c r="I89" s="76">
        <f t="shared" si="54"/>
        <v>36188.31712016715</v>
      </c>
      <c r="J89" s="76">
        <f t="shared" si="54"/>
        <v>36430.778844872264</v>
      </c>
      <c r="K89" s="76">
        <f t="shared" si="54"/>
        <v>36674.865063132907</v>
      </c>
      <c r="L89" s="76">
        <f t="shared" si="54"/>
        <v>36920.586659055894</v>
      </c>
      <c r="M89" s="76">
        <f t="shared" si="54"/>
        <v>37167.954589671564</v>
      </c>
      <c r="N89" s="76">
        <f t="shared" si="54"/>
        <v>37416.979885422363</v>
      </c>
      <c r="O89" s="76">
        <f t="shared" si="54"/>
        <v>37667.673650654688</v>
      </c>
      <c r="P89" s="76">
        <f t="shared" si="54"/>
        <v>37920.047064114071</v>
      </c>
      <c r="Q89" s="76">
        <f t="shared" si="54"/>
        <v>38174.111379443631</v>
      </c>
      <c r="R89" s="76">
        <f t="shared" si="54"/>
        <v>38429.877925685898</v>
      </c>
      <c r="S89" s="76">
        <f t="shared" si="54"/>
        <v>38687.358107787994</v>
      </c>
      <c r="T89" s="76">
        <f t="shared" si="54"/>
        <v>38946.563407110167</v>
      </c>
      <c r="U89" s="76">
        <f t="shared" si="54"/>
        <v>39207.505381937801</v>
      </c>
      <c r="V89" s="76">
        <f t="shared" si="54"/>
        <v>39470.195667996784</v>
      </c>
      <c r="W89" s="76">
        <f t="shared" si="54"/>
        <v>39734.645978972359</v>
      </c>
      <c r="X89" s="76">
        <f>W89*(1+$D$148)</f>
        <v>40000.868107031471</v>
      </c>
      <c r="Y89" s="77"/>
    </row>
    <row r="90" spans="1:25" x14ac:dyDescent="0.25">
      <c r="A90" s="75"/>
      <c r="B90" s="76" t="s">
        <v>35</v>
      </c>
      <c r="C90" s="76"/>
      <c r="D90" s="78">
        <v>4867</v>
      </c>
      <c r="E90" s="76">
        <f>D90*(1+$D$148)</f>
        <v>4899.6088999999993</v>
      </c>
      <c r="F90" s="76">
        <f t="shared" ref="F90:W90" si="55">E90*(1+$D$148)</f>
        <v>4932.4362796299993</v>
      </c>
      <c r="G90" s="76">
        <f t="shared" si="55"/>
        <v>4965.4836027035199</v>
      </c>
      <c r="H90" s="76">
        <f t="shared" si="55"/>
        <v>4998.7523428416334</v>
      </c>
      <c r="I90" s="76">
        <f t="shared" si="55"/>
        <v>5032.2439835386722</v>
      </c>
      <c r="J90" s="76">
        <f t="shared" si="55"/>
        <v>5065.9600182283812</v>
      </c>
      <c r="K90" s="76">
        <f t="shared" si="55"/>
        <v>5099.9019503505106</v>
      </c>
      <c r="L90" s="76">
        <f t="shared" si="55"/>
        <v>5134.0712934178582</v>
      </c>
      <c r="M90" s="76">
        <f t="shared" si="55"/>
        <v>5168.4695710837577</v>
      </c>
      <c r="N90" s="76">
        <f t="shared" si="55"/>
        <v>5203.0983172100186</v>
      </c>
      <c r="O90" s="76">
        <f t="shared" si="55"/>
        <v>5237.959075935325</v>
      </c>
      <c r="P90" s="76">
        <f t="shared" si="55"/>
        <v>5273.0534017440914</v>
      </c>
      <c r="Q90" s="76">
        <f t="shared" si="55"/>
        <v>5308.3828595357763</v>
      </c>
      <c r="R90" s="76">
        <f t="shared" si="55"/>
        <v>5343.9490246946652</v>
      </c>
      <c r="S90" s="76">
        <f t="shared" si="55"/>
        <v>5379.7534831601188</v>
      </c>
      <c r="T90" s="76">
        <f t="shared" si="55"/>
        <v>5415.7978314972916</v>
      </c>
      <c r="U90" s="76">
        <f t="shared" si="55"/>
        <v>5452.0836769683228</v>
      </c>
      <c r="V90" s="76">
        <f t="shared" si="55"/>
        <v>5488.6126376040102</v>
      </c>
      <c r="W90" s="76">
        <f t="shared" si="55"/>
        <v>5525.3863422759568</v>
      </c>
      <c r="X90" s="76">
        <f>W90*(1+$D$148)</f>
        <v>5562.4064307692051</v>
      </c>
      <c r="Y90" s="77"/>
    </row>
    <row r="91" spans="1:25" x14ac:dyDescent="0.25">
      <c r="A91" s="75"/>
      <c r="B91" s="76" t="s">
        <v>36</v>
      </c>
      <c r="C91" s="76"/>
      <c r="D91" s="78">
        <f>D89+D90</f>
        <v>39867</v>
      </c>
      <c r="E91" s="78">
        <f t="shared" ref="E91:X91" si="56">E89+E90</f>
        <v>40134.108899999999</v>
      </c>
      <c r="F91" s="78">
        <f t="shared" si="56"/>
        <v>40403.007429629994</v>
      </c>
      <c r="G91" s="78">
        <f t="shared" si="56"/>
        <v>40673.70757940851</v>
      </c>
      <c r="H91" s="78">
        <f t="shared" si="56"/>
        <v>40946.221420190544</v>
      </c>
      <c r="I91" s="78">
        <f t="shared" si="56"/>
        <v>41220.561103705826</v>
      </c>
      <c r="J91" s="78">
        <f t="shared" si="56"/>
        <v>41496.738863100647</v>
      </c>
      <c r="K91" s="78">
        <f t="shared" si="56"/>
        <v>41774.767013483419</v>
      </c>
      <c r="L91" s="78">
        <f t="shared" si="56"/>
        <v>42054.657952473754</v>
      </c>
      <c r="M91" s="78">
        <f t="shared" si="56"/>
        <v>42336.424160755319</v>
      </c>
      <c r="N91" s="78">
        <f t="shared" si="56"/>
        <v>42620.07820263238</v>
      </c>
      <c r="O91" s="78">
        <f t="shared" si="56"/>
        <v>42905.632726590011</v>
      </c>
      <c r="P91" s="78">
        <f t="shared" si="56"/>
        <v>43193.100465858166</v>
      </c>
      <c r="Q91" s="78">
        <f t="shared" si="56"/>
        <v>43482.494238979409</v>
      </c>
      <c r="R91" s="78">
        <f t="shared" si="56"/>
        <v>43773.826950380564</v>
      </c>
      <c r="S91" s="78">
        <f t="shared" si="56"/>
        <v>44067.111590948116</v>
      </c>
      <c r="T91" s="78">
        <f t="shared" si="56"/>
        <v>44362.36123860746</v>
      </c>
      <c r="U91" s="78">
        <f t="shared" si="56"/>
        <v>44659.589058906124</v>
      </c>
      <c r="V91" s="78">
        <f t="shared" si="56"/>
        <v>44958.808305600796</v>
      </c>
      <c r="W91" s="78">
        <f t="shared" si="56"/>
        <v>45260.03232124832</v>
      </c>
      <c r="X91" s="78">
        <f t="shared" si="56"/>
        <v>45563.274537800673</v>
      </c>
      <c r="Y91" s="77"/>
    </row>
    <row r="92" spans="1:25" x14ac:dyDescent="0.25">
      <c r="A92" s="75" t="s">
        <v>41</v>
      </c>
      <c r="B92" s="76"/>
      <c r="C92" s="76"/>
      <c r="D92" s="78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7"/>
    </row>
    <row r="93" spans="1:25" x14ac:dyDescent="0.25">
      <c r="A93" s="75"/>
      <c r="B93" s="76" t="s">
        <v>37</v>
      </c>
      <c r="C93" s="76"/>
      <c r="D93" s="76">
        <v>3.5</v>
      </c>
      <c r="E93" s="76">
        <v>3.5</v>
      </c>
      <c r="F93" s="76">
        <v>3.5</v>
      </c>
      <c r="G93" s="76">
        <v>3.5</v>
      </c>
      <c r="H93" s="76">
        <v>3.5</v>
      </c>
      <c r="I93" s="76">
        <v>3.5</v>
      </c>
      <c r="J93" s="76">
        <v>3.5</v>
      </c>
      <c r="K93" s="76">
        <v>3.5</v>
      </c>
      <c r="L93" s="76">
        <v>3.5</v>
      </c>
      <c r="M93" s="76">
        <v>3.5</v>
      </c>
      <c r="N93" s="76">
        <v>3.5</v>
      </c>
      <c r="O93" s="76">
        <v>3.5</v>
      </c>
      <c r="P93" s="76">
        <v>3.5</v>
      </c>
      <c r="Q93" s="76">
        <v>3.5</v>
      </c>
      <c r="R93" s="76">
        <v>3.5</v>
      </c>
      <c r="S93" s="76">
        <v>3.5</v>
      </c>
      <c r="T93" s="76">
        <v>3.5</v>
      </c>
      <c r="U93" s="76">
        <v>3.5</v>
      </c>
      <c r="V93" s="76">
        <v>3.5</v>
      </c>
      <c r="W93" s="76">
        <v>3.5</v>
      </c>
      <c r="X93" s="76">
        <v>3.5</v>
      </c>
      <c r="Y93" s="77"/>
    </row>
    <row r="94" spans="1:25" x14ac:dyDescent="0.25">
      <c r="A94" s="75"/>
      <c r="B94" s="76" t="s">
        <v>31</v>
      </c>
      <c r="C94" s="76"/>
      <c r="D94" s="78">
        <v>0.75</v>
      </c>
      <c r="E94" s="78">
        <v>0.75</v>
      </c>
      <c r="F94" s="78">
        <v>0.75</v>
      </c>
      <c r="G94" s="78">
        <v>0.75</v>
      </c>
      <c r="H94" s="78">
        <v>0.75</v>
      </c>
      <c r="I94" s="78">
        <v>0.75</v>
      </c>
      <c r="J94" s="78">
        <v>0.75</v>
      </c>
      <c r="K94" s="78">
        <v>0.75</v>
      </c>
      <c r="L94" s="78">
        <v>0.75</v>
      </c>
      <c r="M94" s="78">
        <v>0.75</v>
      </c>
      <c r="N94" s="78">
        <v>0.75</v>
      </c>
      <c r="O94" s="78">
        <v>0.75</v>
      </c>
      <c r="P94" s="78">
        <v>0.75</v>
      </c>
      <c r="Q94" s="78">
        <v>0.75</v>
      </c>
      <c r="R94" s="78">
        <v>0.75</v>
      </c>
      <c r="S94" s="78">
        <v>0.75</v>
      </c>
      <c r="T94" s="78">
        <v>0.75</v>
      </c>
      <c r="U94" s="78">
        <v>0.75</v>
      </c>
      <c r="V94" s="78">
        <v>0.75</v>
      </c>
      <c r="W94" s="78">
        <v>0.75</v>
      </c>
      <c r="X94" s="78">
        <v>0.75</v>
      </c>
      <c r="Y94" s="77"/>
    </row>
    <row r="95" spans="1:25" x14ac:dyDescent="0.25">
      <c r="A95" s="75"/>
      <c r="B95" s="76" t="s">
        <v>38</v>
      </c>
      <c r="C95" s="76"/>
      <c r="D95" s="78">
        <f>D94*D91</f>
        <v>29900.25</v>
      </c>
      <c r="E95" s="78">
        <f t="shared" ref="E95:X95" si="57">E94*E91</f>
        <v>30100.581675000001</v>
      </c>
      <c r="F95" s="78">
        <f t="shared" si="57"/>
        <v>30302.255572222493</v>
      </c>
      <c r="G95" s="78">
        <f t="shared" si="57"/>
        <v>30505.280684556383</v>
      </c>
      <c r="H95" s="78">
        <f t="shared" si="57"/>
        <v>30709.666065142908</v>
      </c>
      <c r="I95" s="78">
        <f t="shared" si="57"/>
        <v>30915.42082777937</v>
      </c>
      <c r="J95" s="78">
        <f t="shared" si="57"/>
        <v>31122.554147325485</v>
      </c>
      <c r="K95" s="78">
        <f t="shared" si="57"/>
        <v>31331.075260112564</v>
      </c>
      <c r="L95" s="78">
        <f t="shared" si="57"/>
        <v>31540.993464355313</v>
      </c>
      <c r="M95" s="78">
        <f t="shared" si="57"/>
        <v>31752.318120566488</v>
      </c>
      <c r="N95" s="78">
        <f t="shared" si="57"/>
        <v>31965.058651974286</v>
      </c>
      <c r="O95" s="78">
        <f t="shared" si="57"/>
        <v>32179.22454494251</v>
      </c>
      <c r="P95" s="78">
        <f t="shared" si="57"/>
        <v>32394.825349393624</v>
      </c>
      <c r="Q95" s="78">
        <f t="shared" si="57"/>
        <v>32611.870679234555</v>
      </c>
      <c r="R95" s="78">
        <f t="shared" si="57"/>
        <v>32830.370212785419</v>
      </c>
      <c r="S95" s="78">
        <f t="shared" si="57"/>
        <v>33050.333693211083</v>
      </c>
      <c r="T95" s="78">
        <f t="shared" si="57"/>
        <v>33271.770928955593</v>
      </c>
      <c r="U95" s="78">
        <f t="shared" si="57"/>
        <v>33494.691794179591</v>
      </c>
      <c r="V95" s="78">
        <f t="shared" si="57"/>
        <v>33719.106229200595</v>
      </c>
      <c r="W95" s="78">
        <f t="shared" si="57"/>
        <v>33945.02424093624</v>
      </c>
      <c r="X95" s="78">
        <f t="shared" si="57"/>
        <v>34172.455903350507</v>
      </c>
      <c r="Y95" s="77"/>
    </row>
    <row r="96" spans="1:25" x14ac:dyDescent="0.25">
      <c r="A96" s="75"/>
      <c r="B96" s="76" t="s">
        <v>40</v>
      </c>
      <c r="C96" s="76"/>
      <c r="D96" s="76">
        <v>77.5</v>
      </c>
      <c r="E96" s="76">
        <v>77.5</v>
      </c>
      <c r="F96" s="76">
        <v>77.5</v>
      </c>
      <c r="G96" s="76">
        <v>77.5</v>
      </c>
      <c r="H96" s="76">
        <v>77.5</v>
      </c>
      <c r="I96" s="76">
        <v>77.5</v>
      </c>
      <c r="J96" s="76">
        <v>77.5</v>
      </c>
      <c r="K96" s="76">
        <v>77.5</v>
      </c>
      <c r="L96" s="76">
        <v>77.5</v>
      </c>
      <c r="M96" s="76">
        <v>77.5</v>
      </c>
      <c r="N96" s="76">
        <v>77.5</v>
      </c>
      <c r="O96" s="76">
        <v>77.5</v>
      </c>
      <c r="P96" s="76">
        <v>77.5</v>
      </c>
      <c r="Q96" s="76">
        <v>77.5</v>
      </c>
      <c r="R96" s="76">
        <v>77.5</v>
      </c>
      <c r="S96" s="76">
        <v>77.5</v>
      </c>
      <c r="T96" s="76">
        <v>77.5</v>
      </c>
      <c r="U96" s="76">
        <v>77.5</v>
      </c>
      <c r="V96" s="76">
        <v>77.5</v>
      </c>
      <c r="W96" s="76">
        <v>77.5</v>
      </c>
      <c r="X96" s="76">
        <v>77.5</v>
      </c>
      <c r="Y96" s="77"/>
    </row>
    <row r="97" spans="1:25" x14ac:dyDescent="0.25">
      <c r="A97" s="75"/>
      <c r="B97" s="76" t="s">
        <v>39</v>
      </c>
      <c r="C97" s="76"/>
      <c r="D97" s="78">
        <v>20</v>
      </c>
      <c r="E97" s="78">
        <v>20</v>
      </c>
      <c r="F97" s="78">
        <v>20</v>
      </c>
      <c r="G97" s="78">
        <v>20</v>
      </c>
      <c r="H97" s="78">
        <v>20</v>
      </c>
      <c r="I97" s="78">
        <v>20</v>
      </c>
      <c r="J97" s="78">
        <v>20</v>
      </c>
      <c r="K97" s="78">
        <v>20</v>
      </c>
      <c r="L97" s="78">
        <v>20</v>
      </c>
      <c r="M97" s="78">
        <v>20</v>
      </c>
      <c r="N97" s="78">
        <v>20</v>
      </c>
      <c r="O97" s="78">
        <v>20</v>
      </c>
      <c r="P97" s="78">
        <v>20</v>
      </c>
      <c r="Q97" s="78">
        <v>20</v>
      </c>
      <c r="R97" s="78">
        <v>20</v>
      </c>
      <c r="S97" s="78">
        <v>20</v>
      </c>
      <c r="T97" s="78">
        <v>20</v>
      </c>
      <c r="U97" s="78">
        <v>20</v>
      </c>
      <c r="V97" s="78">
        <v>20</v>
      </c>
      <c r="W97" s="78">
        <v>20</v>
      </c>
      <c r="X97" s="78">
        <v>20</v>
      </c>
      <c r="Y97" s="77"/>
    </row>
    <row r="98" spans="1:25" x14ac:dyDescent="0.25">
      <c r="A98" s="75"/>
      <c r="B98" s="76" t="s">
        <v>120</v>
      </c>
      <c r="C98" s="76"/>
      <c r="D98" s="78">
        <v>6000</v>
      </c>
      <c r="E98" s="78">
        <v>6000</v>
      </c>
      <c r="F98" s="78">
        <v>6000</v>
      </c>
      <c r="G98" s="78">
        <v>6000</v>
      </c>
      <c r="H98" s="78">
        <v>6000</v>
      </c>
      <c r="I98" s="78">
        <v>6000</v>
      </c>
      <c r="J98" s="78">
        <v>6000</v>
      </c>
      <c r="K98" s="78">
        <v>6000</v>
      </c>
      <c r="L98" s="78">
        <v>6000</v>
      </c>
      <c r="M98" s="78">
        <v>6000</v>
      </c>
      <c r="N98" s="78">
        <v>6000</v>
      </c>
      <c r="O98" s="78">
        <v>6000</v>
      </c>
      <c r="P98" s="78">
        <v>6000</v>
      </c>
      <c r="Q98" s="78">
        <v>6000</v>
      </c>
      <c r="R98" s="78">
        <v>6000</v>
      </c>
      <c r="S98" s="78">
        <v>6000</v>
      </c>
      <c r="T98" s="78">
        <v>6000</v>
      </c>
      <c r="U98" s="78">
        <v>6000</v>
      </c>
      <c r="V98" s="78">
        <v>6000</v>
      </c>
      <c r="W98" s="78">
        <v>6000</v>
      </c>
      <c r="X98" s="78">
        <v>6000</v>
      </c>
      <c r="Y98" s="77"/>
    </row>
    <row r="99" spans="1:25" x14ac:dyDescent="0.25">
      <c r="A99" s="75"/>
      <c r="B99" s="76" t="s">
        <v>101</v>
      </c>
      <c r="C99" s="76"/>
      <c r="D99" s="78">
        <v>90</v>
      </c>
      <c r="E99" s="78">
        <v>90</v>
      </c>
      <c r="F99" s="78">
        <v>90</v>
      </c>
      <c r="G99" s="78">
        <v>90</v>
      </c>
      <c r="H99" s="78">
        <v>90</v>
      </c>
      <c r="I99" s="78">
        <v>90</v>
      </c>
      <c r="J99" s="78">
        <v>90</v>
      </c>
      <c r="K99" s="78">
        <v>90</v>
      </c>
      <c r="L99" s="78">
        <v>90</v>
      </c>
      <c r="M99" s="78">
        <v>90</v>
      </c>
      <c r="N99" s="78">
        <v>90</v>
      </c>
      <c r="O99" s="78">
        <v>90</v>
      </c>
      <c r="P99" s="78">
        <v>90</v>
      </c>
      <c r="Q99" s="78">
        <v>90</v>
      </c>
      <c r="R99" s="78">
        <v>90</v>
      </c>
      <c r="S99" s="78">
        <v>90</v>
      </c>
      <c r="T99" s="78">
        <v>90</v>
      </c>
      <c r="U99" s="78">
        <v>90</v>
      </c>
      <c r="V99" s="78">
        <v>90</v>
      </c>
      <c r="W99" s="78">
        <v>90</v>
      </c>
      <c r="X99" s="78">
        <v>90</v>
      </c>
      <c r="Y99" s="77"/>
    </row>
    <row r="100" spans="1:25" x14ac:dyDescent="0.25">
      <c r="A100" s="75" t="s">
        <v>47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7"/>
    </row>
    <row r="101" spans="1:25" x14ac:dyDescent="0.25">
      <c r="A101" s="75"/>
      <c r="B101" s="76" t="s">
        <v>27</v>
      </c>
      <c r="C101" s="76"/>
      <c r="D101" s="118">
        <v>0.35</v>
      </c>
      <c r="E101" s="118">
        <v>0.35</v>
      </c>
      <c r="F101" s="118">
        <v>0.35</v>
      </c>
      <c r="G101" s="118">
        <v>0.35</v>
      </c>
      <c r="H101" s="118">
        <v>0.35</v>
      </c>
      <c r="I101" s="118">
        <v>0.35</v>
      </c>
      <c r="J101" s="118">
        <v>0.35</v>
      </c>
      <c r="K101" s="118">
        <v>0.35</v>
      </c>
      <c r="L101" s="118">
        <v>0.35</v>
      </c>
      <c r="M101" s="118">
        <v>0.35</v>
      </c>
      <c r="N101" s="118">
        <v>0.35</v>
      </c>
      <c r="O101" s="118">
        <v>0.35</v>
      </c>
      <c r="P101" s="118">
        <v>0.35</v>
      </c>
      <c r="Q101" s="118">
        <v>0.35</v>
      </c>
      <c r="R101" s="118">
        <v>0.35</v>
      </c>
      <c r="S101" s="118">
        <v>0.35</v>
      </c>
      <c r="T101" s="118">
        <v>0.35</v>
      </c>
      <c r="U101" s="118">
        <v>0.35</v>
      </c>
      <c r="V101" s="118">
        <v>0.35</v>
      </c>
      <c r="W101" s="118">
        <v>0.35</v>
      </c>
      <c r="X101" s="118">
        <v>0.35</v>
      </c>
      <c r="Y101" s="77"/>
    </row>
    <row r="102" spans="1:25" x14ac:dyDescent="0.25">
      <c r="A102" s="75"/>
      <c r="B102" s="76" t="s">
        <v>26</v>
      </c>
      <c r="C102" s="76"/>
      <c r="D102" s="116">
        <v>0.75</v>
      </c>
      <c r="E102" s="116">
        <v>0.75</v>
      </c>
      <c r="F102" s="116">
        <v>0.75</v>
      </c>
      <c r="G102" s="116">
        <v>0.75</v>
      </c>
      <c r="H102" s="116">
        <v>0.75</v>
      </c>
      <c r="I102" s="116">
        <v>0.75</v>
      </c>
      <c r="J102" s="116">
        <v>0.75</v>
      </c>
      <c r="K102" s="116">
        <v>0.75</v>
      </c>
      <c r="L102" s="116">
        <v>0.75</v>
      </c>
      <c r="M102" s="116">
        <v>0.75</v>
      </c>
      <c r="N102" s="116">
        <v>0.75</v>
      </c>
      <c r="O102" s="116">
        <v>0.75</v>
      </c>
      <c r="P102" s="116">
        <v>0.75</v>
      </c>
      <c r="Q102" s="116">
        <v>0.75</v>
      </c>
      <c r="R102" s="116">
        <v>0.75</v>
      </c>
      <c r="S102" s="116">
        <v>0.75</v>
      </c>
      <c r="T102" s="116">
        <v>0.75</v>
      </c>
      <c r="U102" s="116">
        <v>0.75</v>
      </c>
      <c r="V102" s="116">
        <v>0.75</v>
      </c>
      <c r="W102" s="116">
        <v>0.75</v>
      </c>
      <c r="X102" s="116">
        <v>0.75</v>
      </c>
      <c r="Y102" s="77"/>
    </row>
    <row r="103" spans="1:25" x14ac:dyDescent="0.25">
      <c r="A103" s="75"/>
      <c r="B103" s="76" t="s">
        <v>28</v>
      </c>
      <c r="C103" s="76"/>
      <c r="D103" s="119">
        <v>0.8</v>
      </c>
      <c r="E103" s="119">
        <v>0.8</v>
      </c>
      <c r="F103" s="119">
        <v>0.8</v>
      </c>
      <c r="G103" s="119">
        <v>0.8</v>
      </c>
      <c r="H103" s="119">
        <v>0.8</v>
      </c>
      <c r="I103" s="119">
        <v>0.8</v>
      </c>
      <c r="J103" s="119">
        <v>0.8</v>
      </c>
      <c r="K103" s="119">
        <v>0.8</v>
      </c>
      <c r="L103" s="119">
        <v>0.8</v>
      </c>
      <c r="M103" s="119">
        <v>0.8</v>
      </c>
      <c r="N103" s="119">
        <v>0.8</v>
      </c>
      <c r="O103" s="119">
        <v>0.8</v>
      </c>
      <c r="P103" s="119">
        <v>0.8</v>
      </c>
      <c r="Q103" s="119">
        <v>0.8</v>
      </c>
      <c r="R103" s="119">
        <v>0.8</v>
      </c>
      <c r="S103" s="119">
        <v>0.8</v>
      </c>
      <c r="T103" s="119">
        <v>0.8</v>
      </c>
      <c r="U103" s="119">
        <v>0.8</v>
      </c>
      <c r="V103" s="119">
        <v>0.8</v>
      </c>
      <c r="W103" s="119">
        <v>0.8</v>
      </c>
      <c r="X103" s="119">
        <v>0.8</v>
      </c>
      <c r="Y103" s="77"/>
    </row>
    <row r="104" spans="1:25" x14ac:dyDescent="0.25">
      <c r="A104" s="75"/>
      <c r="B104" s="76" t="s">
        <v>29</v>
      </c>
      <c r="C104" s="76"/>
      <c r="D104" s="79">
        <f>D103*D91</f>
        <v>31893.600000000002</v>
      </c>
      <c r="E104" s="79">
        <f t="shared" ref="E104:X104" si="58">E103*E91</f>
        <v>32107.287120000001</v>
      </c>
      <c r="F104" s="79">
        <f t="shared" si="58"/>
        <v>32322.405943703998</v>
      </c>
      <c r="G104" s="79">
        <f t="shared" si="58"/>
        <v>32538.966063526808</v>
      </c>
      <c r="H104" s="79">
        <f t="shared" si="58"/>
        <v>32756.977136152436</v>
      </c>
      <c r="I104" s="79">
        <f t="shared" si="58"/>
        <v>32976.448882964665</v>
      </c>
      <c r="J104" s="79">
        <f t="shared" si="58"/>
        <v>33197.391090480516</v>
      </c>
      <c r="K104" s="79">
        <f t="shared" si="58"/>
        <v>33419.813610786739</v>
      </c>
      <c r="L104" s="79">
        <f t="shared" si="58"/>
        <v>33643.726361979003</v>
      </c>
      <c r="M104" s="79">
        <f t="shared" si="58"/>
        <v>33869.139328604258</v>
      </c>
      <c r="N104" s="79">
        <f t="shared" si="58"/>
        <v>34096.062562105908</v>
      </c>
      <c r="O104" s="79">
        <f t="shared" si="58"/>
        <v>34324.506181272009</v>
      </c>
      <c r="P104" s="79">
        <f t="shared" si="58"/>
        <v>34554.480372686536</v>
      </c>
      <c r="Q104" s="79">
        <f t="shared" si="58"/>
        <v>34785.995391183525</v>
      </c>
      <c r="R104" s="79">
        <f t="shared" si="58"/>
        <v>35019.06156030445</v>
      </c>
      <c r="S104" s="79">
        <f t="shared" si="58"/>
        <v>35253.689272758493</v>
      </c>
      <c r="T104" s="79">
        <f t="shared" si="58"/>
        <v>35489.888990885971</v>
      </c>
      <c r="U104" s="79">
        <f t="shared" si="58"/>
        <v>35727.671247124897</v>
      </c>
      <c r="V104" s="79">
        <f t="shared" si="58"/>
        <v>35967.046644480637</v>
      </c>
      <c r="W104" s="79">
        <f t="shared" si="58"/>
        <v>36208.025856998654</v>
      </c>
      <c r="X104" s="79">
        <f t="shared" si="58"/>
        <v>36450.619630240537</v>
      </c>
      <c r="Y104" s="77"/>
    </row>
    <row r="105" spans="1:25" x14ac:dyDescent="0.25">
      <c r="A105" s="75"/>
      <c r="B105" s="76" t="s">
        <v>93</v>
      </c>
      <c r="C105" s="76"/>
      <c r="D105" s="80">
        <v>12</v>
      </c>
      <c r="E105" s="80">
        <v>13</v>
      </c>
      <c r="F105" s="80">
        <v>14</v>
      </c>
      <c r="G105" s="80">
        <v>15</v>
      </c>
      <c r="H105" s="80">
        <v>16</v>
      </c>
      <c r="I105" s="80">
        <v>17</v>
      </c>
      <c r="J105" s="80">
        <v>18</v>
      </c>
      <c r="K105" s="80">
        <v>19</v>
      </c>
      <c r="L105" s="80">
        <v>20</v>
      </c>
      <c r="M105" s="80">
        <v>21</v>
      </c>
      <c r="N105" s="80">
        <v>22</v>
      </c>
      <c r="O105" s="80">
        <v>23</v>
      </c>
      <c r="P105" s="80">
        <v>24</v>
      </c>
      <c r="Q105" s="80">
        <v>25</v>
      </c>
      <c r="R105" s="80">
        <v>26</v>
      </c>
      <c r="S105" s="80">
        <v>27</v>
      </c>
      <c r="T105" s="80">
        <v>28</v>
      </c>
      <c r="U105" s="80">
        <v>29</v>
      </c>
      <c r="V105" s="80">
        <v>30</v>
      </c>
      <c r="W105" s="80">
        <v>31</v>
      </c>
      <c r="X105" s="80">
        <v>32</v>
      </c>
      <c r="Y105" s="77"/>
    </row>
    <row r="106" spans="1:25" x14ac:dyDescent="0.25">
      <c r="A106" s="75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7"/>
    </row>
    <row r="107" spans="1:25" x14ac:dyDescent="0.25">
      <c r="A107" s="75" t="s">
        <v>49</v>
      </c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7"/>
    </row>
    <row r="108" spans="1:25" x14ac:dyDescent="0.25">
      <c r="A108" s="75"/>
      <c r="B108" s="76" t="s">
        <v>48</v>
      </c>
      <c r="C108" s="76"/>
      <c r="D108" s="80">
        <v>15</v>
      </c>
      <c r="E108" s="80">
        <v>15</v>
      </c>
      <c r="F108" s="80">
        <v>15</v>
      </c>
      <c r="G108" s="80">
        <v>15</v>
      </c>
      <c r="H108" s="80">
        <v>15</v>
      </c>
      <c r="I108" s="80">
        <v>15</v>
      </c>
      <c r="J108" s="80">
        <v>15</v>
      </c>
      <c r="K108" s="80">
        <v>15</v>
      </c>
      <c r="L108" s="80">
        <v>15</v>
      </c>
      <c r="M108" s="80">
        <v>15</v>
      </c>
      <c r="N108" s="80">
        <v>15</v>
      </c>
      <c r="O108" s="80">
        <v>15</v>
      </c>
      <c r="P108" s="80">
        <v>15</v>
      </c>
      <c r="Q108" s="80">
        <v>15</v>
      </c>
      <c r="R108" s="80">
        <v>15</v>
      </c>
      <c r="S108" s="80">
        <v>15</v>
      </c>
      <c r="T108" s="80">
        <v>15</v>
      </c>
      <c r="U108" s="80">
        <v>15</v>
      </c>
      <c r="V108" s="80">
        <v>15</v>
      </c>
      <c r="W108" s="80">
        <v>15</v>
      </c>
      <c r="X108" s="80">
        <v>15</v>
      </c>
      <c r="Y108" s="77"/>
    </row>
    <row r="109" spans="1:25" x14ac:dyDescent="0.25">
      <c r="A109" s="75"/>
      <c r="B109" s="76" t="s">
        <v>66</v>
      </c>
      <c r="C109" s="76"/>
      <c r="D109" s="81">
        <v>0.6</v>
      </c>
      <c r="E109" s="81">
        <v>0.6</v>
      </c>
      <c r="F109" s="81">
        <v>0.6</v>
      </c>
      <c r="G109" s="81">
        <v>0.6</v>
      </c>
      <c r="H109" s="81">
        <v>0.6</v>
      </c>
      <c r="I109" s="81">
        <v>0.6</v>
      </c>
      <c r="J109" s="81">
        <v>0.6</v>
      </c>
      <c r="K109" s="81">
        <v>0.6</v>
      </c>
      <c r="L109" s="81">
        <v>0.6</v>
      </c>
      <c r="M109" s="81">
        <v>0.6</v>
      </c>
      <c r="N109" s="81">
        <v>0.6</v>
      </c>
      <c r="O109" s="81">
        <v>0.6</v>
      </c>
      <c r="P109" s="81">
        <v>0.6</v>
      </c>
      <c r="Q109" s="81">
        <v>0.6</v>
      </c>
      <c r="R109" s="81">
        <v>0.6</v>
      </c>
      <c r="S109" s="81">
        <v>0.6</v>
      </c>
      <c r="T109" s="81">
        <v>0.6</v>
      </c>
      <c r="U109" s="81">
        <v>0.6</v>
      </c>
      <c r="V109" s="81">
        <v>0.6</v>
      </c>
      <c r="W109" s="81">
        <v>0.6</v>
      </c>
      <c r="X109" s="81">
        <v>0.6</v>
      </c>
      <c r="Y109" s="77"/>
    </row>
    <row r="110" spans="1:25" x14ac:dyDescent="0.25">
      <c r="A110" s="75"/>
      <c r="B110" s="76" t="s">
        <v>67</v>
      </c>
      <c r="C110" s="76"/>
      <c r="D110" s="79">
        <f>D109*D91</f>
        <v>23920.2</v>
      </c>
      <c r="E110" s="79">
        <f t="shared" ref="E110:X110" si="59">E109*E91</f>
        <v>24080.465339999999</v>
      </c>
      <c r="F110" s="79">
        <f t="shared" si="59"/>
        <v>24241.804457777995</v>
      </c>
      <c r="G110" s="79">
        <f t="shared" si="59"/>
        <v>24404.224547645106</v>
      </c>
      <c r="H110" s="79">
        <f t="shared" si="59"/>
        <v>24567.732852114324</v>
      </c>
      <c r="I110" s="79">
        <f t="shared" si="59"/>
        <v>24732.336662223493</v>
      </c>
      <c r="J110" s="79">
        <f t="shared" si="59"/>
        <v>24898.043317860389</v>
      </c>
      <c r="K110" s="79">
        <f t="shared" si="59"/>
        <v>25064.860208090049</v>
      </c>
      <c r="L110" s="79">
        <f t="shared" si="59"/>
        <v>25232.794771484252</v>
      </c>
      <c r="M110" s="79">
        <f t="shared" si="59"/>
        <v>25401.85449645319</v>
      </c>
      <c r="N110" s="79">
        <f t="shared" si="59"/>
        <v>25572.046921579426</v>
      </c>
      <c r="O110" s="79">
        <f t="shared" si="59"/>
        <v>25743.379635954007</v>
      </c>
      <c r="P110" s="79">
        <f t="shared" si="59"/>
        <v>25915.860279514898</v>
      </c>
      <c r="Q110" s="79">
        <f t="shared" si="59"/>
        <v>26089.496543387646</v>
      </c>
      <c r="R110" s="79">
        <f t="shared" si="59"/>
        <v>26264.296170228339</v>
      </c>
      <c r="S110" s="79">
        <f t="shared" si="59"/>
        <v>26440.26695456887</v>
      </c>
      <c r="T110" s="79">
        <f t="shared" si="59"/>
        <v>26617.416743164475</v>
      </c>
      <c r="U110" s="79">
        <f t="shared" si="59"/>
        <v>26795.753435343675</v>
      </c>
      <c r="V110" s="79">
        <f t="shared" si="59"/>
        <v>26975.284983360478</v>
      </c>
      <c r="W110" s="79">
        <f t="shared" si="59"/>
        <v>27156.019392748993</v>
      </c>
      <c r="X110" s="79">
        <f t="shared" si="59"/>
        <v>27337.964722680405</v>
      </c>
      <c r="Y110" s="77"/>
    </row>
    <row r="111" spans="1:25" x14ac:dyDescent="0.25">
      <c r="A111" s="75"/>
      <c r="B111" s="76" t="s">
        <v>30</v>
      </c>
      <c r="C111" s="76"/>
      <c r="D111" s="80">
        <v>30</v>
      </c>
      <c r="E111" s="80">
        <v>30</v>
      </c>
      <c r="F111" s="80">
        <v>30</v>
      </c>
      <c r="G111" s="80">
        <v>30</v>
      </c>
      <c r="H111" s="80">
        <v>30</v>
      </c>
      <c r="I111" s="80">
        <v>30</v>
      </c>
      <c r="J111" s="80">
        <v>30</v>
      </c>
      <c r="K111" s="80">
        <v>30</v>
      </c>
      <c r="L111" s="80">
        <v>30</v>
      </c>
      <c r="M111" s="80">
        <v>30</v>
      </c>
      <c r="N111" s="80">
        <v>30</v>
      </c>
      <c r="O111" s="80">
        <v>30</v>
      </c>
      <c r="P111" s="80">
        <v>30</v>
      </c>
      <c r="Q111" s="80">
        <v>30</v>
      </c>
      <c r="R111" s="80">
        <v>30</v>
      </c>
      <c r="S111" s="80">
        <v>30</v>
      </c>
      <c r="T111" s="80">
        <v>30</v>
      </c>
      <c r="U111" s="80">
        <v>30</v>
      </c>
      <c r="V111" s="80">
        <v>30</v>
      </c>
      <c r="W111" s="80">
        <v>30</v>
      </c>
      <c r="X111" s="80">
        <v>30</v>
      </c>
      <c r="Y111" s="77"/>
    </row>
    <row r="112" spans="1:25" x14ac:dyDescent="0.25">
      <c r="A112" s="75"/>
      <c r="B112" s="76" t="s">
        <v>90</v>
      </c>
      <c r="C112" s="76"/>
      <c r="D112" s="78">
        <v>0.02</v>
      </c>
      <c r="E112" s="78">
        <v>0.02</v>
      </c>
      <c r="F112" s="78">
        <v>0.02</v>
      </c>
      <c r="G112" s="78">
        <v>0.02</v>
      </c>
      <c r="H112" s="78">
        <v>0.02</v>
      </c>
      <c r="I112" s="78">
        <v>0.02</v>
      </c>
      <c r="J112" s="78">
        <v>0.02</v>
      </c>
      <c r="K112" s="78">
        <v>0.02</v>
      </c>
      <c r="L112" s="78">
        <v>0.02</v>
      </c>
      <c r="M112" s="78">
        <v>0.02</v>
      </c>
      <c r="N112" s="78">
        <v>0.02</v>
      </c>
      <c r="O112" s="78">
        <v>0.02</v>
      </c>
      <c r="P112" s="78">
        <v>0.02</v>
      </c>
      <c r="Q112" s="78">
        <v>0.02</v>
      </c>
      <c r="R112" s="78">
        <v>0.02</v>
      </c>
      <c r="S112" s="78">
        <v>0.02</v>
      </c>
      <c r="T112" s="78">
        <v>0.02</v>
      </c>
      <c r="U112" s="78">
        <v>0.02</v>
      </c>
      <c r="V112" s="78">
        <v>0.02</v>
      </c>
      <c r="W112" s="78">
        <v>0.02</v>
      </c>
      <c r="X112" s="78">
        <v>0.02</v>
      </c>
      <c r="Y112" s="77"/>
    </row>
    <row r="113" spans="1:25" x14ac:dyDescent="0.25">
      <c r="A113" s="75"/>
      <c r="B113" s="76" t="s">
        <v>87</v>
      </c>
      <c r="C113" s="76"/>
      <c r="D113" s="80">
        <v>100</v>
      </c>
      <c r="E113" s="80">
        <v>100</v>
      </c>
      <c r="F113" s="80">
        <v>100</v>
      </c>
      <c r="G113" s="80">
        <v>100</v>
      </c>
      <c r="H113" s="80">
        <v>100</v>
      </c>
      <c r="I113" s="80">
        <v>100</v>
      </c>
      <c r="J113" s="80">
        <v>100</v>
      </c>
      <c r="K113" s="80">
        <v>100</v>
      </c>
      <c r="L113" s="80">
        <v>100</v>
      </c>
      <c r="M113" s="80">
        <v>100</v>
      </c>
      <c r="N113" s="80">
        <v>100</v>
      </c>
      <c r="O113" s="80">
        <v>100</v>
      </c>
      <c r="P113" s="80">
        <v>100</v>
      </c>
      <c r="Q113" s="80">
        <v>100</v>
      </c>
      <c r="R113" s="80">
        <v>100</v>
      </c>
      <c r="S113" s="80">
        <v>100</v>
      </c>
      <c r="T113" s="80">
        <v>100</v>
      </c>
      <c r="U113" s="80">
        <v>100</v>
      </c>
      <c r="V113" s="80">
        <v>100</v>
      </c>
      <c r="W113" s="80">
        <v>100</v>
      </c>
      <c r="X113" s="80">
        <v>100</v>
      </c>
      <c r="Y113" s="77"/>
    </row>
    <row r="114" spans="1:25" x14ac:dyDescent="0.25">
      <c r="A114" s="75"/>
      <c r="B114" s="76" t="s">
        <v>91</v>
      </c>
      <c r="C114" s="76"/>
      <c r="D114" s="79">
        <f>D112*D91</f>
        <v>797.34</v>
      </c>
      <c r="E114" s="79">
        <f t="shared" ref="E114:X114" si="60">E112*E91</f>
        <v>802.68217800000002</v>
      </c>
      <c r="F114" s="79">
        <f t="shared" si="60"/>
        <v>808.06014859259994</v>
      </c>
      <c r="G114" s="79">
        <f t="shared" si="60"/>
        <v>813.47415158817023</v>
      </c>
      <c r="H114" s="79">
        <f t="shared" si="60"/>
        <v>818.92442840381091</v>
      </c>
      <c r="I114" s="79">
        <f t="shared" si="60"/>
        <v>824.41122207411649</v>
      </c>
      <c r="J114" s="79">
        <f t="shared" si="60"/>
        <v>829.93477726201297</v>
      </c>
      <c r="K114" s="79">
        <f t="shared" si="60"/>
        <v>835.49534026966842</v>
      </c>
      <c r="L114" s="79">
        <f t="shared" si="60"/>
        <v>841.09315904947505</v>
      </c>
      <c r="M114" s="79">
        <f t="shared" si="60"/>
        <v>846.72848321510639</v>
      </c>
      <c r="N114" s="79">
        <f t="shared" si="60"/>
        <v>852.40156405264759</v>
      </c>
      <c r="O114" s="79">
        <f t="shared" si="60"/>
        <v>858.11265453180022</v>
      </c>
      <c r="P114" s="79">
        <f t="shared" si="60"/>
        <v>863.86200931716337</v>
      </c>
      <c r="Q114" s="79">
        <f t="shared" si="60"/>
        <v>869.64988477958821</v>
      </c>
      <c r="R114" s="79">
        <f t="shared" si="60"/>
        <v>875.47653900761134</v>
      </c>
      <c r="S114" s="79">
        <f t="shared" si="60"/>
        <v>881.34223181896232</v>
      </c>
      <c r="T114" s="79">
        <f t="shared" si="60"/>
        <v>887.24722477214925</v>
      </c>
      <c r="U114" s="79">
        <f t="shared" si="60"/>
        <v>893.19178117812248</v>
      </c>
      <c r="V114" s="79">
        <f t="shared" si="60"/>
        <v>899.17616611201595</v>
      </c>
      <c r="W114" s="79">
        <f t="shared" si="60"/>
        <v>905.20064642496641</v>
      </c>
      <c r="X114" s="79">
        <f t="shared" si="60"/>
        <v>911.26549075601349</v>
      </c>
      <c r="Y114" s="77"/>
    </row>
    <row r="115" spans="1:25" x14ac:dyDescent="0.25">
      <c r="A115" s="75"/>
      <c r="B115" s="76" t="s">
        <v>94</v>
      </c>
      <c r="C115" s="76"/>
      <c r="D115" s="80">
        <v>25</v>
      </c>
      <c r="E115" s="80">
        <v>26</v>
      </c>
      <c r="F115" s="80">
        <v>27</v>
      </c>
      <c r="G115" s="80">
        <v>28</v>
      </c>
      <c r="H115" s="80">
        <v>29</v>
      </c>
      <c r="I115" s="80">
        <v>30</v>
      </c>
      <c r="J115" s="80">
        <v>31</v>
      </c>
      <c r="K115" s="80">
        <v>32</v>
      </c>
      <c r="L115" s="80">
        <v>33</v>
      </c>
      <c r="M115" s="80">
        <v>34</v>
      </c>
      <c r="N115" s="80">
        <v>35</v>
      </c>
      <c r="O115" s="80">
        <v>36</v>
      </c>
      <c r="P115" s="80">
        <v>37</v>
      </c>
      <c r="Q115" s="80">
        <v>38</v>
      </c>
      <c r="R115" s="80">
        <v>39</v>
      </c>
      <c r="S115" s="80">
        <v>40</v>
      </c>
      <c r="T115" s="80">
        <v>41</v>
      </c>
      <c r="U115" s="80">
        <v>42</v>
      </c>
      <c r="V115" s="80">
        <v>43</v>
      </c>
      <c r="W115" s="80">
        <v>44</v>
      </c>
      <c r="X115" s="80">
        <v>45</v>
      </c>
      <c r="Y115" s="77"/>
    </row>
    <row r="116" spans="1:25" x14ac:dyDescent="0.25">
      <c r="A116" s="75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7"/>
    </row>
    <row r="117" spans="1:25" x14ac:dyDescent="0.25">
      <c r="A117" s="75" t="s">
        <v>51</v>
      </c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7"/>
    </row>
    <row r="118" spans="1:25" x14ac:dyDescent="0.25">
      <c r="A118" s="75"/>
      <c r="B118" s="76" t="s">
        <v>68</v>
      </c>
      <c r="C118" s="76"/>
      <c r="D118" s="78">
        <v>20</v>
      </c>
      <c r="E118" s="78">
        <v>20</v>
      </c>
      <c r="F118" s="78">
        <v>20</v>
      </c>
      <c r="G118" s="78">
        <v>20</v>
      </c>
      <c r="H118" s="78">
        <v>20</v>
      </c>
      <c r="I118" s="78">
        <v>20</v>
      </c>
      <c r="J118" s="78">
        <v>20</v>
      </c>
      <c r="K118" s="78">
        <v>20</v>
      </c>
      <c r="L118" s="78">
        <v>20</v>
      </c>
      <c r="M118" s="78">
        <v>20</v>
      </c>
      <c r="N118" s="78">
        <v>20</v>
      </c>
      <c r="O118" s="78">
        <v>20</v>
      </c>
      <c r="P118" s="78">
        <v>20</v>
      </c>
      <c r="Q118" s="78">
        <v>20</v>
      </c>
      <c r="R118" s="78">
        <v>20</v>
      </c>
      <c r="S118" s="78">
        <v>20</v>
      </c>
      <c r="T118" s="78">
        <v>20</v>
      </c>
      <c r="U118" s="78">
        <v>20</v>
      </c>
      <c r="V118" s="78">
        <v>20</v>
      </c>
      <c r="W118" s="78">
        <v>20</v>
      </c>
      <c r="X118" s="78">
        <v>20</v>
      </c>
      <c r="Y118" s="77"/>
    </row>
    <row r="119" spans="1:25" x14ac:dyDescent="0.25">
      <c r="A119" s="75"/>
      <c r="B119" s="76" t="s">
        <v>63</v>
      </c>
      <c r="C119" s="76"/>
      <c r="D119" s="78">
        <v>45</v>
      </c>
      <c r="E119" s="78">
        <v>45</v>
      </c>
      <c r="F119" s="78">
        <v>45</v>
      </c>
      <c r="G119" s="78">
        <v>45</v>
      </c>
      <c r="H119" s="78">
        <v>45</v>
      </c>
      <c r="I119" s="78">
        <v>45</v>
      </c>
      <c r="J119" s="78">
        <v>45</v>
      </c>
      <c r="K119" s="78">
        <v>45</v>
      </c>
      <c r="L119" s="78">
        <v>45</v>
      </c>
      <c r="M119" s="78">
        <v>45</v>
      </c>
      <c r="N119" s="78">
        <v>45</v>
      </c>
      <c r="O119" s="78">
        <v>45</v>
      </c>
      <c r="P119" s="78">
        <v>45</v>
      </c>
      <c r="Q119" s="78">
        <v>45</v>
      </c>
      <c r="R119" s="78">
        <v>45</v>
      </c>
      <c r="S119" s="78">
        <v>45</v>
      </c>
      <c r="T119" s="78">
        <v>45</v>
      </c>
      <c r="U119" s="78">
        <v>45</v>
      </c>
      <c r="V119" s="78">
        <v>45</v>
      </c>
      <c r="W119" s="78">
        <v>45</v>
      </c>
      <c r="X119" s="78">
        <v>45</v>
      </c>
      <c r="Y119" s="77"/>
    </row>
    <row r="120" spans="1:25" x14ac:dyDescent="0.25">
      <c r="A120" s="75"/>
      <c r="B120" s="76" t="s">
        <v>64</v>
      </c>
      <c r="C120" s="76"/>
      <c r="D120" s="78">
        <v>0.05</v>
      </c>
      <c r="E120" s="78">
        <v>0.05</v>
      </c>
      <c r="F120" s="78">
        <v>0.05</v>
      </c>
      <c r="G120" s="78">
        <v>0.05</v>
      </c>
      <c r="H120" s="78">
        <v>0.05</v>
      </c>
      <c r="I120" s="78">
        <v>0.05</v>
      </c>
      <c r="J120" s="78">
        <v>0.05</v>
      </c>
      <c r="K120" s="78">
        <v>0.05</v>
      </c>
      <c r="L120" s="78">
        <v>0.05</v>
      </c>
      <c r="M120" s="78">
        <v>0.05</v>
      </c>
      <c r="N120" s="78">
        <v>0.05</v>
      </c>
      <c r="O120" s="78">
        <v>0.05</v>
      </c>
      <c r="P120" s="78">
        <v>0.05</v>
      </c>
      <c r="Q120" s="78">
        <v>0.05</v>
      </c>
      <c r="R120" s="78">
        <v>0.05</v>
      </c>
      <c r="S120" s="78">
        <v>0.05</v>
      </c>
      <c r="T120" s="78">
        <v>0.05</v>
      </c>
      <c r="U120" s="78">
        <v>0.05</v>
      </c>
      <c r="V120" s="78">
        <v>0.05</v>
      </c>
      <c r="W120" s="78">
        <v>0.05</v>
      </c>
      <c r="X120" s="78">
        <v>0.05</v>
      </c>
      <c r="Y120" s="77"/>
    </row>
    <row r="121" spans="1:25" x14ac:dyDescent="0.25">
      <c r="A121" s="75"/>
      <c r="B121" s="76" t="s">
        <v>65</v>
      </c>
      <c r="C121" s="76"/>
      <c r="D121" s="76">
        <f>D120*D91</f>
        <v>1993.3500000000001</v>
      </c>
      <c r="E121" s="76">
        <f t="shared" ref="E121:X121" si="61">E120*E91</f>
        <v>2006.7054450000001</v>
      </c>
      <c r="F121" s="76">
        <f t="shared" si="61"/>
        <v>2020.1503714814999</v>
      </c>
      <c r="G121" s="76">
        <f t="shared" si="61"/>
        <v>2033.6853789704255</v>
      </c>
      <c r="H121" s="76">
        <f t="shared" si="61"/>
        <v>2047.3110710095273</v>
      </c>
      <c r="I121" s="76">
        <f t="shared" si="61"/>
        <v>2061.0280551852916</v>
      </c>
      <c r="J121" s="76">
        <f t="shared" si="61"/>
        <v>2074.8369431550323</v>
      </c>
      <c r="K121" s="76">
        <f t="shared" si="61"/>
        <v>2088.7383506741712</v>
      </c>
      <c r="L121" s="76">
        <f t="shared" si="61"/>
        <v>2102.7328976236877</v>
      </c>
      <c r="M121" s="76">
        <f t="shared" si="61"/>
        <v>2116.8212080377662</v>
      </c>
      <c r="N121" s="76">
        <f t="shared" si="61"/>
        <v>2131.0039101316193</v>
      </c>
      <c r="O121" s="76">
        <f t="shared" si="61"/>
        <v>2145.2816363295005</v>
      </c>
      <c r="P121" s="76">
        <f t="shared" si="61"/>
        <v>2159.6550232929085</v>
      </c>
      <c r="Q121" s="76">
        <f t="shared" si="61"/>
        <v>2174.1247119489703</v>
      </c>
      <c r="R121" s="76">
        <f t="shared" si="61"/>
        <v>2188.6913475190281</v>
      </c>
      <c r="S121" s="76">
        <f t="shared" si="61"/>
        <v>2203.3555795474058</v>
      </c>
      <c r="T121" s="76">
        <f t="shared" si="61"/>
        <v>2218.1180619303732</v>
      </c>
      <c r="U121" s="76">
        <f t="shared" si="61"/>
        <v>2232.9794529453061</v>
      </c>
      <c r="V121" s="76">
        <f t="shared" si="61"/>
        <v>2247.9404152800398</v>
      </c>
      <c r="W121" s="76">
        <f t="shared" si="61"/>
        <v>2263.0016160624159</v>
      </c>
      <c r="X121" s="76">
        <f t="shared" si="61"/>
        <v>2278.1637268900336</v>
      </c>
      <c r="Y121" s="77"/>
    </row>
    <row r="122" spans="1:25" x14ac:dyDescent="0.25">
      <c r="A122" s="75"/>
      <c r="B122" s="76" t="s">
        <v>95</v>
      </c>
      <c r="C122" s="76"/>
      <c r="D122" s="78">
        <v>30</v>
      </c>
      <c r="E122" s="78">
        <v>31</v>
      </c>
      <c r="F122" s="78">
        <v>32</v>
      </c>
      <c r="G122" s="78">
        <v>33</v>
      </c>
      <c r="H122" s="78">
        <v>34</v>
      </c>
      <c r="I122" s="78">
        <v>35</v>
      </c>
      <c r="J122" s="78">
        <v>36</v>
      </c>
      <c r="K122" s="78">
        <v>37</v>
      </c>
      <c r="L122" s="78">
        <v>38</v>
      </c>
      <c r="M122" s="78">
        <v>39</v>
      </c>
      <c r="N122" s="78">
        <v>40</v>
      </c>
      <c r="O122" s="78">
        <v>41</v>
      </c>
      <c r="P122" s="78">
        <v>42</v>
      </c>
      <c r="Q122" s="78">
        <v>43</v>
      </c>
      <c r="R122" s="78">
        <v>44</v>
      </c>
      <c r="S122" s="78">
        <v>45</v>
      </c>
      <c r="T122" s="78">
        <v>46</v>
      </c>
      <c r="U122" s="78">
        <v>47</v>
      </c>
      <c r="V122" s="78">
        <v>48</v>
      </c>
      <c r="W122" s="78">
        <v>49</v>
      </c>
      <c r="X122" s="78">
        <v>50</v>
      </c>
      <c r="Y122" s="77"/>
    </row>
    <row r="123" spans="1:25" x14ac:dyDescent="0.25">
      <c r="A123" s="75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7"/>
    </row>
    <row r="124" spans="1:25" x14ac:dyDescent="0.25">
      <c r="A124" s="75" t="s">
        <v>53</v>
      </c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7"/>
    </row>
    <row r="125" spans="1:25" x14ac:dyDescent="0.25">
      <c r="A125" s="75"/>
      <c r="B125" s="76" t="s">
        <v>61</v>
      </c>
      <c r="C125" s="76"/>
      <c r="D125" s="76">
        <v>59000</v>
      </c>
      <c r="E125" s="76">
        <v>59000</v>
      </c>
      <c r="F125" s="76">
        <v>59000</v>
      </c>
      <c r="G125" s="76">
        <v>59000</v>
      </c>
      <c r="H125" s="76">
        <v>59000</v>
      </c>
      <c r="I125" s="76">
        <v>59000</v>
      </c>
      <c r="J125" s="76">
        <v>59000</v>
      </c>
      <c r="K125" s="76">
        <v>59000</v>
      </c>
      <c r="L125" s="76">
        <v>59000</v>
      </c>
      <c r="M125" s="76">
        <v>59000</v>
      </c>
      <c r="N125" s="76">
        <v>59000</v>
      </c>
      <c r="O125" s="76">
        <v>59000</v>
      </c>
      <c r="P125" s="76">
        <v>59000</v>
      </c>
      <c r="Q125" s="76">
        <v>59000</v>
      </c>
      <c r="R125" s="76">
        <v>59000</v>
      </c>
      <c r="S125" s="76">
        <v>59000</v>
      </c>
      <c r="T125" s="76">
        <v>59000</v>
      </c>
      <c r="U125" s="76">
        <v>59000</v>
      </c>
      <c r="V125" s="76">
        <v>59000</v>
      </c>
      <c r="W125" s="76">
        <v>59000</v>
      </c>
      <c r="X125" s="76">
        <v>59000</v>
      </c>
      <c r="Y125" s="77"/>
    </row>
    <row r="126" spans="1:25" x14ac:dyDescent="0.25">
      <c r="A126" s="75"/>
      <c r="B126" s="76" t="s">
        <v>60</v>
      </c>
      <c r="C126" s="76"/>
      <c r="D126" s="76">
        <v>35000</v>
      </c>
      <c r="E126" s="76">
        <v>35000</v>
      </c>
      <c r="F126" s="76">
        <v>35000</v>
      </c>
      <c r="G126" s="76">
        <v>35000</v>
      </c>
      <c r="H126" s="76">
        <v>35000</v>
      </c>
      <c r="I126" s="76">
        <v>35000</v>
      </c>
      <c r="J126" s="76">
        <v>35000</v>
      </c>
      <c r="K126" s="76">
        <v>35000</v>
      </c>
      <c r="L126" s="76">
        <v>35000</v>
      </c>
      <c r="M126" s="76">
        <v>35000</v>
      </c>
      <c r="N126" s="76">
        <v>35000</v>
      </c>
      <c r="O126" s="76">
        <v>35000</v>
      </c>
      <c r="P126" s="76">
        <v>35000</v>
      </c>
      <c r="Q126" s="76">
        <v>35000</v>
      </c>
      <c r="R126" s="76">
        <v>35000</v>
      </c>
      <c r="S126" s="76">
        <v>35000</v>
      </c>
      <c r="T126" s="76">
        <v>35000</v>
      </c>
      <c r="U126" s="76">
        <v>35000</v>
      </c>
      <c r="V126" s="76">
        <v>35000</v>
      </c>
      <c r="W126" s="76">
        <v>35000</v>
      </c>
      <c r="X126" s="76">
        <v>35000</v>
      </c>
      <c r="Y126" s="77"/>
    </row>
    <row r="127" spans="1:25" x14ac:dyDescent="0.25">
      <c r="A127" s="75"/>
      <c r="B127" s="76" t="s">
        <v>59</v>
      </c>
      <c r="C127" s="76"/>
      <c r="D127" s="76">
        <v>45000</v>
      </c>
      <c r="E127" s="76">
        <v>45000</v>
      </c>
      <c r="F127" s="76">
        <v>45000</v>
      </c>
      <c r="G127" s="76">
        <v>45000</v>
      </c>
      <c r="H127" s="76">
        <v>45000</v>
      </c>
      <c r="I127" s="76">
        <v>45000</v>
      </c>
      <c r="J127" s="76">
        <v>45000</v>
      </c>
      <c r="K127" s="76">
        <v>45000</v>
      </c>
      <c r="L127" s="76">
        <v>45000</v>
      </c>
      <c r="M127" s="76">
        <v>45000</v>
      </c>
      <c r="N127" s="76">
        <v>45000</v>
      </c>
      <c r="O127" s="76">
        <v>45000</v>
      </c>
      <c r="P127" s="76">
        <v>45000</v>
      </c>
      <c r="Q127" s="76">
        <v>45000</v>
      </c>
      <c r="R127" s="76">
        <v>45000</v>
      </c>
      <c r="S127" s="76">
        <v>45000</v>
      </c>
      <c r="T127" s="76">
        <v>45000</v>
      </c>
      <c r="U127" s="76">
        <v>45000</v>
      </c>
      <c r="V127" s="76">
        <v>45000</v>
      </c>
      <c r="W127" s="76">
        <v>45000</v>
      </c>
      <c r="X127" s="76">
        <v>45000</v>
      </c>
      <c r="Y127" s="77"/>
    </row>
    <row r="128" spans="1:25" x14ac:dyDescent="0.25">
      <c r="A128" s="75"/>
      <c r="B128" s="76" t="s">
        <v>54</v>
      </c>
      <c r="C128" s="76"/>
      <c r="D128" s="76">
        <v>22000</v>
      </c>
      <c r="E128" s="76">
        <v>22000</v>
      </c>
      <c r="F128" s="76">
        <v>22000</v>
      </c>
      <c r="G128" s="76">
        <v>22000</v>
      </c>
      <c r="H128" s="76">
        <v>22000</v>
      </c>
      <c r="I128" s="76">
        <v>22000</v>
      </c>
      <c r="J128" s="76">
        <v>22000</v>
      </c>
      <c r="K128" s="76">
        <v>22000</v>
      </c>
      <c r="L128" s="76">
        <v>22000</v>
      </c>
      <c r="M128" s="76">
        <v>22000</v>
      </c>
      <c r="N128" s="76">
        <v>22000</v>
      </c>
      <c r="O128" s="76">
        <v>22000</v>
      </c>
      <c r="P128" s="76">
        <v>22000</v>
      </c>
      <c r="Q128" s="76">
        <v>22000</v>
      </c>
      <c r="R128" s="76">
        <v>22000</v>
      </c>
      <c r="S128" s="76">
        <v>22000</v>
      </c>
      <c r="T128" s="76">
        <v>22000</v>
      </c>
      <c r="U128" s="76">
        <v>22000</v>
      </c>
      <c r="V128" s="76">
        <v>22000</v>
      </c>
      <c r="W128" s="76">
        <v>22000</v>
      </c>
      <c r="X128" s="76">
        <v>22000</v>
      </c>
      <c r="Y128" s="77"/>
    </row>
    <row r="129" spans="1:25" x14ac:dyDescent="0.25">
      <c r="A129" s="75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7"/>
    </row>
    <row r="130" spans="1:25" x14ac:dyDescent="0.25">
      <c r="A130" s="75" t="s">
        <v>117</v>
      </c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7"/>
    </row>
    <row r="131" spans="1:25" x14ac:dyDescent="0.25">
      <c r="A131" s="75"/>
      <c r="B131" s="76" t="s">
        <v>118</v>
      </c>
      <c r="C131" s="76"/>
      <c r="D131" s="76">
        <v>10000</v>
      </c>
      <c r="E131" s="76">
        <v>10000</v>
      </c>
      <c r="F131" s="76">
        <v>10000</v>
      </c>
      <c r="G131" s="76">
        <v>10000</v>
      </c>
      <c r="H131" s="76">
        <v>10000</v>
      </c>
      <c r="I131" s="76">
        <v>10000</v>
      </c>
      <c r="J131" s="76">
        <v>10000</v>
      </c>
      <c r="K131" s="76">
        <v>10000</v>
      </c>
      <c r="L131" s="76">
        <v>10000</v>
      </c>
      <c r="M131" s="76">
        <v>10000</v>
      </c>
      <c r="N131" s="76">
        <v>10000</v>
      </c>
      <c r="O131" s="76">
        <v>10000</v>
      </c>
      <c r="P131" s="76">
        <v>10000</v>
      </c>
      <c r="Q131" s="76">
        <v>10000</v>
      </c>
      <c r="R131" s="76">
        <v>10000</v>
      </c>
      <c r="S131" s="76">
        <v>10000</v>
      </c>
      <c r="T131" s="76">
        <v>10000</v>
      </c>
      <c r="U131" s="76">
        <v>10000</v>
      </c>
      <c r="V131" s="76">
        <v>10000</v>
      </c>
      <c r="W131" s="76">
        <v>10000</v>
      </c>
      <c r="X131" s="76">
        <v>10000</v>
      </c>
      <c r="Y131" s="77"/>
    </row>
    <row r="132" spans="1:25" x14ac:dyDescent="0.25">
      <c r="A132" s="75"/>
      <c r="B132" s="76" t="s">
        <v>119</v>
      </c>
      <c r="C132" s="76"/>
      <c r="D132" s="76">
        <v>3</v>
      </c>
      <c r="E132" s="76">
        <v>3</v>
      </c>
      <c r="F132" s="76">
        <v>3</v>
      </c>
      <c r="G132" s="76">
        <v>3</v>
      </c>
      <c r="H132" s="76">
        <v>3</v>
      </c>
      <c r="I132" s="76">
        <v>3</v>
      </c>
      <c r="J132" s="76">
        <v>3</v>
      </c>
      <c r="K132" s="76">
        <v>3</v>
      </c>
      <c r="L132" s="76">
        <v>3</v>
      </c>
      <c r="M132" s="76">
        <v>3</v>
      </c>
      <c r="N132" s="76">
        <v>3</v>
      </c>
      <c r="O132" s="76">
        <v>3</v>
      </c>
      <c r="P132" s="76">
        <v>3</v>
      </c>
      <c r="Q132" s="76">
        <v>3</v>
      </c>
      <c r="R132" s="76">
        <v>3</v>
      </c>
      <c r="S132" s="76">
        <v>3</v>
      </c>
      <c r="T132" s="76">
        <v>3</v>
      </c>
      <c r="U132" s="76">
        <v>3</v>
      </c>
      <c r="V132" s="76">
        <v>3</v>
      </c>
      <c r="W132" s="76">
        <v>3</v>
      </c>
      <c r="X132" s="76">
        <v>3</v>
      </c>
      <c r="Y132" s="77"/>
    </row>
    <row r="133" spans="1:25" x14ac:dyDescent="0.25">
      <c r="A133" s="75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7"/>
    </row>
    <row r="134" spans="1:25" x14ac:dyDescent="0.25">
      <c r="A134" s="75" t="s">
        <v>46</v>
      </c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7"/>
    </row>
    <row r="135" spans="1:25" x14ac:dyDescent="0.25">
      <c r="A135" s="75"/>
      <c r="B135" s="76" t="s">
        <v>20</v>
      </c>
      <c r="C135" s="76"/>
      <c r="D135" s="76">
        <v>50000</v>
      </c>
      <c r="E135" s="76">
        <v>50000</v>
      </c>
      <c r="F135" s="76">
        <v>50000</v>
      </c>
      <c r="G135" s="76">
        <v>50000</v>
      </c>
      <c r="H135" s="76">
        <v>50000</v>
      </c>
      <c r="I135" s="76">
        <v>50000</v>
      </c>
      <c r="J135" s="76">
        <v>50000</v>
      </c>
      <c r="K135" s="76">
        <v>50000</v>
      </c>
      <c r="L135" s="76">
        <v>50000</v>
      </c>
      <c r="M135" s="76">
        <v>50000</v>
      </c>
      <c r="N135" s="76">
        <v>50000</v>
      </c>
      <c r="O135" s="76">
        <v>50000</v>
      </c>
      <c r="P135" s="76">
        <v>50000</v>
      </c>
      <c r="Q135" s="76">
        <v>50000</v>
      </c>
      <c r="R135" s="76">
        <v>50000</v>
      </c>
      <c r="S135" s="76">
        <v>50000</v>
      </c>
      <c r="T135" s="76">
        <v>50000</v>
      </c>
      <c r="U135" s="76">
        <v>50000</v>
      </c>
      <c r="V135" s="76">
        <v>50000</v>
      </c>
      <c r="W135" s="76">
        <v>50000</v>
      </c>
      <c r="X135" s="76">
        <v>50000</v>
      </c>
      <c r="Y135" s="77"/>
    </row>
    <row r="136" spans="1:25" x14ac:dyDescent="0.25">
      <c r="A136" s="75"/>
      <c r="B136" s="76" t="s">
        <v>21</v>
      </c>
      <c r="C136" s="76"/>
      <c r="D136" s="76">
        <v>18</v>
      </c>
      <c r="E136" s="76">
        <v>18</v>
      </c>
      <c r="F136" s="76">
        <v>18</v>
      </c>
      <c r="G136" s="76">
        <v>18</v>
      </c>
      <c r="H136" s="76">
        <v>18</v>
      </c>
      <c r="I136" s="76">
        <v>18</v>
      </c>
      <c r="J136" s="76">
        <v>18</v>
      </c>
      <c r="K136" s="76">
        <v>18</v>
      </c>
      <c r="L136" s="76">
        <v>18</v>
      </c>
      <c r="M136" s="76">
        <v>18</v>
      </c>
      <c r="N136" s="76">
        <v>18</v>
      </c>
      <c r="O136" s="76">
        <v>18</v>
      </c>
      <c r="P136" s="76">
        <v>18</v>
      </c>
      <c r="Q136" s="76">
        <v>18</v>
      </c>
      <c r="R136" s="76">
        <v>18</v>
      </c>
      <c r="S136" s="76">
        <v>18</v>
      </c>
      <c r="T136" s="76">
        <v>18</v>
      </c>
      <c r="U136" s="76">
        <v>18</v>
      </c>
      <c r="V136" s="76">
        <v>18</v>
      </c>
      <c r="W136" s="76">
        <v>18</v>
      </c>
      <c r="X136" s="76">
        <v>18</v>
      </c>
      <c r="Y136" s="77"/>
    </row>
    <row r="137" spans="1:25" x14ac:dyDescent="0.25">
      <c r="A137" s="75"/>
      <c r="B137" s="76" t="s">
        <v>57</v>
      </c>
      <c r="C137" s="76"/>
      <c r="D137" s="76">
        <v>600</v>
      </c>
      <c r="E137" s="76">
        <v>600</v>
      </c>
      <c r="F137" s="76">
        <v>600</v>
      </c>
      <c r="G137" s="76">
        <v>600</v>
      </c>
      <c r="H137" s="76">
        <v>600</v>
      </c>
      <c r="I137" s="76">
        <v>600</v>
      </c>
      <c r="J137" s="76">
        <v>600</v>
      </c>
      <c r="K137" s="76">
        <v>600</v>
      </c>
      <c r="L137" s="76">
        <v>600</v>
      </c>
      <c r="M137" s="76">
        <v>600</v>
      </c>
      <c r="N137" s="76">
        <v>600</v>
      </c>
      <c r="O137" s="76">
        <v>600</v>
      </c>
      <c r="P137" s="76">
        <v>600</v>
      </c>
      <c r="Q137" s="76">
        <v>600</v>
      </c>
      <c r="R137" s="76">
        <v>600</v>
      </c>
      <c r="S137" s="76">
        <v>600</v>
      </c>
      <c r="T137" s="76">
        <v>600</v>
      </c>
      <c r="U137" s="76">
        <v>600</v>
      </c>
      <c r="V137" s="76">
        <v>600</v>
      </c>
      <c r="W137" s="76">
        <v>600</v>
      </c>
      <c r="X137" s="76">
        <v>600</v>
      </c>
      <c r="Y137" s="77"/>
    </row>
    <row r="138" spans="1:25" x14ac:dyDescent="0.25">
      <c r="A138" s="75"/>
      <c r="B138" s="76" t="s">
        <v>58</v>
      </c>
      <c r="C138" s="76"/>
      <c r="D138" s="76">
        <f>(D91/5000)*D137</f>
        <v>4784.04</v>
      </c>
      <c r="E138" s="76">
        <f t="shared" ref="E138:X138" si="62">(E91/5000)*E137</f>
        <v>4816.0930680000001</v>
      </c>
      <c r="F138" s="76">
        <f t="shared" si="62"/>
        <v>4848.3608915555997</v>
      </c>
      <c r="G138" s="76">
        <f t="shared" si="62"/>
        <v>4880.8449095290207</v>
      </c>
      <c r="H138" s="76">
        <f t="shared" si="62"/>
        <v>4913.5465704228654</v>
      </c>
      <c r="I138" s="76">
        <f t="shared" si="62"/>
        <v>4946.4673324446994</v>
      </c>
      <c r="J138" s="76">
        <f t="shared" si="62"/>
        <v>4979.6086635720776</v>
      </c>
      <c r="K138" s="76">
        <f t="shared" si="62"/>
        <v>5012.9720416180098</v>
      </c>
      <c r="L138" s="76">
        <f t="shared" si="62"/>
        <v>5046.558954296851</v>
      </c>
      <c r="M138" s="76">
        <f t="shared" si="62"/>
        <v>5080.3708992906386</v>
      </c>
      <c r="N138" s="76">
        <f t="shared" si="62"/>
        <v>5114.4093843158862</v>
      </c>
      <c r="O138" s="76">
        <f t="shared" si="62"/>
        <v>5148.6759271908013</v>
      </c>
      <c r="P138" s="76">
        <f t="shared" si="62"/>
        <v>5183.17205590298</v>
      </c>
      <c r="Q138" s="76">
        <f t="shared" si="62"/>
        <v>5217.899308677529</v>
      </c>
      <c r="R138" s="76">
        <f t="shared" si="62"/>
        <v>5252.859234045668</v>
      </c>
      <c r="S138" s="76">
        <f t="shared" si="62"/>
        <v>5288.0533909137739</v>
      </c>
      <c r="T138" s="76">
        <f t="shared" si="62"/>
        <v>5323.4833486328953</v>
      </c>
      <c r="U138" s="76">
        <f t="shared" si="62"/>
        <v>5359.1506870687344</v>
      </c>
      <c r="V138" s="76">
        <f t="shared" si="62"/>
        <v>5395.0569966720959</v>
      </c>
      <c r="W138" s="76">
        <f t="shared" si="62"/>
        <v>5431.203878549798</v>
      </c>
      <c r="X138" s="76">
        <f t="shared" si="62"/>
        <v>5467.5929445360807</v>
      </c>
      <c r="Y138" s="77"/>
    </row>
    <row r="139" spans="1:25" x14ac:dyDescent="0.25">
      <c r="A139" s="75" t="s">
        <v>84</v>
      </c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7"/>
    </row>
    <row r="140" spans="1:25" x14ac:dyDescent="0.25">
      <c r="A140" s="75"/>
      <c r="B140" s="76" t="s">
        <v>83</v>
      </c>
      <c r="C140" s="76"/>
      <c r="D140" s="116">
        <v>0.25</v>
      </c>
      <c r="E140" s="116">
        <v>0.25</v>
      </c>
      <c r="F140" s="116">
        <v>0.25</v>
      </c>
      <c r="G140" s="116">
        <v>0.25</v>
      </c>
      <c r="H140" s="116">
        <v>0.25</v>
      </c>
      <c r="I140" s="116">
        <v>0.25</v>
      </c>
      <c r="J140" s="116">
        <v>0.25</v>
      </c>
      <c r="K140" s="116">
        <v>0.25</v>
      </c>
      <c r="L140" s="116">
        <v>0.25</v>
      </c>
      <c r="M140" s="116">
        <v>0.25</v>
      </c>
      <c r="N140" s="116">
        <v>0.25</v>
      </c>
      <c r="O140" s="116">
        <v>0.25</v>
      </c>
      <c r="P140" s="116">
        <v>0.25</v>
      </c>
      <c r="Q140" s="116">
        <v>0.25</v>
      </c>
      <c r="R140" s="116">
        <v>0.25</v>
      </c>
      <c r="S140" s="116">
        <v>0.25</v>
      </c>
      <c r="T140" s="116">
        <v>0.25</v>
      </c>
      <c r="U140" s="116">
        <v>0.25</v>
      </c>
      <c r="V140" s="116">
        <v>0.25</v>
      </c>
      <c r="W140" s="116">
        <v>0.25</v>
      </c>
      <c r="X140" s="116">
        <v>0.25</v>
      </c>
      <c r="Y140" s="77"/>
    </row>
    <row r="141" spans="1:25" x14ac:dyDescent="0.25">
      <c r="A141" s="75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7"/>
    </row>
    <row r="142" spans="1:25" x14ac:dyDescent="0.25">
      <c r="A142" s="75" t="s">
        <v>122</v>
      </c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7"/>
    </row>
    <row r="143" spans="1:25" x14ac:dyDescent="0.25">
      <c r="A143" s="75"/>
      <c r="B143" s="76" t="s">
        <v>123</v>
      </c>
      <c r="C143" s="76"/>
      <c r="D143" s="76">
        <v>200000</v>
      </c>
      <c r="E143" s="76">
        <v>200000</v>
      </c>
      <c r="F143" s="76">
        <v>200000</v>
      </c>
      <c r="G143" s="76">
        <v>200000</v>
      </c>
      <c r="H143" s="76">
        <v>200000</v>
      </c>
      <c r="I143" s="76">
        <v>200000</v>
      </c>
      <c r="J143" s="76">
        <v>200000</v>
      </c>
      <c r="K143" s="76">
        <v>200000</v>
      </c>
      <c r="L143" s="76">
        <v>200000</v>
      </c>
      <c r="M143" s="76">
        <v>200000</v>
      </c>
      <c r="N143" s="76">
        <v>200000</v>
      </c>
      <c r="O143" s="76">
        <v>200000</v>
      </c>
      <c r="P143" s="76">
        <v>200000</v>
      </c>
      <c r="Q143" s="76">
        <v>200000</v>
      </c>
      <c r="R143" s="76">
        <v>200000</v>
      </c>
      <c r="S143" s="76">
        <v>200000</v>
      </c>
      <c r="T143" s="76">
        <v>200000</v>
      </c>
      <c r="U143" s="76">
        <v>200000</v>
      </c>
      <c r="V143" s="76">
        <v>200000</v>
      </c>
      <c r="W143" s="76">
        <v>200000</v>
      </c>
      <c r="X143" s="76">
        <v>200000</v>
      </c>
      <c r="Y143" s="77"/>
    </row>
    <row r="144" spans="1:25" x14ac:dyDescent="0.25">
      <c r="A144" s="82" t="s">
        <v>129</v>
      </c>
      <c r="B144" s="76" t="s">
        <v>126</v>
      </c>
      <c r="C144" s="76"/>
      <c r="D144" s="76">
        <v>1000</v>
      </c>
      <c r="E144" s="76">
        <v>1000</v>
      </c>
      <c r="F144" s="76">
        <v>1000</v>
      </c>
      <c r="G144" s="76">
        <v>1000</v>
      </c>
      <c r="H144" s="76">
        <v>1000</v>
      </c>
      <c r="I144" s="76">
        <v>1000</v>
      </c>
      <c r="J144" s="76">
        <v>1000</v>
      </c>
      <c r="K144" s="76">
        <v>1000</v>
      </c>
      <c r="L144" s="76">
        <v>1000</v>
      </c>
      <c r="M144" s="76">
        <v>1000</v>
      </c>
      <c r="N144" s="76">
        <v>1000</v>
      </c>
      <c r="O144" s="76">
        <v>1000</v>
      </c>
      <c r="P144" s="76">
        <v>1000</v>
      </c>
      <c r="Q144" s="76">
        <v>1000</v>
      </c>
      <c r="R144" s="76">
        <v>1000</v>
      </c>
      <c r="S144" s="76">
        <v>1000</v>
      </c>
      <c r="T144" s="76">
        <v>1000</v>
      </c>
      <c r="U144" s="76">
        <v>1000</v>
      </c>
      <c r="V144" s="76">
        <v>1000</v>
      </c>
      <c r="W144" s="76">
        <v>1000</v>
      </c>
      <c r="X144" s="76">
        <v>1000</v>
      </c>
      <c r="Y144" s="77"/>
    </row>
    <row r="145" spans="1:26" x14ac:dyDescent="0.25">
      <c r="A145" s="75"/>
      <c r="B145" s="76" t="s">
        <v>125</v>
      </c>
      <c r="C145" s="76"/>
      <c r="D145" s="76">
        <v>130</v>
      </c>
      <c r="E145" s="76">
        <v>130</v>
      </c>
      <c r="F145" s="76">
        <v>130</v>
      </c>
      <c r="G145" s="76">
        <v>130</v>
      </c>
      <c r="H145" s="76">
        <v>130</v>
      </c>
      <c r="I145" s="76">
        <v>130</v>
      </c>
      <c r="J145" s="76">
        <v>130</v>
      </c>
      <c r="K145" s="76">
        <v>130</v>
      </c>
      <c r="L145" s="76">
        <v>130</v>
      </c>
      <c r="M145" s="76">
        <v>130</v>
      </c>
      <c r="N145" s="76">
        <v>130</v>
      </c>
      <c r="O145" s="76">
        <v>130</v>
      </c>
      <c r="P145" s="76">
        <v>130</v>
      </c>
      <c r="Q145" s="76">
        <v>130</v>
      </c>
      <c r="R145" s="76">
        <v>130</v>
      </c>
      <c r="S145" s="76">
        <v>130</v>
      </c>
      <c r="T145" s="76">
        <v>130</v>
      </c>
      <c r="U145" s="76">
        <v>130</v>
      </c>
      <c r="V145" s="76">
        <v>130</v>
      </c>
      <c r="W145" s="76">
        <v>130</v>
      </c>
      <c r="X145" s="76">
        <v>130</v>
      </c>
      <c r="Y145" s="77"/>
    </row>
    <row r="146" spans="1:26" x14ac:dyDescent="0.25">
      <c r="A146" s="75"/>
      <c r="B146" s="76" t="s">
        <v>124</v>
      </c>
      <c r="C146" s="116"/>
      <c r="D146" s="116">
        <v>0.02</v>
      </c>
      <c r="E146" s="116">
        <v>0.02</v>
      </c>
      <c r="F146" s="116">
        <v>0.02</v>
      </c>
      <c r="G146" s="116">
        <v>0.02</v>
      </c>
      <c r="H146" s="116">
        <v>0.02</v>
      </c>
      <c r="I146" s="116">
        <v>0.02</v>
      </c>
      <c r="J146" s="116">
        <v>0.02</v>
      </c>
      <c r="K146" s="116">
        <v>0.02</v>
      </c>
      <c r="L146" s="116">
        <v>0.02</v>
      </c>
      <c r="M146" s="116">
        <v>0.02</v>
      </c>
      <c r="N146" s="116">
        <v>0.02</v>
      </c>
      <c r="O146" s="116">
        <v>0.02</v>
      </c>
      <c r="P146" s="116">
        <v>0.02</v>
      </c>
      <c r="Q146" s="116">
        <v>0.02</v>
      </c>
      <c r="R146" s="116">
        <v>0.02</v>
      </c>
      <c r="S146" s="116">
        <v>0.02</v>
      </c>
      <c r="T146" s="116">
        <v>0.02</v>
      </c>
      <c r="U146" s="116">
        <v>0.02</v>
      </c>
      <c r="V146" s="116">
        <v>0.02</v>
      </c>
      <c r="W146" s="116">
        <v>0.02</v>
      </c>
      <c r="X146" s="116">
        <v>0.02</v>
      </c>
      <c r="Y146" s="77"/>
    </row>
    <row r="147" spans="1:26" x14ac:dyDescent="0.25">
      <c r="A147" s="75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7"/>
    </row>
    <row r="148" spans="1:26" x14ac:dyDescent="0.25">
      <c r="A148" s="82" t="s">
        <v>129</v>
      </c>
      <c r="B148" s="76" t="s">
        <v>106</v>
      </c>
      <c r="C148" s="76"/>
      <c r="D148" s="119">
        <v>6.7000000000000002E-3</v>
      </c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7"/>
    </row>
    <row r="149" spans="1:26" ht="16.5" thickBot="1" x14ac:dyDescent="0.3">
      <c r="A149" s="83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5"/>
    </row>
    <row r="150" spans="1:26" ht="17.25" thickTop="1" thickBot="1" x14ac:dyDescent="0.3"/>
    <row r="151" spans="1:26" ht="21.75" thickTop="1" x14ac:dyDescent="0.35">
      <c r="A151" s="86" t="s">
        <v>130</v>
      </c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8"/>
    </row>
    <row r="152" spans="1:26" ht="21" x14ac:dyDescent="0.35">
      <c r="A152" s="89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90"/>
    </row>
    <row r="153" spans="1:26" x14ac:dyDescent="0.25">
      <c r="A153" s="91" t="s">
        <v>131</v>
      </c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90"/>
    </row>
    <row r="154" spans="1:26" x14ac:dyDescent="0.25">
      <c r="A154" s="92" t="s">
        <v>132</v>
      </c>
      <c r="B154" s="21"/>
      <c r="C154" s="21"/>
      <c r="D154" s="21">
        <f>D36</f>
        <v>-101098.61500000022</v>
      </c>
      <c r="E154" s="21">
        <f t="shared" ref="E154:F154" si="63">E36</f>
        <v>-89955.179120499641</v>
      </c>
      <c r="F154" s="21">
        <f t="shared" si="63"/>
        <v>-78737.082220607437</v>
      </c>
      <c r="G154" s="21">
        <f>G36</f>
        <v>-67443.824071485549</v>
      </c>
      <c r="H154" s="21">
        <f t="shared" ref="H154:X154" si="64">H36</f>
        <v>-56074.901092765154</v>
      </c>
      <c r="I154" s="21">
        <f t="shared" si="64"/>
        <v>-44629.806330086431</v>
      </c>
      <c r="J154" s="21">
        <f t="shared" si="64"/>
        <v>-128108.02943249838</v>
      </c>
      <c r="K154" s="21">
        <f t="shared" si="64"/>
        <v>-21509.05662969593</v>
      </c>
      <c r="L154" s="21">
        <f t="shared" si="64"/>
        <v>-9832.3707091151737</v>
      </c>
      <c r="M154" s="21">
        <f t="shared" si="64"/>
        <v>1922.5490071335807</v>
      </c>
      <c r="N154" s="21">
        <f t="shared" si="64"/>
        <v>13756.226685481146</v>
      </c>
      <c r="O154" s="21">
        <f t="shared" si="64"/>
        <v>-6330.8099957259838</v>
      </c>
      <c r="P154" s="21">
        <f t="shared" si="64"/>
        <v>37661.97017730237</v>
      </c>
      <c r="Q154" s="21">
        <f t="shared" si="64"/>
        <v>49735.101977490121</v>
      </c>
      <c r="R154" s="21">
        <f t="shared" si="64"/>
        <v>61889.123760738876</v>
      </c>
      <c r="S154" s="21">
        <f t="shared" si="64"/>
        <v>74124.577489936026</v>
      </c>
      <c r="T154" s="21">
        <f t="shared" si="64"/>
        <v>44442.008759117918</v>
      </c>
      <c r="U154" s="21">
        <f t="shared" si="64"/>
        <v>98841.966817803914</v>
      </c>
      <c r="V154" s="21">
        <f t="shared" si="64"/>
        <v>111325.00459548319</v>
      </c>
      <c r="W154" s="21">
        <f t="shared" si="64"/>
        <v>123891.67872627266</v>
      </c>
      <c r="X154" s="21">
        <f t="shared" si="64"/>
        <v>136542.54957373906</v>
      </c>
      <c r="Y154" s="21"/>
      <c r="Z154" s="90"/>
    </row>
    <row r="155" spans="1:26" x14ac:dyDescent="0.25">
      <c r="A155" s="92" t="s">
        <v>134</v>
      </c>
      <c r="B155" s="21" t="s">
        <v>135</v>
      </c>
      <c r="C155" s="21"/>
      <c r="D155" s="21"/>
      <c r="E155" s="21">
        <f>SUM(E62:E64)</f>
        <v>-73333.333333333343</v>
      </c>
      <c r="F155" s="21">
        <f t="shared" ref="F155:X155" si="65">SUM(F62:F64)</f>
        <v>-110000</v>
      </c>
      <c r="G155" s="21">
        <f t="shared" si="65"/>
        <v>-146666.66666666669</v>
      </c>
      <c r="H155" s="21">
        <f t="shared" si="65"/>
        <v>-183333.33333333334</v>
      </c>
      <c r="I155" s="21">
        <f t="shared" si="65"/>
        <v>-190000</v>
      </c>
      <c r="J155" s="21">
        <f t="shared" si="65"/>
        <v>-213666.66666666666</v>
      </c>
      <c r="K155" s="21">
        <f t="shared" si="65"/>
        <v>-237333.33333333331</v>
      </c>
      <c r="L155" s="21">
        <f t="shared" si="65"/>
        <v>-261000</v>
      </c>
      <c r="M155" s="21">
        <f t="shared" si="65"/>
        <v>-284666.66666666663</v>
      </c>
      <c r="N155" s="21">
        <f t="shared" si="65"/>
        <v>-308333.33333333331</v>
      </c>
      <c r="O155" s="21">
        <f t="shared" si="65"/>
        <v>-319000</v>
      </c>
      <c r="P155" s="21">
        <f t="shared" si="65"/>
        <v>-329666.66666666669</v>
      </c>
      <c r="Q155" s="21">
        <f t="shared" si="65"/>
        <v>-340333.33333333337</v>
      </c>
      <c r="R155" s="21">
        <f t="shared" si="65"/>
        <v>-351000</v>
      </c>
      <c r="S155" s="21">
        <f t="shared" si="65"/>
        <v>-361666.66666666669</v>
      </c>
      <c r="T155" s="21">
        <f t="shared" si="65"/>
        <v>-373733.33333333337</v>
      </c>
      <c r="U155" s="21">
        <f t="shared" si="65"/>
        <v>-385800</v>
      </c>
      <c r="V155" s="21">
        <f t="shared" si="65"/>
        <v>-397866.66666666669</v>
      </c>
      <c r="W155" s="21">
        <f t="shared" si="65"/>
        <v>-409933.33333333337</v>
      </c>
      <c r="X155" s="21">
        <f t="shared" si="65"/>
        <v>-422000</v>
      </c>
      <c r="Y155" s="21"/>
      <c r="Z155" s="90"/>
    </row>
    <row r="156" spans="1:26" x14ac:dyDescent="0.25">
      <c r="A156" s="92" t="s">
        <v>136</v>
      </c>
      <c r="B156" s="21"/>
      <c r="C156" s="21"/>
      <c r="D156" s="21">
        <f>D155+D154</f>
        <v>-101098.61500000022</v>
      </c>
      <c r="E156" s="21">
        <f t="shared" ref="E156:I156" si="66">E155+E154</f>
        <v>-163288.51245383298</v>
      </c>
      <c r="F156" s="21">
        <f t="shared" si="66"/>
        <v>-188737.08222060744</v>
      </c>
      <c r="G156" s="21">
        <f t="shared" si="66"/>
        <v>-214110.49073815224</v>
      </c>
      <c r="H156" s="21">
        <f t="shared" si="66"/>
        <v>-239408.2344260985</v>
      </c>
      <c r="I156" s="21">
        <f t="shared" si="66"/>
        <v>-234629.80633008643</v>
      </c>
      <c r="J156" s="21">
        <f t="shared" ref="J156" si="67">J155+J154</f>
        <v>-341774.69609916501</v>
      </c>
      <c r="K156" s="21">
        <f t="shared" ref="K156" si="68">K155+K154</f>
        <v>-258842.38996302924</v>
      </c>
      <c r="L156" s="21">
        <f t="shared" ref="L156" si="69">L155+L154</f>
        <v>-270832.37070911517</v>
      </c>
      <c r="M156" s="21">
        <f t="shared" ref="M156:N156" si="70">M155+M154</f>
        <v>-282744.11765953305</v>
      </c>
      <c r="N156" s="21">
        <f t="shared" si="70"/>
        <v>-294577.10664785217</v>
      </c>
      <c r="O156" s="21">
        <f t="shared" ref="O156" si="71">O155+O154</f>
        <v>-325330.80999572598</v>
      </c>
      <c r="P156" s="21">
        <f t="shared" ref="P156" si="72">P155+P154</f>
        <v>-292004.69648936432</v>
      </c>
      <c r="Q156" s="21">
        <f t="shared" ref="Q156" si="73">Q155+Q154</f>
        <v>-290598.23135584325</v>
      </c>
      <c r="R156" s="21">
        <f t="shared" ref="R156:S156" si="74">R155+R154</f>
        <v>-289110.87623926112</v>
      </c>
      <c r="S156" s="21">
        <f t="shared" si="74"/>
        <v>-287542.08917673066</v>
      </c>
      <c r="T156" s="21">
        <f t="shared" ref="T156" si="75">T155+T154</f>
        <v>-329291.32457421545</v>
      </c>
      <c r="U156" s="21">
        <f t="shared" ref="U156" si="76">U155+U154</f>
        <v>-286958.03318219609</v>
      </c>
      <c r="V156" s="21">
        <f t="shared" ref="V156" si="77">V155+V154</f>
        <v>-286541.6620711835</v>
      </c>
      <c r="W156" s="21">
        <f t="shared" ref="W156:X156" si="78">W155+W154</f>
        <v>-286041.65460706071</v>
      </c>
      <c r="X156" s="21">
        <f t="shared" si="78"/>
        <v>-285457.45042626094</v>
      </c>
      <c r="Y156" s="21"/>
      <c r="Z156" s="90"/>
    </row>
    <row r="157" spans="1:26" x14ac:dyDescent="0.25">
      <c r="A157" s="92" t="s">
        <v>174</v>
      </c>
      <c r="B157" s="21"/>
      <c r="C157" s="21"/>
      <c r="D157" s="21">
        <f t="shared" ref="D157:W157" si="79">D156*$D$140</f>
        <v>-25274.653750000056</v>
      </c>
      <c r="E157" s="21">
        <f t="shared" si="79"/>
        <v>-40822.128113458246</v>
      </c>
      <c r="F157" s="21">
        <f t="shared" si="79"/>
        <v>-47184.270555151859</v>
      </c>
      <c r="G157" s="21">
        <f t="shared" si="79"/>
        <v>-53527.622684538059</v>
      </c>
      <c r="H157" s="21">
        <f t="shared" si="79"/>
        <v>-59852.058606524624</v>
      </c>
      <c r="I157" s="21">
        <f t="shared" si="79"/>
        <v>-58657.451582521608</v>
      </c>
      <c r="J157" s="21">
        <f t="shared" si="79"/>
        <v>-85443.674024791253</v>
      </c>
      <c r="K157" s="21">
        <f t="shared" si="79"/>
        <v>-64710.597490757311</v>
      </c>
      <c r="L157" s="21">
        <f t="shared" si="79"/>
        <v>-67708.092677278793</v>
      </c>
      <c r="M157" s="21">
        <f t="shared" si="79"/>
        <v>-70686.029414883262</v>
      </c>
      <c r="N157" s="21">
        <f t="shared" si="79"/>
        <v>-73644.276661963042</v>
      </c>
      <c r="O157" s="21">
        <f t="shared" si="79"/>
        <v>-81332.702498931496</v>
      </c>
      <c r="P157" s="21">
        <f t="shared" si="79"/>
        <v>-73001.174122341079</v>
      </c>
      <c r="Q157" s="21">
        <f t="shared" si="79"/>
        <v>-72649.557838960813</v>
      </c>
      <c r="R157" s="21">
        <f t="shared" si="79"/>
        <v>-72277.719059815281</v>
      </c>
      <c r="S157" s="21">
        <f t="shared" si="79"/>
        <v>-71885.522294182665</v>
      </c>
      <c r="T157" s="21">
        <f t="shared" si="79"/>
        <v>-82322.831143553864</v>
      </c>
      <c r="U157" s="21">
        <f t="shared" si="79"/>
        <v>-71739.508295549022</v>
      </c>
      <c r="V157" s="21">
        <f t="shared" si="79"/>
        <v>-71635.415517795875</v>
      </c>
      <c r="W157" s="21">
        <f t="shared" si="79"/>
        <v>-71510.413651765179</v>
      </c>
      <c r="X157" s="21">
        <f>X156*$D$140</f>
        <v>-71364.362606565235</v>
      </c>
      <c r="Y157" s="21"/>
      <c r="Z157" s="90"/>
    </row>
    <row r="158" spans="1:26" x14ac:dyDescent="0.25">
      <c r="A158" s="92" t="s">
        <v>137</v>
      </c>
      <c r="B158" s="21"/>
      <c r="C158" s="21"/>
      <c r="D158" s="21">
        <f>D154-D157</f>
        <v>-75823.961250000168</v>
      </c>
      <c r="E158" s="21">
        <f t="shared" ref="E158:I158" si="80">E154-E157</f>
        <v>-49133.051007041395</v>
      </c>
      <c r="F158" s="21">
        <f t="shared" si="80"/>
        <v>-31552.811665455578</v>
      </c>
      <c r="G158" s="21">
        <f t="shared" si="80"/>
        <v>-13916.20138694749</v>
      </c>
      <c r="H158" s="21">
        <f t="shared" si="80"/>
        <v>3777.15751375947</v>
      </c>
      <c r="I158" s="21">
        <f t="shared" si="80"/>
        <v>14027.645252435177</v>
      </c>
      <c r="J158" s="21">
        <f t="shared" ref="J158" si="81">J154-J157</f>
        <v>-42664.355407707131</v>
      </c>
      <c r="K158" s="21">
        <f t="shared" ref="K158" si="82">K154-K157</f>
        <v>43201.540861061381</v>
      </c>
      <c r="L158" s="21">
        <f t="shared" ref="L158" si="83">L154-L157</f>
        <v>57875.72196816362</v>
      </c>
      <c r="M158" s="21">
        <f t="shared" ref="M158:N158" si="84">M154-M157</f>
        <v>72608.578422016843</v>
      </c>
      <c r="N158" s="21">
        <f t="shared" si="84"/>
        <v>87400.503347444188</v>
      </c>
      <c r="O158" s="21">
        <f t="shared" ref="O158" si="85">O154-O157</f>
        <v>75001.892503205512</v>
      </c>
      <c r="P158" s="21">
        <f t="shared" ref="P158" si="86">P154-P157</f>
        <v>110663.14429964345</v>
      </c>
      <c r="Q158" s="21">
        <f t="shared" ref="Q158" si="87">Q154-Q157</f>
        <v>122384.65981645093</v>
      </c>
      <c r="R158" s="21">
        <f t="shared" ref="R158:S158" si="88">R154-R157</f>
        <v>134166.84282055416</v>
      </c>
      <c r="S158" s="21">
        <f t="shared" si="88"/>
        <v>146010.09978411871</v>
      </c>
      <c r="T158" s="21">
        <f t="shared" ref="T158" si="89">T154-T157</f>
        <v>126764.83990267178</v>
      </c>
      <c r="U158" s="21">
        <f t="shared" ref="U158" si="90">U154-U157</f>
        <v>170581.47511335294</v>
      </c>
      <c r="V158" s="21">
        <f t="shared" ref="V158" si="91">V154-V157</f>
        <v>182960.42011327908</v>
      </c>
      <c r="W158" s="21">
        <f t="shared" ref="W158" si="92">W154-W157</f>
        <v>195402.09237803784</v>
      </c>
      <c r="X158" s="21">
        <f>X154-X157</f>
        <v>207906.91218030429</v>
      </c>
      <c r="Y158" s="21"/>
      <c r="Z158" s="90"/>
    </row>
    <row r="159" spans="1:26" x14ac:dyDescent="0.25">
      <c r="A159" s="92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90"/>
    </row>
    <row r="160" spans="1:26" x14ac:dyDescent="0.25">
      <c r="A160" s="91" t="s">
        <v>138</v>
      </c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90"/>
    </row>
    <row r="161" spans="1:26" x14ac:dyDescent="0.25">
      <c r="A161" s="91"/>
      <c r="B161" s="21" t="s">
        <v>182</v>
      </c>
      <c r="C161" s="21">
        <f>-D55</f>
        <v>-1200000</v>
      </c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90"/>
    </row>
    <row r="162" spans="1:26" x14ac:dyDescent="0.25">
      <c r="A162" s="92" t="s">
        <v>139</v>
      </c>
      <c r="B162" s="21" t="s">
        <v>140</v>
      </c>
      <c r="C162" s="21">
        <f>-D56</f>
        <v>-120000</v>
      </c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90"/>
    </row>
    <row r="163" spans="1:26" x14ac:dyDescent="0.25">
      <c r="A163" s="92"/>
      <c r="B163" s="93" t="s">
        <v>86</v>
      </c>
      <c r="C163" s="21">
        <f t="shared" ref="C163" si="93">-D58</f>
        <v>-200000</v>
      </c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90"/>
    </row>
    <row r="164" spans="1:26" x14ac:dyDescent="0.25">
      <c r="A164" s="92"/>
      <c r="B164" s="93" t="s">
        <v>164</v>
      </c>
      <c r="C164" s="21"/>
      <c r="D164" s="21"/>
      <c r="E164" s="21"/>
      <c r="F164" s="21"/>
      <c r="G164" s="21"/>
      <c r="H164" s="21"/>
      <c r="I164" s="21"/>
      <c r="J164" s="21">
        <f>-J23</f>
        <v>-10000</v>
      </c>
      <c r="K164" s="21"/>
      <c r="L164" s="21"/>
      <c r="M164" s="21"/>
      <c r="N164" s="21"/>
      <c r="O164" s="21">
        <f>-O23</f>
        <v>-12000</v>
      </c>
      <c r="P164" s="21"/>
      <c r="Q164" s="21"/>
      <c r="R164" s="21"/>
      <c r="S164" s="21"/>
      <c r="T164" s="21">
        <f>-T23</f>
        <v>-15000</v>
      </c>
      <c r="U164" s="21"/>
      <c r="V164" s="21"/>
      <c r="W164" s="21"/>
      <c r="X164" s="21"/>
      <c r="Y164" s="21"/>
      <c r="Z164" s="90"/>
    </row>
    <row r="165" spans="1:26" x14ac:dyDescent="0.25">
      <c r="A165" s="92"/>
      <c r="B165" s="93" t="s">
        <v>116</v>
      </c>
      <c r="C165" s="21">
        <f>-D60</f>
        <v>-30000</v>
      </c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90"/>
    </row>
    <row r="166" spans="1:26" x14ac:dyDescent="0.25">
      <c r="A166" s="92" t="s">
        <v>141</v>
      </c>
      <c r="B166" s="21" t="s">
        <v>140</v>
      </c>
      <c r="C166" s="21">
        <f>-D13</f>
        <v>-120000</v>
      </c>
      <c r="D166" s="21"/>
      <c r="E166" s="21"/>
      <c r="F166" s="21"/>
      <c r="G166" s="21"/>
      <c r="H166" s="21"/>
      <c r="I166" s="21"/>
      <c r="J166" s="21">
        <v>10000</v>
      </c>
      <c r="K166" s="21"/>
      <c r="L166" s="21"/>
      <c r="M166" s="21"/>
      <c r="N166" s="21"/>
      <c r="O166" s="21">
        <v>8000</v>
      </c>
      <c r="P166" s="21"/>
      <c r="Q166" s="21"/>
      <c r="R166" s="21"/>
      <c r="S166" s="21"/>
      <c r="T166" s="21">
        <v>6000</v>
      </c>
      <c r="U166" s="21"/>
      <c r="V166" s="21"/>
      <c r="W166" s="21"/>
      <c r="X166" s="21">
        <f>Z166</f>
        <v>24000</v>
      </c>
      <c r="Y166" s="21" t="s">
        <v>142</v>
      </c>
      <c r="Z166" s="90">
        <f>X56+X62+(700*D97)</f>
        <v>24000</v>
      </c>
    </row>
    <row r="167" spans="1:26" x14ac:dyDescent="0.25">
      <c r="A167" s="92"/>
      <c r="B167" s="21" t="s">
        <v>184</v>
      </c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>
        <f>150%*-C161</f>
        <v>1800000</v>
      </c>
      <c r="Y167" s="21"/>
      <c r="Z167" s="90"/>
    </row>
    <row r="168" spans="1:26" x14ac:dyDescent="0.25">
      <c r="A168" s="92"/>
      <c r="B168" s="21" t="s">
        <v>166</v>
      </c>
      <c r="C168" s="21"/>
      <c r="D168" s="21"/>
      <c r="E168" s="21"/>
      <c r="F168" s="21"/>
      <c r="G168" s="21"/>
      <c r="H168" s="21"/>
      <c r="I168" s="21"/>
      <c r="J168" s="21">
        <f>-J29</f>
        <v>-80000</v>
      </c>
      <c r="K168" s="21"/>
      <c r="L168" s="21"/>
      <c r="M168" s="21"/>
      <c r="N168" s="21"/>
      <c r="O168" s="21">
        <f>-O29</f>
        <v>-10000</v>
      </c>
      <c r="P168" s="21"/>
      <c r="Q168" s="21"/>
      <c r="R168" s="21"/>
      <c r="S168" s="21"/>
      <c r="T168" s="21">
        <f>-T29</f>
        <v>-12000</v>
      </c>
      <c r="U168" s="21"/>
      <c r="V168" s="21"/>
      <c r="W168" s="21"/>
      <c r="X168" s="21"/>
      <c r="Y168" s="21"/>
      <c r="Z168" s="90"/>
    </row>
    <row r="169" spans="1:26" x14ac:dyDescent="0.25">
      <c r="A169" s="92"/>
      <c r="B169" s="93" t="s">
        <v>167</v>
      </c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>
        <f>Z169</f>
        <v>59999.999999999971</v>
      </c>
      <c r="Y169" s="21" t="s">
        <v>143</v>
      </c>
      <c r="Z169" s="90">
        <f>D58+X63</f>
        <v>59999.999999999971</v>
      </c>
    </row>
    <row r="170" spans="1:26" x14ac:dyDescent="0.25">
      <c r="A170" s="92"/>
      <c r="B170" s="93" t="s">
        <v>116</v>
      </c>
      <c r="C170" s="21">
        <f>-D60</f>
        <v>-30000</v>
      </c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>
        <f>Z171</f>
        <v>-29100</v>
      </c>
      <c r="Y170" s="21"/>
      <c r="Z170" s="90"/>
    </row>
    <row r="171" spans="1:26" x14ac:dyDescent="0.25">
      <c r="A171" s="92"/>
      <c r="B171" s="93" t="s">
        <v>168</v>
      </c>
      <c r="C171" s="21"/>
      <c r="D171" s="21"/>
      <c r="E171" s="21"/>
      <c r="F171" s="21"/>
      <c r="G171" s="21"/>
      <c r="H171" s="21"/>
      <c r="I171" s="21"/>
      <c r="J171" s="21">
        <f>-J30</f>
        <v>-5000</v>
      </c>
      <c r="K171" s="21"/>
      <c r="L171" s="21"/>
      <c r="M171" s="21"/>
      <c r="N171" s="21"/>
      <c r="O171" s="21">
        <f>-O30</f>
        <v>-10000</v>
      </c>
      <c r="P171" s="21"/>
      <c r="Q171" s="21"/>
      <c r="R171" s="21"/>
      <c r="S171" s="21"/>
      <c r="T171" s="21">
        <f>-T30</f>
        <v>-15000</v>
      </c>
      <c r="U171" s="21"/>
      <c r="V171" s="21"/>
      <c r="W171" s="21"/>
      <c r="X171" s="21"/>
      <c r="Y171" s="21" t="s">
        <v>172</v>
      </c>
      <c r="Z171" s="90">
        <f>X60+X64+(300*I132)</f>
        <v>-29100</v>
      </c>
    </row>
    <row r="172" spans="1:26" x14ac:dyDescent="0.25">
      <c r="A172" s="92" t="s">
        <v>147</v>
      </c>
      <c r="B172" s="93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>
        <f>((X167)-1200000)*Z172</f>
        <v>240000</v>
      </c>
      <c r="Y172" s="21" t="s">
        <v>173</v>
      </c>
      <c r="Z172" s="121">
        <v>0.4</v>
      </c>
    </row>
    <row r="173" spans="1:26" x14ac:dyDescent="0.25">
      <c r="A173" s="91" t="s">
        <v>144</v>
      </c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90"/>
    </row>
    <row r="174" spans="1:26" x14ac:dyDescent="0.25">
      <c r="A174" s="92"/>
      <c r="B174" s="93" t="s">
        <v>102</v>
      </c>
      <c r="C174" s="21"/>
      <c r="D174" s="21">
        <f>0</f>
        <v>0</v>
      </c>
      <c r="E174" s="21">
        <f>0</f>
        <v>0</v>
      </c>
      <c r="F174" s="21">
        <f>0</f>
        <v>0</v>
      </c>
      <c r="G174" s="21">
        <f>0</f>
        <v>0</v>
      </c>
      <c r="H174" s="21">
        <f>0</f>
        <v>0</v>
      </c>
      <c r="I174" s="21">
        <f>0</f>
        <v>0</v>
      </c>
      <c r="J174" s="21">
        <f>0</f>
        <v>0</v>
      </c>
      <c r="K174" s="21">
        <f>0</f>
        <v>0</v>
      </c>
      <c r="L174" s="21">
        <f>0</f>
        <v>0</v>
      </c>
      <c r="M174" s="21">
        <f>0</f>
        <v>0</v>
      </c>
      <c r="N174" s="21">
        <f>0</f>
        <v>0</v>
      </c>
      <c r="O174" s="21">
        <f>0</f>
        <v>0</v>
      </c>
      <c r="P174" s="21">
        <f>0</f>
        <v>0</v>
      </c>
      <c r="Q174" s="21">
        <f>0</f>
        <v>0</v>
      </c>
      <c r="R174" s="21">
        <f>0</f>
        <v>0</v>
      </c>
      <c r="S174" s="21">
        <f>0</f>
        <v>0</v>
      </c>
      <c r="T174" s="21">
        <f>0</f>
        <v>0</v>
      </c>
      <c r="U174" s="21">
        <f>0</f>
        <v>0</v>
      </c>
      <c r="V174" s="21">
        <f>0</f>
        <v>0</v>
      </c>
      <c r="W174" s="21">
        <f>0</f>
        <v>0</v>
      </c>
      <c r="X174" s="21">
        <f>0</f>
        <v>0</v>
      </c>
      <c r="Y174" s="21"/>
      <c r="Z174" s="90"/>
    </row>
    <row r="175" spans="1:26" x14ac:dyDescent="0.25">
      <c r="A175" s="94" t="s">
        <v>146</v>
      </c>
      <c r="B175" s="93" t="s">
        <v>96</v>
      </c>
      <c r="C175" s="19"/>
      <c r="D175" s="20">
        <f>C50-D50</f>
        <v>-786.41753424657531</v>
      </c>
      <c r="E175" s="20">
        <f t="shared" ref="E175:X175" si="94">D50-E50</f>
        <v>-71.242875123287718</v>
      </c>
      <c r="F175" s="20">
        <f t="shared" si="94"/>
        <v>-72.162227366827324</v>
      </c>
      <c r="G175" s="20">
        <f t="shared" si="94"/>
        <v>-73.090700837766121</v>
      </c>
      <c r="H175" s="20">
        <f t="shared" si="94"/>
        <v>-74.028376490829146</v>
      </c>
      <c r="I175" s="20">
        <f t="shared" si="94"/>
        <v>-74.975335956082745</v>
      </c>
      <c r="J175" s="20">
        <f t="shared" si="94"/>
        <v>-75.931661544349254</v>
      </c>
      <c r="K175" s="20">
        <f t="shared" si="94"/>
        <v>-76.89743625266874</v>
      </c>
      <c r="L175" s="20">
        <f t="shared" si="94"/>
        <v>-77.872743769791668</v>
      </c>
      <c r="M175" s="20">
        <f t="shared" si="94"/>
        <v>-78.857668481731707</v>
      </c>
      <c r="N175" s="20">
        <f t="shared" si="94"/>
        <v>-79.852295477343432</v>
      </c>
      <c r="O175" s="20">
        <f t="shared" si="94"/>
        <v>-80.856710553958237</v>
      </c>
      <c r="P175" s="20">
        <f t="shared" si="94"/>
        <v>-81.871000223055944</v>
      </c>
      <c r="Q175" s="20">
        <f t="shared" si="94"/>
        <v>-82.895251715982113</v>
      </c>
      <c r="R175" s="20">
        <f t="shared" si="94"/>
        <v>-83.929552989714239</v>
      </c>
      <c r="S175" s="20">
        <f t="shared" si="94"/>
        <v>-84.97399273266501</v>
      </c>
      <c r="T175" s="20">
        <f t="shared" si="94"/>
        <v>-86.028660370536727</v>
      </c>
      <c r="U175" s="20">
        <f t="shared" si="94"/>
        <v>-87.093646072221873</v>
      </c>
      <c r="V175" s="20">
        <f t="shared" si="94"/>
        <v>-88.169040755748028</v>
      </c>
      <c r="W175" s="20">
        <f t="shared" si="94"/>
        <v>-89.254936094258028</v>
      </c>
      <c r="X175" s="20">
        <f t="shared" si="94"/>
        <v>-90.351424522066281</v>
      </c>
      <c r="Y175" s="21"/>
      <c r="Z175" s="90"/>
    </row>
    <row r="176" spans="1:26" x14ac:dyDescent="0.25">
      <c r="A176" s="94" t="s">
        <v>146</v>
      </c>
      <c r="B176" s="93" t="s">
        <v>98</v>
      </c>
      <c r="C176" s="19"/>
      <c r="D176" s="20">
        <f>C51-D51</f>
        <v>-5461.232876712329</v>
      </c>
      <c r="E176" s="20">
        <f t="shared" ref="E176:X176" si="95">D51-E51</f>
        <v>-256.50318575342408</v>
      </c>
      <c r="F176" s="20">
        <f t="shared" si="95"/>
        <v>-259.69517369868481</v>
      </c>
      <c r="G176" s="20">
        <f t="shared" si="95"/>
        <v>-262.91841985440169</v>
      </c>
      <c r="H176" s="20">
        <f t="shared" si="95"/>
        <v>-266.17319979225977</v>
      </c>
      <c r="I176" s="20">
        <f t="shared" si="95"/>
        <v>-269.45979137342056</v>
      </c>
      <c r="J176" s="20">
        <f t="shared" si="95"/>
        <v>-272.77847476682291</v>
      </c>
      <c r="K176" s="20">
        <f t="shared" si="95"/>
        <v>-276.12953246766756</v>
      </c>
      <c r="L176" s="20">
        <f t="shared" si="95"/>
        <v>-279.51324931596992</v>
      </c>
      <c r="M176" s="20">
        <f t="shared" si="95"/>
        <v>-282.92991251532567</v>
      </c>
      <c r="N176" s="20">
        <f t="shared" si="95"/>
        <v>-286.37981165179372</v>
      </c>
      <c r="O176" s="20">
        <f t="shared" si="95"/>
        <v>-289.86323871291643</v>
      </c>
      <c r="P176" s="20">
        <f t="shared" si="95"/>
        <v>-293.38048810691362</v>
      </c>
      <c r="Q176" s="20">
        <f t="shared" si="95"/>
        <v>-296.93185668200204</v>
      </c>
      <c r="R176" s="20">
        <f t="shared" si="95"/>
        <v>-300.51764374588674</v>
      </c>
      <c r="S176" s="20">
        <f t="shared" si="95"/>
        <v>-304.13815108538438</v>
      </c>
      <c r="T176" s="20">
        <f t="shared" si="95"/>
        <v>-307.7936829861992</v>
      </c>
      <c r="U176" s="20">
        <f t="shared" si="95"/>
        <v>-311.48454625288468</v>
      </c>
      <c r="V176" s="20">
        <f t="shared" si="95"/>
        <v>-315.21105022891425</v>
      </c>
      <c r="W176" s="20">
        <f t="shared" si="95"/>
        <v>-318.97350681694297</v>
      </c>
      <c r="X176" s="20">
        <f t="shared" si="95"/>
        <v>-322.7722304992003</v>
      </c>
      <c r="Y176" s="21"/>
      <c r="Z176" s="90"/>
    </row>
    <row r="177" spans="1:26" x14ac:dyDescent="0.25">
      <c r="A177" s="94" t="s">
        <v>146</v>
      </c>
      <c r="B177" s="93" t="s">
        <v>97</v>
      </c>
      <c r="C177" s="19"/>
      <c r="D177" s="20">
        <f t="shared" ref="D177:X177" si="96">C52-D52</f>
        <v>-7372.6643835616442</v>
      </c>
      <c r="E177" s="20">
        <f t="shared" si="96"/>
        <v>-296.79889253424608</v>
      </c>
      <c r="F177" s="20">
        <f t="shared" si="96"/>
        <v>-300.44503879002696</v>
      </c>
      <c r="G177" s="20">
        <f t="shared" si="96"/>
        <v>-304.12672010334791</v>
      </c>
      <c r="H177" s="20">
        <f t="shared" si="96"/>
        <v>-307.8442489684785</v>
      </c>
      <c r="I177" s="20">
        <f t="shared" si="96"/>
        <v>-311.59794047194009</v>
      </c>
      <c r="J177" s="20">
        <f t="shared" si="96"/>
        <v>-315.3881123131996</v>
      </c>
      <c r="K177" s="20">
        <f t="shared" si="96"/>
        <v>-319.21508482559511</v>
      </c>
      <c r="L177" s="20">
        <f t="shared" si="96"/>
        <v>-323.07918099729068</v>
      </c>
      <c r="M177" s="20">
        <f t="shared" si="96"/>
        <v>-326.98072649253118</v>
      </c>
      <c r="N177" s="20">
        <f t="shared" si="96"/>
        <v>-330.92004967297362</v>
      </c>
      <c r="O177" s="20">
        <f t="shared" si="96"/>
        <v>-334.89748161921489</v>
      </c>
      <c r="P177" s="20">
        <f t="shared" si="96"/>
        <v>-338.91335615251592</v>
      </c>
      <c r="Q177" s="20">
        <f t="shared" si="96"/>
        <v>-342.96800985660593</v>
      </c>
      <c r="R177" s="20">
        <f t="shared" si="96"/>
        <v>-347.06178209977406</v>
      </c>
      <c r="S177" s="20">
        <f t="shared" si="96"/>
        <v>-351.19501505704466</v>
      </c>
      <c r="T177" s="20">
        <f t="shared" si="96"/>
        <v>-355.36805373253628</v>
      </c>
      <c r="U177" s="20">
        <f t="shared" si="96"/>
        <v>-359.58124598205359</v>
      </c>
      <c r="V177" s="20">
        <f t="shared" si="96"/>
        <v>-363.83494253579011</v>
      </c>
      <c r="W177" s="20">
        <f t="shared" si="96"/>
        <v>-368.12949702120932</v>
      </c>
      <c r="X177" s="20">
        <f t="shared" si="96"/>
        <v>-372.46526598616038</v>
      </c>
      <c r="Y177" s="21"/>
      <c r="Z177" s="90"/>
    </row>
    <row r="178" spans="1:26" x14ac:dyDescent="0.25">
      <c r="A178" s="92" t="s">
        <v>148</v>
      </c>
      <c r="B178" s="21"/>
      <c r="C178" s="21"/>
      <c r="D178" s="21">
        <f>D158-C158</f>
        <v>-75823.961250000168</v>
      </c>
      <c r="E178" s="21">
        <f t="shared" ref="E178:X178" si="97">E158-D158</f>
        <v>26690.910242958773</v>
      </c>
      <c r="F178" s="21">
        <f t="shared" si="97"/>
        <v>17580.239341585817</v>
      </c>
      <c r="G178" s="21">
        <f t="shared" si="97"/>
        <v>17636.610278508088</v>
      </c>
      <c r="H178" s="21">
        <f t="shared" si="97"/>
        <v>17693.35890070696</v>
      </c>
      <c r="I178" s="21">
        <f t="shared" si="97"/>
        <v>10250.487738675707</v>
      </c>
      <c r="J178" s="21">
        <f t="shared" si="97"/>
        <v>-56692.000660142308</v>
      </c>
      <c r="K178" s="21">
        <f t="shared" si="97"/>
        <v>85865.896268768513</v>
      </c>
      <c r="L178" s="21">
        <f t="shared" si="97"/>
        <v>14674.181107102238</v>
      </c>
      <c r="M178" s="21">
        <f t="shared" si="97"/>
        <v>14732.856453853223</v>
      </c>
      <c r="N178" s="21">
        <f t="shared" si="97"/>
        <v>14791.924925427345</v>
      </c>
      <c r="O178" s="21">
        <f t="shared" si="97"/>
        <v>-12398.610844238676</v>
      </c>
      <c r="P178" s="21">
        <f t="shared" si="97"/>
        <v>35661.251796437937</v>
      </c>
      <c r="Q178" s="21">
        <f t="shared" si="97"/>
        <v>11721.515516807485</v>
      </c>
      <c r="R178" s="21">
        <f t="shared" si="97"/>
        <v>11782.183004103223</v>
      </c>
      <c r="S178" s="21">
        <f t="shared" si="97"/>
        <v>11843.256963564549</v>
      </c>
      <c r="T178" s="21">
        <f t="shared" si="97"/>
        <v>-19245.259881446924</v>
      </c>
      <c r="U178" s="21">
        <f t="shared" si="97"/>
        <v>43816.635210681154</v>
      </c>
      <c r="V178" s="21">
        <f t="shared" si="97"/>
        <v>12378.944999926141</v>
      </c>
      <c r="W178" s="21">
        <f t="shared" si="97"/>
        <v>12441.672264758759</v>
      </c>
      <c r="X178" s="21">
        <f t="shared" si="97"/>
        <v>12504.819802266458</v>
      </c>
      <c r="Y178" s="21"/>
      <c r="Z178" s="90"/>
    </row>
    <row r="179" spans="1:26" x14ac:dyDescent="0.25">
      <c r="A179" s="92"/>
      <c r="B179" s="95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90"/>
    </row>
    <row r="180" spans="1:26" x14ac:dyDescent="0.25">
      <c r="A180" s="91" t="s">
        <v>145</v>
      </c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90"/>
    </row>
    <row r="181" spans="1:26" x14ac:dyDescent="0.25">
      <c r="A181" s="92"/>
      <c r="B181" s="93" t="s">
        <v>102</v>
      </c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>
        <f>-X68</f>
        <v>-29589.04109589041</v>
      </c>
      <c r="Y181" s="21"/>
      <c r="Z181" s="90"/>
    </row>
    <row r="182" spans="1:26" x14ac:dyDescent="0.25">
      <c r="A182" s="92"/>
      <c r="B182" s="93" t="s">
        <v>96</v>
      </c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>
        <f>X50</f>
        <v>2396.7530715774597</v>
      </c>
      <c r="Y182" s="21"/>
      <c r="Z182" s="90"/>
    </row>
    <row r="183" spans="1:26" x14ac:dyDescent="0.25">
      <c r="A183" s="92"/>
      <c r="B183" s="93" t="s">
        <v>98</v>
      </c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>
        <f>X51</f>
        <v>11234.780023019344</v>
      </c>
      <c r="Y183" s="21"/>
      <c r="Z183" s="90"/>
    </row>
    <row r="184" spans="1:26" x14ac:dyDescent="0.25">
      <c r="A184" s="92"/>
      <c r="B184" s="93" t="s">
        <v>97</v>
      </c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>
        <f>X52</f>
        <v>14043.475028774179</v>
      </c>
      <c r="Y184" s="21"/>
      <c r="Z184" s="90"/>
    </row>
    <row r="185" spans="1:26" x14ac:dyDescent="0.25">
      <c r="A185" s="92" t="s">
        <v>149</v>
      </c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>
        <f>0</f>
        <v>0</v>
      </c>
      <c r="Y185" s="21"/>
      <c r="Z185" s="90"/>
    </row>
    <row r="186" spans="1:26" x14ac:dyDescent="0.25">
      <c r="A186" s="92"/>
      <c r="B186" s="21"/>
      <c r="C186" s="21">
        <v>0</v>
      </c>
      <c r="D186" s="21">
        <v>1</v>
      </c>
      <c r="E186" s="21">
        <v>2</v>
      </c>
      <c r="F186" s="21">
        <v>3</v>
      </c>
      <c r="G186" s="21">
        <v>4</v>
      </c>
      <c r="H186" s="21">
        <v>5</v>
      </c>
      <c r="I186" s="21">
        <v>6</v>
      </c>
      <c r="J186" s="21">
        <v>7</v>
      </c>
      <c r="K186" s="21">
        <v>8</v>
      </c>
      <c r="L186" s="21">
        <v>9</v>
      </c>
      <c r="M186" s="21">
        <v>10</v>
      </c>
      <c r="N186" s="21">
        <v>11</v>
      </c>
      <c r="O186" s="21">
        <v>12</v>
      </c>
      <c r="P186" s="21">
        <v>13</v>
      </c>
      <c r="Q186" s="21">
        <v>14</v>
      </c>
      <c r="R186" s="21">
        <v>15</v>
      </c>
      <c r="S186" s="21">
        <v>16</v>
      </c>
      <c r="T186" s="21">
        <v>17</v>
      </c>
      <c r="U186" s="21">
        <v>18</v>
      </c>
      <c r="V186" s="21">
        <v>19</v>
      </c>
      <c r="W186" s="21">
        <v>20</v>
      </c>
      <c r="X186" s="21">
        <v>21</v>
      </c>
      <c r="Y186" s="21"/>
      <c r="Z186" s="90"/>
    </row>
    <row r="187" spans="1:26" x14ac:dyDescent="0.25">
      <c r="A187" s="92" t="s">
        <v>150</v>
      </c>
      <c r="B187" s="21"/>
      <c r="C187" s="21">
        <f>SUM(C158:C186)</f>
        <v>-1700000</v>
      </c>
      <c r="D187" s="21">
        <f>SUM(D158:D186)</f>
        <v>-165267.23729452089</v>
      </c>
      <c r="E187" s="21">
        <f t="shared" ref="E187:W187" si="98">SUM(E158:E186)</f>
        <v>-23064.685717493579</v>
      </c>
      <c r="F187" s="21">
        <f t="shared" si="98"/>
        <v>-14601.874763725304</v>
      </c>
      <c r="G187" s="21">
        <f t="shared" si="98"/>
        <v>3084.2730507650813</v>
      </c>
      <c r="H187" s="21">
        <f t="shared" si="98"/>
        <v>20827.470589214863</v>
      </c>
      <c r="I187" s="21">
        <f t="shared" si="98"/>
        <v>23628.099923309441</v>
      </c>
      <c r="J187" s="21">
        <f t="shared" si="98"/>
        <v>-185013.4543164738</v>
      </c>
      <c r="K187" s="21">
        <f t="shared" si="98"/>
        <v>128403.19507628396</v>
      </c>
      <c r="L187" s="21">
        <f t="shared" si="98"/>
        <v>71878.437901182813</v>
      </c>
      <c r="M187" s="21">
        <f t="shared" si="98"/>
        <v>86662.666568380475</v>
      </c>
      <c r="N187" s="21">
        <f t="shared" si="98"/>
        <v>101506.27611606942</v>
      </c>
      <c r="O187" s="21">
        <f t="shared" si="98"/>
        <v>37909.66422808075</v>
      </c>
      <c r="P187" s="21">
        <f t="shared" si="98"/>
        <v>145623.23125159892</v>
      </c>
      <c r="Q187" s="21">
        <f t="shared" si="98"/>
        <v>133397.38021500385</v>
      </c>
      <c r="R187" s="21">
        <f t="shared" si="98"/>
        <v>145232.51684582201</v>
      </c>
      <c r="S187" s="21">
        <f t="shared" si="98"/>
        <v>157129.04958880815</v>
      </c>
      <c r="T187" s="21">
        <f t="shared" si="98"/>
        <v>70787.389624135583</v>
      </c>
      <c r="U187" s="21">
        <f t="shared" si="98"/>
        <v>213657.95088572692</v>
      </c>
      <c r="V187" s="21">
        <f t="shared" si="98"/>
        <v>194591.15007968477</v>
      </c>
      <c r="W187" s="21">
        <f t="shared" si="98"/>
        <v>207087.40670286419</v>
      </c>
      <c r="X187" s="21">
        <f>SUM(X158:X186)</f>
        <v>2312633.1100890436</v>
      </c>
      <c r="Y187" s="21"/>
      <c r="Z187" s="90"/>
    </row>
    <row r="188" spans="1:26" x14ac:dyDescent="0.25">
      <c r="A188" s="92" t="s">
        <v>151</v>
      </c>
      <c r="B188" s="21"/>
      <c r="C188" s="120">
        <f>F207</f>
        <v>4.9251812878893755E-2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90"/>
    </row>
    <row r="189" spans="1:26" x14ac:dyDescent="0.25">
      <c r="A189" s="92" t="s">
        <v>152</v>
      </c>
      <c r="B189" s="21"/>
      <c r="C189" s="21">
        <f>-PV(C188,C186,,C187)</f>
        <v>-1700000</v>
      </c>
      <c r="D189" s="21">
        <f>-PV($C$188,D186,,D187)</f>
        <v>-157509.60376334019</v>
      </c>
      <c r="E189" s="21">
        <f t="shared" ref="E189:X189" si="99">-PV($C$188,E186,,E187)</f>
        <v>-20950.195727736049</v>
      </c>
      <c r="F189" s="21">
        <f t="shared" si="99"/>
        <v>-12640.650814705088</v>
      </c>
      <c r="G189" s="21">
        <f t="shared" si="99"/>
        <v>2544.6842756335318</v>
      </c>
      <c r="H189" s="21">
        <f t="shared" si="99"/>
        <v>16377.133476491666</v>
      </c>
      <c r="I189" s="21">
        <f t="shared" si="99"/>
        <v>17707.22188320048</v>
      </c>
      <c r="J189" s="21">
        <f t="shared" si="99"/>
        <v>-132143.32002728971</v>
      </c>
      <c r="K189" s="21">
        <f t="shared" si="99"/>
        <v>87405.347639268628</v>
      </c>
      <c r="L189" s="21">
        <f t="shared" si="99"/>
        <v>46631.681493299926</v>
      </c>
      <c r="M189" s="21">
        <f t="shared" si="99"/>
        <v>53583.954994542219</v>
      </c>
      <c r="N189" s="21">
        <f t="shared" si="99"/>
        <v>59815.795750100609</v>
      </c>
      <c r="O189" s="21">
        <f t="shared" si="99"/>
        <v>21290.85973559388</v>
      </c>
      <c r="P189" s="21">
        <f t="shared" si="99"/>
        <v>77946.06515437855</v>
      </c>
      <c r="Q189" s="21">
        <f t="shared" si="99"/>
        <v>68050.466239748057</v>
      </c>
      <c r="R189" s="21">
        <f t="shared" si="99"/>
        <v>70610.281012588937</v>
      </c>
      <c r="S189" s="21">
        <f t="shared" si="99"/>
        <v>72808.290074501332</v>
      </c>
      <c r="T189" s="21">
        <f t="shared" si="99"/>
        <v>31260.830899495963</v>
      </c>
      <c r="U189" s="21">
        <f t="shared" si="99"/>
        <v>89925.725524379915</v>
      </c>
      <c r="V189" s="21">
        <f t="shared" si="99"/>
        <v>78056.351574627159</v>
      </c>
      <c r="W189" s="21">
        <f t="shared" si="99"/>
        <v>79169.722846126679</v>
      </c>
      <c r="X189" s="21">
        <f t="shared" si="99"/>
        <v>842621.32477255596</v>
      </c>
      <c r="Y189" s="21"/>
      <c r="Z189" s="90"/>
    </row>
    <row r="190" spans="1:26" x14ac:dyDescent="0.25">
      <c r="A190" s="92" t="s">
        <v>153</v>
      </c>
      <c r="B190" s="21"/>
      <c r="C190" s="120">
        <f>IRR(C187:X187)</f>
        <v>3.9081195599159235E-2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90"/>
    </row>
    <row r="191" spans="1:26" ht="16.5" thickBot="1" x14ac:dyDescent="0.3">
      <c r="A191" s="96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8"/>
    </row>
    <row r="192" spans="1:26" ht="16.5" thickTop="1" x14ac:dyDescent="0.25"/>
    <row r="193" spans="5:12" ht="16.5" thickBot="1" x14ac:dyDescent="0.3"/>
    <row r="194" spans="5:12" ht="16.5" thickTop="1" x14ac:dyDescent="0.25">
      <c r="E194" s="99" t="s">
        <v>154</v>
      </c>
      <c r="F194" s="100">
        <v>1.1399999999999999</v>
      </c>
      <c r="G194" s="100"/>
      <c r="H194" s="100"/>
      <c r="I194" s="100"/>
      <c r="J194" s="100"/>
      <c r="K194" s="100"/>
      <c r="L194" s="101"/>
    </row>
    <row r="195" spans="5:12" x14ac:dyDescent="0.25">
      <c r="E195" s="102" t="s">
        <v>155</v>
      </c>
      <c r="F195" s="114">
        <f>0.0865</f>
        <v>8.6499999999999994E-2</v>
      </c>
      <c r="G195" s="35"/>
      <c r="H195" s="35"/>
      <c r="I195" s="35"/>
      <c r="J195" s="35"/>
      <c r="K195" s="35"/>
      <c r="L195" s="36"/>
    </row>
    <row r="196" spans="5:12" x14ac:dyDescent="0.25">
      <c r="E196" s="102" t="s">
        <v>156</v>
      </c>
      <c r="F196" s="114">
        <f>0.0125</f>
        <v>1.2500000000000001E-2</v>
      </c>
      <c r="G196" s="35"/>
      <c r="H196" s="35"/>
      <c r="I196" s="35"/>
      <c r="J196" s="35"/>
      <c r="K196" s="35"/>
      <c r="L196" s="36"/>
    </row>
    <row r="197" spans="5:12" x14ac:dyDescent="0.25">
      <c r="E197" s="102"/>
      <c r="F197" s="35"/>
      <c r="G197" s="35"/>
      <c r="H197" s="35"/>
      <c r="I197" s="35"/>
      <c r="J197" s="35"/>
      <c r="K197" s="35"/>
      <c r="L197" s="36"/>
    </row>
    <row r="198" spans="5:12" x14ac:dyDescent="0.25">
      <c r="E198" s="102" t="s">
        <v>157</v>
      </c>
      <c r="F198" s="113">
        <f>F196+F194*(F195-F196)</f>
        <v>9.6859999999999988E-2</v>
      </c>
      <c r="G198" s="35"/>
      <c r="H198" s="35"/>
      <c r="I198" s="35"/>
      <c r="J198" s="35"/>
      <c r="K198" s="35"/>
      <c r="L198" s="36"/>
    </row>
    <row r="199" spans="5:12" x14ac:dyDescent="0.25">
      <c r="E199" s="102"/>
      <c r="F199" s="35"/>
      <c r="G199" s="35"/>
      <c r="H199" s="35"/>
      <c r="I199" s="35"/>
      <c r="J199" s="35" t="s">
        <v>181</v>
      </c>
      <c r="K199" s="35"/>
      <c r="L199" s="36"/>
    </row>
    <row r="200" spans="5:12" x14ac:dyDescent="0.25">
      <c r="E200" s="102" t="s">
        <v>158</v>
      </c>
      <c r="F200" s="112">
        <f>I200/I203</f>
        <v>1.0495876576932914</v>
      </c>
      <c r="G200" s="35"/>
      <c r="H200" s="35" t="s">
        <v>160</v>
      </c>
      <c r="I200" s="35">
        <f>D71</f>
        <v>1583747.0427312795</v>
      </c>
      <c r="J200" s="115">
        <f>Mortgage!E4</f>
        <v>7.0000000000000007E-2</v>
      </c>
      <c r="K200" s="35"/>
      <c r="L200" s="36"/>
    </row>
    <row r="201" spans="5:12" x14ac:dyDescent="0.25">
      <c r="E201" s="102" t="s">
        <v>159</v>
      </c>
      <c r="F201" s="112">
        <f>I201/I203</f>
        <v>-4.9587657693291425E-2</v>
      </c>
      <c r="G201" s="35"/>
      <c r="H201" s="35" t="s">
        <v>161</v>
      </c>
      <c r="I201" s="35">
        <f>D76</f>
        <v>-74823.961250000168</v>
      </c>
      <c r="J201" s="115">
        <f>F198</f>
        <v>9.6859999999999988E-2</v>
      </c>
      <c r="K201" s="35"/>
      <c r="L201" s="36"/>
    </row>
    <row r="202" spans="5:12" x14ac:dyDescent="0.25">
      <c r="E202" s="102"/>
      <c r="F202" s="35"/>
      <c r="G202" s="35"/>
      <c r="H202" s="35"/>
      <c r="I202" s="35"/>
      <c r="J202" s="35"/>
      <c r="K202" s="35"/>
      <c r="L202" s="36"/>
    </row>
    <row r="203" spans="5:12" x14ac:dyDescent="0.25">
      <c r="E203" s="102" t="s">
        <v>163</v>
      </c>
      <c r="F203" s="115">
        <f>(F200*J200)+(F201*J201)</f>
        <v>6.8668075514358204E-2</v>
      </c>
      <c r="G203" s="35"/>
      <c r="H203" s="35" t="s">
        <v>162</v>
      </c>
      <c r="I203" s="35">
        <f>SUM(I200:I201)</f>
        <v>1508923.0814812793</v>
      </c>
      <c r="J203" s="35"/>
      <c r="K203" s="35"/>
      <c r="L203" s="36"/>
    </row>
    <row r="204" spans="5:12" x14ac:dyDescent="0.25">
      <c r="E204" s="102"/>
      <c r="F204" s="35"/>
      <c r="G204" s="35"/>
      <c r="H204" s="35"/>
      <c r="I204" s="35"/>
      <c r="J204" s="35"/>
      <c r="K204" s="35"/>
      <c r="L204" s="36"/>
    </row>
    <row r="205" spans="5:12" x14ac:dyDescent="0.25">
      <c r="E205" s="102" t="s">
        <v>83</v>
      </c>
      <c r="F205" s="115">
        <f>D140</f>
        <v>0.25</v>
      </c>
      <c r="G205" s="35"/>
      <c r="H205" s="35"/>
      <c r="I205" s="35"/>
      <c r="J205" s="35"/>
      <c r="K205" s="35"/>
      <c r="L205" s="36"/>
    </row>
    <row r="206" spans="5:12" x14ac:dyDescent="0.25">
      <c r="E206" s="102"/>
      <c r="F206" s="35"/>
      <c r="G206" s="35"/>
      <c r="H206" s="35"/>
      <c r="I206" s="35"/>
      <c r="J206" s="35"/>
      <c r="K206" s="35"/>
      <c r="L206" s="36"/>
    </row>
    <row r="207" spans="5:12" ht="16.5" thickBot="1" x14ac:dyDescent="0.3">
      <c r="E207" s="103" t="s">
        <v>151</v>
      </c>
      <c r="F207" s="117">
        <f>(F200)*F203*(1-F205)+(F201)*(F198)</f>
        <v>4.9251812878893755E-2</v>
      </c>
      <c r="G207" s="104"/>
      <c r="H207" s="104"/>
      <c r="I207" s="104"/>
      <c r="J207" s="104"/>
      <c r="K207" s="104"/>
      <c r="L207" s="105"/>
    </row>
    <row r="208" spans="5:12" ht="16.5" thickTop="1" x14ac:dyDescent="0.25"/>
  </sheetData>
  <hyperlinks>
    <hyperlink ref="A31" r:id="rId1"/>
    <hyperlink ref="A144" r:id="rId2"/>
    <hyperlink ref="A148" r:id="rId3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topLeftCell="A3" workbookViewId="0">
      <selection activeCell="E4" sqref="E4"/>
    </sheetView>
  </sheetViews>
  <sheetFormatPr defaultColWidth="11" defaultRowHeight="15.75" x14ac:dyDescent="0.25"/>
  <cols>
    <col min="2" max="2" width="8.375" customWidth="1"/>
    <col min="3" max="3" width="13.625" customWidth="1"/>
    <col min="4" max="4" width="11.625" customWidth="1"/>
    <col min="5" max="5" width="11.625" bestFit="1" customWidth="1"/>
    <col min="6" max="6" width="14.375" customWidth="1"/>
    <col min="7" max="7" width="16.625" customWidth="1"/>
    <col min="8" max="8" width="13.375" customWidth="1"/>
    <col min="9" max="9" width="11.5" bestFit="1" customWidth="1"/>
  </cols>
  <sheetData>
    <row r="1" spans="1:9" x14ac:dyDescent="0.25">
      <c r="B1" t="s">
        <v>69</v>
      </c>
    </row>
    <row r="3" spans="1:9" x14ac:dyDescent="0.25">
      <c r="B3" t="s">
        <v>183</v>
      </c>
      <c r="E3" s="5">
        <v>1600000</v>
      </c>
    </row>
    <row r="4" spans="1:9" x14ac:dyDescent="0.25">
      <c r="B4" t="s">
        <v>70</v>
      </c>
      <c r="E4" s="4">
        <v>7.0000000000000007E-2</v>
      </c>
    </row>
    <row r="5" spans="1:9" x14ac:dyDescent="0.25">
      <c r="B5" t="s">
        <v>71</v>
      </c>
      <c r="E5" s="6">
        <f>E4/12</f>
        <v>5.8333333333333336E-3</v>
      </c>
    </row>
    <row r="6" spans="1:9" x14ac:dyDescent="0.25">
      <c r="B6" t="s">
        <v>72</v>
      </c>
      <c r="E6" s="5">
        <v>30</v>
      </c>
    </row>
    <row r="7" spans="1:9" x14ac:dyDescent="0.25">
      <c r="B7" t="s">
        <v>73</v>
      </c>
      <c r="E7" s="5">
        <f>E6*12</f>
        <v>360</v>
      </c>
    </row>
    <row r="8" spans="1:9" x14ac:dyDescent="0.25">
      <c r="B8" t="s">
        <v>76</v>
      </c>
      <c r="E8" s="3">
        <f>-PMT(E5,E7,E3,0,0)</f>
        <v>10644.839922866931</v>
      </c>
    </row>
    <row r="12" spans="1:9" ht="47.25" x14ac:dyDescent="0.25">
      <c r="A12" t="s">
        <v>80</v>
      </c>
      <c r="B12" t="s">
        <v>74</v>
      </c>
      <c r="C12" t="s">
        <v>75</v>
      </c>
      <c r="D12" t="s">
        <v>76</v>
      </c>
      <c r="E12" t="s">
        <v>77</v>
      </c>
      <c r="F12" t="s">
        <v>78</v>
      </c>
      <c r="G12" t="s">
        <v>79</v>
      </c>
      <c r="H12" s="13" t="s">
        <v>82</v>
      </c>
      <c r="I12" s="13" t="s">
        <v>104</v>
      </c>
    </row>
    <row r="13" spans="1:9" x14ac:dyDescent="0.25">
      <c r="A13" s="122">
        <v>2014</v>
      </c>
      <c r="B13" s="10">
        <v>1</v>
      </c>
      <c r="C13" s="10">
        <f>E3</f>
        <v>1600000</v>
      </c>
      <c r="D13" s="11">
        <f>$E$8</f>
        <v>10644.839922866931</v>
      </c>
      <c r="E13" s="12">
        <f>$E$5*C13</f>
        <v>9333.3333333333339</v>
      </c>
      <c r="F13" s="11">
        <f>D13-E13</f>
        <v>1311.5065895335974</v>
      </c>
      <c r="G13" s="11">
        <f>C13-F13</f>
        <v>1598688.4934104665</v>
      </c>
      <c r="H13" s="10"/>
      <c r="I13" s="10"/>
    </row>
    <row r="14" spans="1:9" x14ac:dyDescent="0.25">
      <c r="A14" s="122"/>
      <c r="B14" s="10">
        <v>2</v>
      </c>
      <c r="C14" s="11">
        <f>G13</f>
        <v>1598688.4934104665</v>
      </c>
      <c r="D14" s="11">
        <f t="shared" ref="D14:D77" si="0">$E$8</f>
        <v>10644.839922866931</v>
      </c>
      <c r="E14" s="12">
        <f t="shared" ref="E14:E61" si="1">$E$5*C14</f>
        <v>9325.6828782277207</v>
      </c>
      <c r="F14" s="11">
        <f t="shared" ref="F14:F59" si="2">D14-E14</f>
        <v>1319.1570446392107</v>
      </c>
      <c r="G14" s="11">
        <f t="shared" ref="G14:G61" si="3">C14-F14</f>
        <v>1597369.3363658274</v>
      </c>
      <c r="H14" s="10"/>
      <c r="I14" s="10"/>
    </row>
    <row r="15" spans="1:9" x14ac:dyDescent="0.25">
      <c r="A15" s="122"/>
      <c r="B15" s="10">
        <v>3</v>
      </c>
      <c r="C15" s="11">
        <f t="shared" ref="C15:C78" si="4">G14</f>
        <v>1597369.3363658274</v>
      </c>
      <c r="D15" s="11">
        <f t="shared" si="0"/>
        <v>10644.839922866931</v>
      </c>
      <c r="E15" s="12">
        <f t="shared" si="1"/>
        <v>9317.9877954673266</v>
      </c>
      <c r="F15" s="11">
        <f t="shared" si="2"/>
        <v>1326.8521273996048</v>
      </c>
      <c r="G15" s="11">
        <f t="shared" si="3"/>
        <v>1596042.4842384278</v>
      </c>
      <c r="H15" s="10"/>
      <c r="I15" s="10"/>
    </row>
    <row r="16" spans="1:9" x14ac:dyDescent="0.25">
      <c r="A16" s="122"/>
      <c r="B16" s="10">
        <v>4</v>
      </c>
      <c r="C16" s="11">
        <f t="shared" si="4"/>
        <v>1596042.4842384278</v>
      </c>
      <c r="D16" s="11">
        <f t="shared" si="0"/>
        <v>10644.839922866931</v>
      </c>
      <c r="E16" s="12">
        <f t="shared" si="1"/>
        <v>9310.2478247241634</v>
      </c>
      <c r="F16" s="11">
        <f t="shared" si="2"/>
        <v>1334.592098142768</v>
      </c>
      <c r="G16" s="11">
        <f t="shared" si="3"/>
        <v>1594707.8921402851</v>
      </c>
      <c r="H16" s="10"/>
      <c r="I16" s="10"/>
    </row>
    <row r="17" spans="1:9" x14ac:dyDescent="0.25">
      <c r="A17" s="122"/>
      <c r="B17" s="10">
        <v>5</v>
      </c>
      <c r="C17" s="11">
        <f t="shared" si="4"/>
        <v>1594707.8921402851</v>
      </c>
      <c r="D17" s="11">
        <f t="shared" si="0"/>
        <v>10644.839922866931</v>
      </c>
      <c r="E17" s="12">
        <f t="shared" si="1"/>
        <v>9302.4627041516633</v>
      </c>
      <c r="F17" s="11">
        <f t="shared" si="2"/>
        <v>1342.3772187152681</v>
      </c>
      <c r="G17" s="11">
        <f t="shared" si="3"/>
        <v>1593365.5149215697</v>
      </c>
      <c r="H17" s="10"/>
      <c r="I17" s="10"/>
    </row>
    <row r="18" spans="1:9" x14ac:dyDescent="0.25">
      <c r="A18" s="122"/>
      <c r="B18" s="10">
        <v>6</v>
      </c>
      <c r="C18" s="11">
        <f t="shared" si="4"/>
        <v>1593365.5149215697</v>
      </c>
      <c r="D18" s="11">
        <f t="shared" si="0"/>
        <v>10644.839922866931</v>
      </c>
      <c r="E18" s="12">
        <f t="shared" si="1"/>
        <v>9294.632170375824</v>
      </c>
      <c r="F18" s="11">
        <f t="shared" si="2"/>
        <v>1350.2077524911074</v>
      </c>
      <c r="G18" s="11">
        <f t="shared" si="3"/>
        <v>1592015.3071690786</v>
      </c>
      <c r="H18" s="10"/>
      <c r="I18" s="10"/>
    </row>
    <row r="19" spans="1:9" x14ac:dyDescent="0.25">
      <c r="A19" s="122"/>
      <c r="B19" s="10">
        <v>7</v>
      </c>
      <c r="C19" s="11">
        <f t="shared" si="4"/>
        <v>1592015.3071690786</v>
      </c>
      <c r="D19" s="11">
        <f t="shared" si="0"/>
        <v>10644.839922866931</v>
      </c>
      <c r="E19" s="12">
        <f t="shared" si="1"/>
        <v>9286.755958486292</v>
      </c>
      <c r="F19" s="11">
        <f t="shared" si="2"/>
        <v>1358.0839643806394</v>
      </c>
      <c r="G19" s="11">
        <f t="shared" si="3"/>
        <v>1590657.2232046979</v>
      </c>
      <c r="H19" s="10"/>
      <c r="I19" s="10"/>
    </row>
    <row r="20" spans="1:9" x14ac:dyDescent="0.25">
      <c r="A20" s="122"/>
      <c r="B20" s="10">
        <v>8</v>
      </c>
      <c r="C20" s="11">
        <f t="shared" si="4"/>
        <v>1590657.2232046979</v>
      </c>
      <c r="D20" s="11">
        <f t="shared" si="0"/>
        <v>10644.839922866931</v>
      </c>
      <c r="E20" s="12">
        <f t="shared" si="1"/>
        <v>9278.8338020274059</v>
      </c>
      <c r="F20" s="11">
        <f t="shared" si="2"/>
        <v>1366.0061208395255</v>
      </c>
      <c r="G20" s="11">
        <f t="shared" si="3"/>
        <v>1589291.2170838583</v>
      </c>
      <c r="H20" s="10"/>
      <c r="I20" s="10"/>
    </row>
    <row r="21" spans="1:9" x14ac:dyDescent="0.25">
      <c r="A21" s="122"/>
      <c r="B21" s="10">
        <v>9</v>
      </c>
      <c r="C21" s="11">
        <f t="shared" si="4"/>
        <v>1589291.2170838583</v>
      </c>
      <c r="D21" s="11">
        <f t="shared" si="0"/>
        <v>10644.839922866931</v>
      </c>
      <c r="E21" s="12">
        <f t="shared" si="1"/>
        <v>9270.8654329891742</v>
      </c>
      <c r="F21" s="11">
        <f t="shared" si="2"/>
        <v>1373.9744898777572</v>
      </c>
      <c r="G21" s="11">
        <f t="shared" si="3"/>
        <v>1587917.2425939806</v>
      </c>
      <c r="H21" s="10"/>
      <c r="I21" s="10"/>
    </row>
    <row r="22" spans="1:9" x14ac:dyDescent="0.25">
      <c r="A22" s="122"/>
      <c r="B22" s="10">
        <v>10</v>
      </c>
      <c r="C22" s="11">
        <f t="shared" si="4"/>
        <v>1587917.2425939806</v>
      </c>
      <c r="D22" s="11">
        <f t="shared" si="0"/>
        <v>10644.839922866931</v>
      </c>
      <c r="E22" s="12">
        <f t="shared" si="1"/>
        <v>9262.8505817982204</v>
      </c>
      <c r="F22" s="11">
        <f t="shared" si="2"/>
        <v>1381.9893410687109</v>
      </c>
      <c r="G22" s="11">
        <f t="shared" si="3"/>
        <v>1586535.2532529118</v>
      </c>
      <c r="H22" s="10"/>
      <c r="I22" s="10"/>
    </row>
    <row r="23" spans="1:9" x14ac:dyDescent="0.25">
      <c r="A23" s="122"/>
      <c r="B23" s="10">
        <v>11</v>
      </c>
      <c r="C23" s="11">
        <f t="shared" si="4"/>
        <v>1586535.2532529118</v>
      </c>
      <c r="D23" s="11">
        <f t="shared" si="0"/>
        <v>10644.839922866931</v>
      </c>
      <c r="E23" s="12">
        <f t="shared" si="1"/>
        <v>9254.7889773086536</v>
      </c>
      <c r="F23" s="11">
        <f t="shared" si="2"/>
        <v>1390.0509455582778</v>
      </c>
      <c r="G23" s="11">
        <f t="shared" si="3"/>
        <v>1585145.2023073535</v>
      </c>
      <c r="H23" s="10"/>
      <c r="I23" s="10"/>
    </row>
    <row r="24" spans="1:9" x14ac:dyDescent="0.25">
      <c r="A24" s="122"/>
      <c r="B24" s="10">
        <v>12</v>
      </c>
      <c r="C24" s="11">
        <f t="shared" si="4"/>
        <v>1585145.2023073535</v>
      </c>
      <c r="D24" s="11">
        <f t="shared" si="0"/>
        <v>10644.839922866931</v>
      </c>
      <c r="E24" s="12">
        <f t="shared" si="1"/>
        <v>9246.6803467928967</v>
      </c>
      <c r="F24" s="11">
        <f t="shared" si="2"/>
        <v>1398.1595760740347</v>
      </c>
      <c r="G24" s="11">
        <f t="shared" si="3"/>
        <v>1583747.0427312795</v>
      </c>
      <c r="H24" s="12">
        <f>SUM(E13:E24)</f>
        <v>111485.12180568266</v>
      </c>
      <c r="I24" s="11">
        <f>SUM(D13:D24)</f>
        <v>127738.07907440317</v>
      </c>
    </row>
    <row r="25" spans="1:9" x14ac:dyDescent="0.25">
      <c r="A25" s="122">
        <v>2015</v>
      </c>
      <c r="B25">
        <v>13</v>
      </c>
      <c r="C25" s="8">
        <f t="shared" si="4"/>
        <v>1583747.0427312795</v>
      </c>
      <c r="D25" s="8">
        <f t="shared" si="0"/>
        <v>10644.839922866931</v>
      </c>
      <c r="E25" s="9">
        <f t="shared" si="1"/>
        <v>9238.5244159324648</v>
      </c>
      <c r="F25" s="8">
        <f t="shared" si="2"/>
        <v>1406.3155069344666</v>
      </c>
      <c r="G25" s="8">
        <f t="shared" si="3"/>
        <v>1582340.7272243451</v>
      </c>
    </row>
    <row r="26" spans="1:9" x14ac:dyDescent="0.25">
      <c r="A26" s="122"/>
      <c r="B26">
        <v>14</v>
      </c>
      <c r="C26" s="8">
        <f t="shared" si="4"/>
        <v>1582340.7272243451</v>
      </c>
      <c r="D26" s="8">
        <f t="shared" si="0"/>
        <v>10644.839922866931</v>
      </c>
      <c r="E26" s="9">
        <f t="shared" si="1"/>
        <v>9230.3209088086805</v>
      </c>
      <c r="F26" s="8">
        <f t="shared" si="2"/>
        <v>1414.5190140582508</v>
      </c>
      <c r="G26" s="8">
        <f t="shared" si="3"/>
        <v>1580926.2082102869</v>
      </c>
    </row>
    <row r="27" spans="1:9" x14ac:dyDescent="0.25">
      <c r="A27" s="122"/>
      <c r="B27">
        <v>15</v>
      </c>
      <c r="C27" s="8">
        <f t="shared" si="4"/>
        <v>1580926.2082102869</v>
      </c>
      <c r="D27" s="8">
        <f t="shared" si="0"/>
        <v>10644.839922866931</v>
      </c>
      <c r="E27" s="9">
        <f t="shared" si="1"/>
        <v>9222.0695478933412</v>
      </c>
      <c r="F27" s="8">
        <f t="shared" si="2"/>
        <v>1422.7703749735902</v>
      </c>
      <c r="G27" s="8">
        <f t="shared" si="3"/>
        <v>1579503.4378353134</v>
      </c>
    </row>
    <row r="28" spans="1:9" x14ac:dyDescent="0.25">
      <c r="A28" s="122"/>
      <c r="B28">
        <v>16</v>
      </c>
      <c r="C28" s="8">
        <f t="shared" si="4"/>
        <v>1579503.4378353134</v>
      </c>
      <c r="D28" s="8">
        <f t="shared" si="0"/>
        <v>10644.839922866931</v>
      </c>
      <c r="E28" s="9">
        <f t="shared" si="1"/>
        <v>9213.7700540393289</v>
      </c>
      <c r="F28" s="8">
        <f t="shared" si="2"/>
        <v>1431.0698688276025</v>
      </c>
      <c r="G28" s="8">
        <f t="shared" si="3"/>
        <v>1578072.3679664857</v>
      </c>
    </row>
    <row r="29" spans="1:9" x14ac:dyDescent="0.25">
      <c r="A29" s="122"/>
      <c r="B29">
        <v>17</v>
      </c>
      <c r="C29" s="8">
        <f t="shared" si="4"/>
        <v>1578072.3679664857</v>
      </c>
      <c r="D29" s="8">
        <f t="shared" si="0"/>
        <v>10644.839922866931</v>
      </c>
      <c r="E29" s="9">
        <f t="shared" si="1"/>
        <v>9205.4221464711663</v>
      </c>
      <c r="F29" s="8">
        <f t="shared" si="2"/>
        <v>1439.417776395765</v>
      </c>
      <c r="G29" s="8">
        <f t="shared" si="3"/>
        <v>1576632.9501900899</v>
      </c>
    </row>
    <row r="30" spans="1:9" x14ac:dyDescent="0.25">
      <c r="A30" s="122"/>
      <c r="B30">
        <v>18</v>
      </c>
      <c r="C30" s="8">
        <f t="shared" si="4"/>
        <v>1576632.9501900899</v>
      </c>
      <c r="D30" s="8">
        <f t="shared" si="0"/>
        <v>10644.839922866931</v>
      </c>
      <c r="E30" s="9">
        <f t="shared" si="1"/>
        <v>9197.0255427755255</v>
      </c>
      <c r="F30" s="8">
        <f t="shared" si="2"/>
        <v>1447.8143800914058</v>
      </c>
      <c r="G30" s="8">
        <f t="shared" si="3"/>
        <v>1575185.1358099985</v>
      </c>
    </row>
    <row r="31" spans="1:9" x14ac:dyDescent="0.25">
      <c r="A31" s="122"/>
      <c r="B31">
        <v>19</v>
      </c>
      <c r="C31" s="8">
        <f t="shared" si="4"/>
        <v>1575185.1358099985</v>
      </c>
      <c r="D31" s="8">
        <f t="shared" si="0"/>
        <v>10644.839922866931</v>
      </c>
      <c r="E31" s="9">
        <f t="shared" si="1"/>
        <v>9188.579958891658</v>
      </c>
      <c r="F31" s="8">
        <f t="shared" si="2"/>
        <v>1456.2599639752734</v>
      </c>
      <c r="G31" s="8">
        <f t="shared" si="3"/>
        <v>1573728.8758460232</v>
      </c>
    </row>
    <row r="32" spans="1:9" x14ac:dyDescent="0.25">
      <c r="A32" s="122"/>
      <c r="B32">
        <v>20</v>
      </c>
      <c r="C32" s="8">
        <f t="shared" si="4"/>
        <v>1573728.8758460232</v>
      </c>
      <c r="D32" s="8">
        <f t="shared" si="0"/>
        <v>10644.839922866931</v>
      </c>
      <c r="E32" s="9">
        <f t="shared" si="1"/>
        <v>9180.085109101803</v>
      </c>
      <c r="F32" s="8">
        <f t="shared" si="2"/>
        <v>1464.7548137651283</v>
      </c>
      <c r="G32" s="8">
        <f t="shared" si="3"/>
        <v>1572264.121032258</v>
      </c>
    </row>
    <row r="33" spans="1:9" x14ac:dyDescent="0.25">
      <c r="A33" s="122"/>
      <c r="B33">
        <v>21</v>
      </c>
      <c r="C33" s="8">
        <f t="shared" si="4"/>
        <v>1572264.121032258</v>
      </c>
      <c r="D33" s="8">
        <f t="shared" si="0"/>
        <v>10644.839922866931</v>
      </c>
      <c r="E33" s="9">
        <f t="shared" si="1"/>
        <v>9171.5407060215057</v>
      </c>
      <c r="F33" s="8">
        <f t="shared" si="2"/>
        <v>1473.2992168454257</v>
      </c>
      <c r="G33" s="8">
        <f t="shared" si="3"/>
        <v>1570790.8218154125</v>
      </c>
    </row>
    <row r="34" spans="1:9" x14ac:dyDescent="0.25">
      <c r="A34" s="122"/>
      <c r="B34">
        <v>22</v>
      </c>
      <c r="C34" s="8">
        <f t="shared" si="4"/>
        <v>1570790.8218154125</v>
      </c>
      <c r="D34" s="8">
        <f t="shared" si="0"/>
        <v>10644.839922866931</v>
      </c>
      <c r="E34" s="9">
        <f t="shared" si="1"/>
        <v>9162.9464605899066</v>
      </c>
      <c r="F34" s="8">
        <f t="shared" si="2"/>
        <v>1481.8934622770248</v>
      </c>
      <c r="G34" s="8">
        <f t="shared" si="3"/>
        <v>1569308.9283531355</v>
      </c>
    </row>
    <row r="35" spans="1:9" x14ac:dyDescent="0.25">
      <c r="A35" s="122"/>
      <c r="B35">
        <v>23</v>
      </c>
      <c r="C35" s="8">
        <f t="shared" si="4"/>
        <v>1569308.9283531355</v>
      </c>
      <c r="D35" s="8">
        <f t="shared" si="0"/>
        <v>10644.839922866931</v>
      </c>
      <c r="E35" s="9">
        <f t="shared" si="1"/>
        <v>9154.3020820599577</v>
      </c>
      <c r="F35" s="8">
        <f t="shared" si="2"/>
        <v>1490.5378408069737</v>
      </c>
      <c r="G35" s="8">
        <f t="shared" si="3"/>
        <v>1567818.3905123286</v>
      </c>
    </row>
    <row r="36" spans="1:9" x14ac:dyDescent="0.25">
      <c r="A36" s="122"/>
      <c r="B36">
        <v>24</v>
      </c>
      <c r="C36" s="8">
        <f t="shared" si="4"/>
        <v>1567818.3905123286</v>
      </c>
      <c r="D36" s="8">
        <f t="shared" si="0"/>
        <v>10644.839922866931</v>
      </c>
      <c r="E36" s="9">
        <f t="shared" si="1"/>
        <v>9145.6072779885835</v>
      </c>
      <c r="F36" s="8">
        <f t="shared" si="2"/>
        <v>1499.2326448783479</v>
      </c>
      <c r="G36" s="8">
        <f t="shared" si="3"/>
        <v>1566319.1578674503</v>
      </c>
      <c r="H36" s="9">
        <f>SUM(E25:E36)</f>
        <v>110310.19421057393</v>
      </c>
      <c r="I36" s="14">
        <f>SUM(D25:D36)</f>
        <v>127738.07907440317</v>
      </c>
    </row>
    <row r="37" spans="1:9" x14ac:dyDescent="0.25">
      <c r="A37" s="122">
        <v>2016</v>
      </c>
      <c r="B37" s="10">
        <v>25</v>
      </c>
      <c r="C37" s="11">
        <f t="shared" si="4"/>
        <v>1566319.1578674503</v>
      </c>
      <c r="D37" s="11">
        <f t="shared" si="0"/>
        <v>10644.839922866931</v>
      </c>
      <c r="E37" s="12">
        <f t="shared" si="1"/>
        <v>9136.861754226793</v>
      </c>
      <c r="F37" s="11">
        <f t="shared" si="2"/>
        <v>1507.9781686401384</v>
      </c>
      <c r="G37" s="11">
        <f t="shared" si="3"/>
        <v>1564811.1796988102</v>
      </c>
      <c r="H37" s="10"/>
      <c r="I37" s="10"/>
    </row>
    <row r="38" spans="1:9" x14ac:dyDescent="0.25">
      <c r="A38" s="122"/>
      <c r="B38" s="10">
        <v>26</v>
      </c>
      <c r="C38" s="11">
        <f t="shared" si="4"/>
        <v>1564811.1796988102</v>
      </c>
      <c r="D38" s="11">
        <f t="shared" si="0"/>
        <v>10644.839922866931</v>
      </c>
      <c r="E38" s="12">
        <f t="shared" si="1"/>
        <v>9128.0652149097259</v>
      </c>
      <c r="F38" s="11">
        <f t="shared" si="2"/>
        <v>1516.7747079572055</v>
      </c>
      <c r="G38" s="11">
        <f t="shared" si="3"/>
        <v>1563294.404990853</v>
      </c>
      <c r="H38" s="10"/>
      <c r="I38" s="10"/>
    </row>
    <row r="39" spans="1:9" x14ac:dyDescent="0.25">
      <c r="A39" s="122"/>
      <c r="B39" s="10">
        <v>27</v>
      </c>
      <c r="C39" s="11">
        <f t="shared" si="4"/>
        <v>1563294.404990853</v>
      </c>
      <c r="D39" s="11">
        <f t="shared" si="0"/>
        <v>10644.839922866931</v>
      </c>
      <c r="E39" s="12">
        <f t="shared" si="1"/>
        <v>9119.2173624466432</v>
      </c>
      <c r="F39" s="11">
        <f t="shared" si="2"/>
        <v>1525.6225604202882</v>
      </c>
      <c r="G39" s="11">
        <f t="shared" si="3"/>
        <v>1561768.7824304327</v>
      </c>
      <c r="H39" s="10"/>
      <c r="I39" s="10"/>
    </row>
    <row r="40" spans="1:9" x14ac:dyDescent="0.25">
      <c r="A40" s="122"/>
      <c r="B40" s="10">
        <v>28</v>
      </c>
      <c r="C40" s="11">
        <f t="shared" si="4"/>
        <v>1561768.7824304327</v>
      </c>
      <c r="D40" s="11">
        <f t="shared" si="0"/>
        <v>10644.839922866931</v>
      </c>
      <c r="E40" s="12">
        <f t="shared" si="1"/>
        <v>9110.3178975108585</v>
      </c>
      <c r="F40" s="11">
        <f t="shared" si="2"/>
        <v>1534.5220253560728</v>
      </c>
      <c r="G40" s="11">
        <f t="shared" si="3"/>
        <v>1560234.2604050767</v>
      </c>
      <c r="H40" s="10"/>
      <c r="I40" s="10"/>
    </row>
    <row r="41" spans="1:9" x14ac:dyDescent="0.25">
      <c r="A41" s="122"/>
      <c r="B41" s="10">
        <v>29</v>
      </c>
      <c r="C41" s="11">
        <f t="shared" si="4"/>
        <v>1560234.2604050767</v>
      </c>
      <c r="D41" s="11">
        <f t="shared" si="0"/>
        <v>10644.839922866931</v>
      </c>
      <c r="E41" s="12">
        <f t="shared" si="1"/>
        <v>9101.3665190296142</v>
      </c>
      <c r="F41" s="11">
        <f t="shared" si="2"/>
        <v>1543.4734038373172</v>
      </c>
      <c r="G41" s="11">
        <f t="shared" si="3"/>
        <v>1558690.7870012394</v>
      </c>
      <c r="H41" s="10"/>
      <c r="I41" s="10"/>
    </row>
    <row r="42" spans="1:9" x14ac:dyDescent="0.25">
      <c r="A42" s="122"/>
      <c r="B42" s="10">
        <v>30</v>
      </c>
      <c r="C42" s="11">
        <f t="shared" si="4"/>
        <v>1558690.7870012394</v>
      </c>
      <c r="D42" s="11">
        <f t="shared" si="0"/>
        <v>10644.839922866931</v>
      </c>
      <c r="E42" s="12">
        <f t="shared" si="1"/>
        <v>9092.3629241738963</v>
      </c>
      <c r="F42" s="11">
        <f t="shared" si="2"/>
        <v>1552.4769986930351</v>
      </c>
      <c r="G42" s="11">
        <f t="shared" si="3"/>
        <v>1557138.3100025463</v>
      </c>
      <c r="H42" s="10"/>
      <c r="I42" s="10"/>
    </row>
    <row r="43" spans="1:9" x14ac:dyDescent="0.25">
      <c r="A43" s="122"/>
      <c r="B43" s="10">
        <v>31</v>
      </c>
      <c r="C43" s="11">
        <f t="shared" si="4"/>
        <v>1557138.3100025463</v>
      </c>
      <c r="D43" s="11">
        <f t="shared" si="0"/>
        <v>10644.839922866931</v>
      </c>
      <c r="E43" s="12">
        <f t="shared" si="1"/>
        <v>9083.3068083481867</v>
      </c>
      <c r="F43" s="11">
        <f t="shared" si="2"/>
        <v>1561.5331145187447</v>
      </c>
      <c r="G43" s="11">
        <f t="shared" si="3"/>
        <v>1555576.7768880276</v>
      </c>
      <c r="H43" s="10"/>
      <c r="I43" s="10"/>
    </row>
    <row r="44" spans="1:9" x14ac:dyDescent="0.25">
      <c r="A44" s="122"/>
      <c r="B44" s="10">
        <v>32</v>
      </c>
      <c r="C44" s="11">
        <f t="shared" si="4"/>
        <v>1555576.7768880276</v>
      </c>
      <c r="D44" s="11">
        <f t="shared" si="0"/>
        <v>10644.839922866931</v>
      </c>
      <c r="E44" s="12">
        <f t="shared" si="1"/>
        <v>9074.1978651801619</v>
      </c>
      <c r="F44" s="11">
        <f t="shared" si="2"/>
        <v>1570.6420576867695</v>
      </c>
      <c r="G44" s="11">
        <f t="shared" si="3"/>
        <v>1554006.1348303407</v>
      </c>
      <c r="H44" s="10"/>
      <c r="I44" s="10"/>
    </row>
    <row r="45" spans="1:9" x14ac:dyDescent="0.25">
      <c r="A45" s="122"/>
      <c r="B45" s="10">
        <v>33</v>
      </c>
      <c r="C45" s="11">
        <f t="shared" si="4"/>
        <v>1554006.1348303407</v>
      </c>
      <c r="D45" s="11">
        <f t="shared" si="0"/>
        <v>10644.839922866931</v>
      </c>
      <c r="E45" s="12">
        <f t="shared" si="1"/>
        <v>9065.0357865103215</v>
      </c>
      <c r="F45" s="11">
        <f t="shared" si="2"/>
        <v>1579.8041363566099</v>
      </c>
      <c r="G45" s="11">
        <f t="shared" si="3"/>
        <v>1552426.3306939842</v>
      </c>
      <c r="H45" s="10"/>
      <c r="I45" s="10"/>
    </row>
    <row r="46" spans="1:9" x14ac:dyDescent="0.25">
      <c r="A46" s="122"/>
      <c r="B46" s="10">
        <v>34</v>
      </c>
      <c r="C46" s="11">
        <f t="shared" si="4"/>
        <v>1552426.3306939842</v>
      </c>
      <c r="D46" s="11">
        <f t="shared" si="0"/>
        <v>10644.839922866931</v>
      </c>
      <c r="E46" s="12">
        <f t="shared" si="1"/>
        <v>9055.8202623815741</v>
      </c>
      <c r="F46" s="11">
        <f t="shared" si="2"/>
        <v>1589.0196604853572</v>
      </c>
      <c r="G46" s="11">
        <f t="shared" si="3"/>
        <v>1550837.3110334987</v>
      </c>
      <c r="H46" s="10"/>
      <c r="I46" s="10"/>
    </row>
    <row r="47" spans="1:9" x14ac:dyDescent="0.25">
      <c r="A47" s="122"/>
      <c r="B47" s="10">
        <v>35</v>
      </c>
      <c r="C47" s="11">
        <f t="shared" si="4"/>
        <v>1550837.3110334987</v>
      </c>
      <c r="D47" s="11">
        <f t="shared" si="0"/>
        <v>10644.839922866931</v>
      </c>
      <c r="E47" s="12">
        <f t="shared" si="1"/>
        <v>9046.5509810287422</v>
      </c>
      <c r="F47" s="11">
        <f t="shared" si="2"/>
        <v>1598.2889418381892</v>
      </c>
      <c r="G47" s="11">
        <f t="shared" si="3"/>
        <v>1549239.0220916606</v>
      </c>
      <c r="H47" s="10"/>
      <c r="I47" s="10"/>
    </row>
    <row r="48" spans="1:9" x14ac:dyDescent="0.25">
      <c r="A48" s="122"/>
      <c r="B48" s="10">
        <v>36</v>
      </c>
      <c r="C48" s="11">
        <f t="shared" si="4"/>
        <v>1549239.0220916606</v>
      </c>
      <c r="D48" s="11">
        <f t="shared" si="0"/>
        <v>10644.839922866931</v>
      </c>
      <c r="E48" s="12">
        <f t="shared" si="1"/>
        <v>9037.2276288680205</v>
      </c>
      <c r="F48" s="11">
        <f t="shared" si="2"/>
        <v>1607.6122939989109</v>
      </c>
      <c r="G48" s="11">
        <f t="shared" si="3"/>
        <v>1547631.4097976617</v>
      </c>
      <c r="H48" s="12">
        <f>SUM(E37:E48)</f>
        <v>109050.33100461455</v>
      </c>
      <c r="I48" s="11">
        <f>SUM(D37:D48)</f>
        <v>127738.07907440317</v>
      </c>
    </row>
    <row r="49" spans="1:9" x14ac:dyDescent="0.25">
      <c r="A49" s="122">
        <v>2017</v>
      </c>
      <c r="B49">
        <v>37</v>
      </c>
      <c r="C49" s="8">
        <f t="shared" si="4"/>
        <v>1547631.4097976617</v>
      </c>
      <c r="D49" s="8">
        <f t="shared" si="0"/>
        <v>10644.839922866931</v>
      </c>
      <c r="E49" s="9">
        <f t="shared" si="1"/>
        <v>9027.8498904863609</v>
      </c>
      <c r="F49" s="8">
        <f t="shared" si="2"/>
        <v>1616.9900323805705</v>
      </c>
      <c r="G49" s="8">
        <f t="shared" si="3"/>
        <v>1546014.419765281</v>
      </c>
    </row>
    <row r="50" spans="1:9" x14ac:dyDescent="0.25">
      <c r="A50" s="122"/>
      <c r="B50">
        <v>38</v>
      </c>
      <c r="C50" s="8">
        <f t="shared" si="4"/>
        <v>1546014.419765281</v>
      </c>
      <c r="D50" s="8">
        <f t="shared" si="0"/>
        <v>10644.839922866931</v>
      </c>
      <c r="E50" s="9">
        <f t="shared" si="1"/>
        <v>9018.4174486308057</v>
      </c>
      <c r="F50" s="8">
        <f t="shared" si="2"/>
        <v>1626.4224742361257</v>
      </c>
      <c r="G50" s="8">
        <f t="shared" si="3"/>
        <v>1544387.9972910448</v>
      </c>
    </row>
    <row r="51" spans="1:9" x14ac:dyDescent="0.25">
      <c r="A51" s="122"/>
      <c r="B51">
        <v>39</v>
      </c>
      <c r="C51" s="8">
        <f t="shared" si="4"/>
        <v>1544387.9972910448</v>
      </c>
      <c r="D51" s="8">
        <f t="shared" si="0"/>
        <v>10644.839922866931</v>
      </c>
      <c r="E51" s="9">
        <f t="shared" si="1"/>
        <v>9008.9299841977609</v>
      </c>
      <c r="F51" s="8">
        <f t="shared" si="2"/>
        <v>1635.9099386691705</v>
      </c>
      <c r="G51" s="8">
        <f t="shared" si="3"/>
        <v>1542752.0873523757</v>
      </c>
    </row>
    <row r="52" spans="1:9" x14ac:dyDescent="0.25">
      <c r="A52" s="122"/>
      <c r="B52">
        <v>40</v>
      </c>
      <c r="C52" s="8">
        <f t="shared" si="4"/>
        <v>1542752.0873523757</v>
      </c>
      <c r="D52" s="8">
        <f t="shared" si="0"/>
        <v>10644.839922866931</v>
      </c>
      <c r="E52" s="9">
        <f t="shared" si="1"/>
        <v>8999.3871762221916</v>
      </c>
      <c r="F52" s="8">
        <f t="shared" si="2"/>
        <v>1645.4527466447398</v>
      </c>
      <c r="G52" s="8">
        <f t="shared" si="3"/>
        <v>1541106.6346057309</v>
      </c>
    </row>
    <row r="53" spans="1:9" x14ac:dyDescent="0.25">
      <c r="A53" s="122"/>
      <c r="B53">
        <v>41</v>
      </c>
      <c r="C53" s="8">
        <f t="shared" si="4"/>
        <v>1541106.6346057309</v>
      </c>
      <c r="D53" s="8">
        <f t="shared" si="0"/>
        <v>10644.839922866931</v>
      </c>
      <c r="E53" s="9">
        <f t="shared" si="1"/>
        <v>8989.7887018667643</v>
      </c>
      <c r="F53" s="8">
        <f t="shared" si="2"/>
        <v>1655.0512210001671</v>
      </c>
      <c r="G53" s="8">
        <f t="shared" si="3"/>
        <v>1539451.5833847306</v>
      </c>
    </row>
    <row r="54" spans="1:9" x14ac:dyDescent="0.25">
      <c r="A54" s="122"/>
      <c r="B54">
        <v>42</v>
      </c>
      <c r="C54" s="8">
        <f t="shared" si="4"/>
        <v>1539451.5833847306</v>
      </c>
      <c r="D54" s="8">
        <f t="shared" si="0"/>
        <v>10644.839922866931</v>
      </c>
      <c r="E54" s="9">
        <f t="shared" si="1"/>
        <v>8980.1342364109296</v>
      </c>
      <c r="F54" s="8">
        <f t="shared" si="2"/>
        <v>1664.7056864560018</v>
      </c>
      <c r="G54" s="8">
        <f t="shared" si="3"/>
        <v>1537786.8776982746</v>
      </c>
    </row>
    <row r="55" spans="1:9" x14ac:dyDescent="0.25">
      <c r="A55" s="122"/>
      <c r="B55">
        <v>43</v>
      </c>
      <c r="C55" s="8">
        <f t="shared" si="4"/>
        <v>1537786.8776982746</v>
      </c>
      <c r="D55" s="8">
        <f t="shared" si="0"/>
        <v>10644.839922866931</v>
      </c>
      <c r="E55" s="9">
        <f t="shared" si="1"/>
        <v>8970.423453239935</v>
      </c>
      <c r="F55" s="8">
        <f t="shared" si="2"/>
        <v>1674.4164696269963</v>
      </c>
      <c r="G55" s="8">
        <f t="shared" si="3"/>
        <v>1536112.4612286475</v>
      </c>
    </row>
    <row r="56" spans="1:9" x14ac:dyDescent="0.25">
      <c r="A56" s="122"/>
      <c r="B56">
        <v>44</v>
      </c>
      <c r="C56" s="8">
        <f t="shared" si="4"/>
        <v>1536112.4612286475</v>
      </c>
      <c r="D56" s="8">
        <f t="shared" si="0"/>
        <v>10644.839922866931</v>
      </c>
      <c r="E56" s="9">
        <f t="shared" si="1"/>
        <v>8960.656023833777</v>
      </c>
      <c r="F56" s="8">
        <f t="shared" si="2"/>
        <v>1684.1838990331544</v>
      </c>
      <c r="G56" s="8">
        <f t="shared" si="3"/>
        <v>1534428.2773296144</v>
      </c>
    </row>
    <row r="57" spans="1:9" x14ac:dyDescent="0.25">
      <c r="A57" s="122"/>
      <c r="B57">
        <v>45</v>
      </c>
      <c r="C57" s="8">
        <f t="shared" si="4"/>
        <v>1534428.2773296144</v>
      </c>
      <c r="D57" s="8">
        <f t="shared" si="0"/>
        <v>10644.839922866931</v>
      </c>
      <c r="E57" s="9">
        <f t="shared" si="1"/>
        <v>8950.8316177560846</v>
      </c>
      <c r="F57" s="8">
        <f t="shared" si="2"/>
        <v>1694.0083051108468</v>
      </c>
      <c r="G57" s="8">
        <f t="shared" si="3"/>
        <v>1532734.2690245037</v>
      </c>
    </row>
    <row r="58" spans="1:9" x14ac:dyDescent="0.25">
      <c r="A58" s="122"/>
      <c r="B58">
        <v>46</v>
      </c>
      <c r="C58" s="8">
        <f t="shared" si="4"/>
        <v>1532734.2690245037</v>
      </c>
      <c r="D58" s="8">
        <f t="shared" si="0"/>
        <v>10644.839922866931</v>
      </c>
      <c r="E58" s="9">
        <f t="shared" si="1"/>
        <v>8940.9499026429385</v>
      </c>
      <c r="F58" s="8">
        <f t="shared" si="2"/>
        <v>1703.8900202239929</v>
      </c>
      <c r="G58" s="8">
        <f t="shared" si="3"/>
        <v>1531030.3790042796</v>
      </c>
    </row>
    <row r="59" spans="1:9" x14ac:dyDescent="0.25">
      <c r="A59" s="122"/>
      <c r="B59">
        <v>47</v>
      </c>
      <c r="C59" s="8">
        <f t="shared" si="4"/>
        <v>1531030.3790042796</v>
      </c>
      <c r="D59" s="8">
        <f t="shared" si="0"/>
        <v>10644.839922866931</v>
      </c>
      <c r="E59" s="9">
        <f t="shared" si="1"/>
        <v>8931.0105441916312</v>
      </c>
      <c r="F59" s="8">
        <f t="shared" si="2"/>
        <v>1713.8293786753002</v>
      </c>
      <c r="G59" s="8">
        <f t="shared" si="3"/>
        <v>1529316.5496256044</v>
      </c>
    </row>
    <row r="60" spans="1:9" x14ac:dyDescent="0.25">
      <c r="A60" s="122"/>
      <c r="B60">
        <v>48</v>
      </c>
      <c r="C60" s="8">
        <f t="shared" si="4"/>
        <v>1529316.5496256044</v>
      </c>
      <c r="D60" s="8">
        <f t="shared" si="0"/>
        <v>10644.839922866931</v>
      </c>
      <c r="E60" s="9">
        <f t="shared" si="1"/>
        <v>8921.0132061493587</v>
      </c>
      <c r="F60" s="8">
        <f>D60-E60</f>
        <v>1723.8267167175727</v>
      </c>
      <c r="G60" s="8">
        <f t="shared" si="3"/>
        <v>1527592.7229088868</v>
      </c>
      <c r="H60" s="9">
        <f>SUM(E49:E60)</f>
        <v>107699.39218562853</v>
      </c>
      <c r="I60" s="14">
        <f>SUM(D49:D60)</f>
        <v>127738.07907440317</v>
      </c>
    </row>
    <row r="61" spans="1:9" x14ac:dyDescent="0.25">
      <c r="A61" s="122">
        <v>2018</v>
      </c>
      <c r="B61" s="10">
        <v>49</v>
      </c>
      <c r="C61" s="11">
        <f t="shared" si="4"/>
        <v>1527592.7229088868</v>
      </c>
      <c r="D61" s="11">
        <f t="shared" si="0"/>
        <v>10644.839922866931</v>
      </c>
      <c r="E61" s="12">
        <f t="shared" si="1"/>
        <v>8910.9575503018405</v>
      </c>
      <c r="F61" s="11">
        <f t="shared" ref="F61:F124" si="5">D61-E61</f>
        <v>1733.8823725650909</v>
      </c>
      <c r="G61" s="11">
        <f t="shared" si="3"/>
        <v>1525858.8405363217</v>
      </c>
      <c r="H61" s="10"/>
      <c r="I61" s="10"/>
    </row>
    <row r="62" spans="1:9" x14ac:dyDescent="0.25">
      <c r="A62" s="122"/>
      <c r="B62" s="10">
        <v>50</v>
      </c>
      <c r="C62" s="11">
        <f t="shared" si="4"/>
        <v>1525858.8405363217</v>
      </c>
      <c r="D62" s="11">
        <f t="shared" si="0"/>
        <v>10644.839922866931</v>
      </c>
      <c r="E62" s="12">
        <f t="shared" ref="E62:E125" si="6">$E$5*C62</f>
        <v>8900.8432364618766</v>
      </c>
      <c r="F62" s="11">
        <f t="shared" si="5"/>
        <v>1743.9966864050548</v>
      </c>
      <c r="G62" s="11">
        <f t="shared" ref="G62:G125" si="7">C62-F62</f>
        <v>1524114.8438499167</v>
      </c>
      <c r="H62" s="10"/>
      <c r="I62" s="10"/>
    </row>
    <row r="63" spans="1:9" x14ac:dyDescent="0.25">
      <c r="A63" s="122"/>
      <c r="B63" s="10">
        <v>51</v>
      </c>
      <c r="C63" s="11">
        <f t="shared" si="4"/>
        <v>1524114.8438499167</v>
      </c>
      <c r="D63" s="11">
        <f t="shared" si="0"/>
        <v>10644.839922866931</v>
      </c>
      <c r="E63" s="12">
        <f t="shared" si="6"/>
        <v>8890.6699224578479</v>
      </c>
      <c r="F63" s="11">
        <f t="shared" si="5"/>
        <v>1754.1700004090835</v>
      </c>
      <c r="G63" s="11">
        <f t="shared" si="7"/>
        <v>1522360.6738495077</v>
      </c>
      <c r="H63" s="10"/>
      <c r="I63" s="10"/>
    </row>
    <row r="64" spans="1:9" x14ac:dyDescent="0.25">
      <c r="A64" s="122"/>
      <c r="B64" s="10">
        <v>52</v>
      </c>
      <c r="C64" s="11">
        <f t="shared" si="4"/>
        <v>1522360.6738495077</v>
      </c>
      <c r="D64" s="11">
        <f t="shared" si="0"/>
        <v>10644.839922866931</v>
      </c>
      <c r="E64" s="12">
        <f t="shared" si="6"/>
        <v>8880.4372641221289</v>
      </c>
      <c r="F64" s="11">
        <f t="shared" si="5"/>
        <v>1764.4026587448025</v>
      </c>
      <c r="G64" s="11">
        <f t="shared" si="7"/>
        <v>1520596.271190763</v>
      </c>
      <c r="H64" s="10"/>
      <c r="I64" s="10"/>
    </row>
    <row r="65" spans="1:9" x14ac:dyDescent="0.25">
      <c r="A65" s="122"/>
      <c r="B65" s="10">
        <v>53</v>
      </c>
      <c r="C65" s="11">
        <f t="shared" si="4"/>
        <v>1520596.271190763</v>
      </c>
      <c r="D65" s="11">
        <f t="shared" si="0"/>
        <v>10644.839922866931</v>
      </c>
      <c r="E65" s="12">
        <f t="shared" si="6"/>
        <v>8870.1449152794503</v>
      </c>
      <c r="F65" s="11">
        <f t="shared" si="5"/>
        <v>1774.6950075874811</v>
      </c>
      <c r="G65" s="11">
        <f t="shared" si="7"/>
        <v>1518821.5761831754</v>
      </c>
      <c r="H65" s="10"/>
      <c r="I65" s="10"/>
    </row>
    <row r="66" spans="1:9" x14ac:dyDescent="0.25">
      <c r="A66" s="122"/>
      <c r="B66" s="10">
        <v>54</v>
      </c>
      <c r="C66" s="11">
        <f t="shared" si="4"/>
        <v>1518821.5761831754</v>
      </c>
      <c r="D66" s="11">
        <f t="shared" si="0"/>
        <v>10644.839922866931</v>
      </c>
      <c r="E66" s="12">
        <f t="shared" si="6"/>
        <v>8859.7925277351897</v>
      </c>
      <c r="F66" s="11">
        <f t="shared" si="5"/>
        <v>1785.0473951317417</v>
      </c>
      <c r="G66" s="11">
        <f t="shared" si="7"/>
        <v>1517036.5287880437</v>
      </c>
      <c r="H66" s="10"/>
      <c r="I66" s="10"/>
    </row>
    <row r="67" spans="1:9" x14ac:dyDescent="0.25">
      <c r="A67" s="122"/>
      <c r="B67" s="10">
        <v>55</v>
      </c>
      <c r="C67" s="11">
        <f t="shared" si="4"/>
        <v>1517036.5287880437</v>
      </c>
      <c r="D67" s="11">
        <f t="shared" si="0"/>
        <v>10644.839922866931</v>
      </c>
      <c r="E67" s="12">
        <f t="shared" si="6"/>
        <v>8849.3797512635883</v>
      </c>
      <c r="F67" s="11">
        <f t="shared" si="5"/>
        <v>1795.460171603343</v>
      </c>
      <c r="G67" s="11">
        <f t="shared" si="7"/>
        <v>1515241.0686164403</v>
      </c>
      <c r="H67" s="10"/>
      <c r="I67" s="10"/>
    </row>
    <row r="68" spans="1:9" x14ac:dyDescent="0.25">
      <c r="A68" s="122"/>
      <c r="B68" s="10">
        <v>56</v>
      </c>
      <c r="C68" s="11">
        <f t="shared" si="4"/>
        <v>1515241.0686164403</v>
      </c>
      <c r="D68" s="11">
        <f t="shared" si="0"/>
        <v>10644.839922866931</v>
      </c>
      <c r="E68" s="12">
        <f t="shared" si="6"/>
        <v>8838.9062335959024</v>
      </c>
      <c r="F68" s="11">
        <f t="shared" si="5"/>
        <v>1805.9336892710289</v>
      </c>
      <c r="G68" s="11">
        <f t="shared" si="7"/>
        <v>1513435.1349271692</v>
      </c>
      <c r="H68" s="10"/>
      <c r="I68" s="10"/>
    </row>
    <row r="69" spans="1:9" x14ac:dyDescent="0.25">
      <c r="A69" s="122"/>
      <c r="B69" s="10">
        <v>57</v>
      </c>
      <c r="C69" s="11">
        <f t="shared" si="4"/>
        <v>1513435.1349271692</v>
      </c>
      <c r="D69" s="11">
        <f t="shared" si="0"/>
        <v>10644.839922866931</v>
      </c>
      <c r="E69" s="12">
        <f t="shared" si="6"/>
        <v>8828.3716204084867</v>
      </c>
      <c r="F69" s="11">
        <f t="shared" si="5"/>
        <v>1816.4683024584447</v>
      </c>
      <c r="G69" s="11">
        <f t="shared" si="7"/>
        <v>1511618.6666247107</v>
      </c>
      <c r="H69" s="10"/>
      <c r="I69" s="10"/>
    </row>
    <row r="70" spans="1:9" x14ac:dyDescent="0.25">
      <c r="A70" s="122"/>
      <c r="B70" s="10">
        <v>58</v>
      </c>
      <c r="C70" s="11">
        <f t="shared" si="4"/>
        <v>1511618.6666247107</v>
      </c>
      <c r="D70" s="11">
        <f t="shared" si="0"/>
        <v>10644.839922866931</v>
      </c>
      <c r="E70" s="12">
        <f t="shared" si="6"/>
        <v>8817.7755553108127</v>
      </c>
      <c r="F70" s="11">
        <f t="shared" si="5"/>
        <v>1827.0643675561187</v>
      </c>
      <c r="G70" s="11">
        <f t="shared" si="7"/>
        <v>1509791.6022571546</v>
      </c>
      <c r="H70" s="10"/>
      <c r="I70" s="10"/>
    </row>
    <row r="71" spans="1:9" x14ac:dyDescent="0.25">
      <c r="A71" s="122"/>
      <c r="B71" s="10">
        <v>59</v>
      </c>
      <c r="C71" s="11">
        <f t="shared" si="4"/>
        <v>1509791.6022571546</v>
      </c>
      <c r="D71" s="11">
        <f t="shared" si="0"/>
        <v>10644.839922866931</v>
      </c>
      <c r="E71" s="12">
        <f t="shared" si="6"/>
        <v>8807.1176798334018</v>
      </c>
      <c r="F71" s="11">
        <f t="shared" si="5"/>
        <v>1837.7222430335296</v>
      </c>
      <c r="G71" s="11">
        <f t="shared" si="7"/>
        <v>1507953.8800141211</v>
      </c>
      <c r="H71" s="10"/>
      <c r="I71" s="10"/>
    </row>
    <row r="72" spans="1:9" x14ac:dyDescent="0.25">
      <c r="A72" s="122"/>
      <c r="B72" s="10">
        <v>60</v>
      </c>
      <c r="C72" s="11">
        <f t="shared" si="4"/>
        <v>1507953.8800141211</v>
      </c>
      <c r="D72" s="11">
        <f t="shared" si="0"/>
        <v>10644.839922866931</v>
      </c>
      <c r="E72" s="12">
        <f t="shared" si="6"/>
        <v>8796.3976334157069</v>
      </c>
      <c r="F72" s="11">
        <f t="shared" si="5"/>
        <v>1848.4422894512245</v>
      </c>
      <c r="G72" s="11">
        <f t="shared" si="7"/>
        <v>1506105.4377246699</v>
      </c>
      <c r="H72" s="12">
        <f t="shared" ref="H72" si="8">SUM(E61:E72)</f>
        <v>106250.79389018625</v>
      </c>
      <c r="I72" s="11">
        <f t="shared" ref="I72" si="9">SUM(D61:D72)</f>
        <v>127738.07907440317</v>
      </c>
    </row>
    <row r="73" spans="1:9" x14ac:dyDescent="0.25">
      <c r="A73" s="122">
        <v>2019</v>
      </c>
      <c r="B73">
        <v>61</v>
      </c>
      <c r="C73" s="8">
        <f t="shared" si="4"/>
        <v>1506105.4377246699</v>
      </c>
      <c r="D73" s="8">
        <f t="shared" si="0"/>
        <v>10644.839922866931</v>
      </c>
      <c r="E73" s="9">
        <f t="shared" si="6"/>
        <v>8785.615053393909</v>
      </c>
      <c r="F73" s="8">
        <f t="shared" si="5"/>
        <v>1859.2248694730224</v>
      </c>
      <c r="G73" s="8">
        <f t="shared" si="7"/>
        <v>1504246.212855197</v>
      </c>
    </row>
    <row r="74" spans="1:9" x14ac:dyDescent="0.25">
      <c r="A74" s="122"/>
      <c r="B74">
        <v>62</v>
      </c>
      <c r="C74" s="8">
        <f t="shared" si="4"/>
        <v>1504246.212855197</v>
      </c>
      <c r="D74" s="8">
        <f t="shared" si="0"/>
        <v>10644.839922866931</v>
      </c>
      <c r="E74" s="9">
        <f t="shared" si="6"/>
        <v>8774.7695749886498</v>
      </c>
      <c r="F74" s="8">
        <f t="shared" si="5"/>
        <v>1870.0703478782816</v>
      </c>
      <c r="G74" s="8">
        <f t="shared" si="7"/>
        <v>1502376.1425073186</v>
      </c>
    </row>
    <row r="75" spans="1:9" x14ac:dyDescent="0.25">
      <c r="A75" s="122"/>
      <c r="B75">
        <v>63</v>
      </c>
      <c r="C75" s="8">
        <f t="shared" si="4"/>
        <v>1502376.1425073186</v>
      </c>
      <c r="D75" s="8">
        <f t="shared" si="0"/>
        <v>10644.839922866931</v>
      </c>
      <c r="E75" s="9">
        <f t="shared" si="6"/>
        <v>8763.8608312926917</v>
      </c>
      <c r="F75" s="8">
        <f t="shared" si="5"/>
        <v>1880.9790915742396</v>
      </c>
      <c r="G75" s="8">
        <f t="shared" si="7"/>
        <v>1500495.1634157444</v>
      </c>
    </row>
    <row r="76" spans="1:9" x14ac:dyDescent="0.25">
      <c r="A76" s="122"/>
      <c r="B76">
        <v>64</v>
      </c>
      <c r="C76" s="8">
        <f t="shared" si="4"/>
        <v>1500495.1634157444</v>
      </c>
      <c r="D76" s="8">
        <f t="shared" si="0"/>
        <v>10644.839922866931</v>
      </c>
      <c r="E76" s="9">
        <f t="shared" si="6"/>
        <v>8752.8884532585089</v>
      </c>
      <c r="F76" s="8">
        <f t="shared" si="5"/>
        <v>1891.9514696084225</v>
      </c>
      <c r="G76" s="8">
        <f t="shared" si="7"/>
        <v>1498603.2119461361</v>
      </c>
    </row>
    <row r="77" spans="1:9" x14ac:dyDescent="0.25">
      <c r="A77" s="122"/>
      <c r="B77">
        <v>65</v>
      </c>
      <c r="C77" s="8">
        <f t="shared" si="4"/>
        <v>1498603.2119461361</v>
      </c>
      <c r="D77" s="8">
        <f t="shared" si="0"/>
        <v>10644.839922866931</v>
      </c>
      <c r="E77" s="9">
        <f t="shared" si="6"/>
        <v>8741.852069685794</v>
      </c>
      <c r="F77" s="8">
        <f t="shared" si="5"/>
        <v>1902.9878531811373</v>
      </c>
      <c r="G77" s="8">
        <f t="shared" si="7"/>
        <v>1496700.224092955</v>
      </c>
    </row>
    <row r="78" spans="1:9" x14ac:dyDescent="0.25">
      <c r="A78" s="122"/>
      <c r="B78">
        <v>66</v>
      </c>
      <c r="C78" s="8">
        <f t="shared" si="4"/>
        <v>1496700.224092955</v>
      </c>
      <c r="D78" s="8">
        <f t="shared" ref="D78:D141" si="10">$E$8</f>
        <v>10644.839922866931</v>
      </c>
      <c r="E78" s="9">
        <f t="shared" si="6"/>
        <v>8730.7513072089041</v>
      </c>
      <c r="F78" s="8">
        <f t="shared" si="5"/>
        <v>1914.0886156580273</v>
      </c>
      <c r="G78" s="8">
        <f t="shared" si="7"/>
        <v>1494786.135477297</v>
      </c>
    </row>
    <row r="79" spans="1:9" x14ac:dyDescent="0.25">
      <c r="A79" s="122"/>
      <c r="B79">
        <v>67</v>
      </c>
      <c r="C79" s="8">
        <f t="shared" ref="C79:C142" si="11">G78</f>
        <v>1494786.135477297</v>
      </c>
      <c r="D79" s="8">
        <f t="shared" si="10"/>
        <v>10644.839922866931</v>
      </c>
      <c r="E79" s="9">
        <f t="shared" si="6"/>
        <v>8719.5857902842326</v>
      </c>
      <c r="F79" s="8">
        <f t="shared" si="5"/>
        <v>1925.2541325826987</v>
      </c>
      <c r="G79" s="8">
        <f t="shared" si="7"/>
        <v>1492860.8813447142</v>
      </c>
    </row>
    <row r="80" spans="1:9" x14ac:dyDescent="0.25">
      <c r="A80" s="122"/>
      <c r="B80">
        <v>68</v>
      </c>
      <c r="C80" s="8">
        <f t="shared" si="11"/>
        <v>1492860.8813447142</v>
      </c>
      <c r="D80" s="8">
        <f t="shared" si="10"/>
        <v>10644.839922866931</v>
      </c>
      <c r="E80" s="9">
        <f t="shared" si="6"/>
        <v>8708.3551411775006</v>
      </c>
      <c r="F80" s="8">
        <f t="shared" si="5"/>
        <v>1936.4847816894307</v>
      </c>
      <c r="G80" s="8">
        <f t="shared" si="7"/>
        <v>1490924.3965630247</v>
      </c>
    </row>
    <row r="81" spans="1:9" x14ac:dyDescent="0.25">
      <c r="A81" s="122"/>
      <c r="B81">
        <v>69</v>
      </c>
      <c r="C81" s="8">
        <f t="shared" si="11"/>
        <v>1490924.3965630247</v>
      </c>
      <c r="D81" s="8">
        <f t="shared" si="10"/>
        <v>10644.839922866931</v>
      </c>
      <c r="E81" s="9">
        <f t="shared" si="6"/>
        <v>8697.058979950978</v>
      </c>
      <c r="F81" s="8">
        <f t="shared" si="5"/>
        <v>1947.7809429159533</v>
      </c>
      <c r="G81" s="8">
        <f t="shared" si="7"/>
        <v>1488976.6156201088</v>
      </c>
    </row>
    <row r="82" spans="1:9" x14ac:dyDescent="0.25">
      <c r="A82" s="122"/>
      <c r="B82">
        <v>70</v>
      </c>
      <c r="C82" s="8">
        <f t="shared" si="11"/>
        <v>1488976.6156201088</v>
      </c>
      <c r="D82" s="8">
        <f t="shared" si="10"/>
        <v>10644.839922866931</v>
      </c>
      <c r="E82" s="9">
        <f t="shared" si="6"/>
        <v>8685.6969244506345</v>
      </c>
      <c r="F82" s="8">
        <f t="shared" si="5"/>
        <v>1959.1429984162969</v>
      </c>
      <c r="G82" s="8">
        <f t="shared" si="7"/>
        <v>1487017.4726216926</v>
      </c>
    </row>
    <row r="83" spans="1:9" x14ac:dyDescent="0.25">
      <c r="A83" s="122"/>
      <c r="B83">
        <v>71</v>
      </c>
      <c r="C83" s="8">
        <f t="shared" si="11"/>
        <v>1487017.4726216926</v>
      </c>
      <c r="D83" s="8">
        <f t="shared" si="10"/>
        <v>10644.839922866931</v>
      </c>
      <c r="E83" s="9">
        <f t="shared" si="6"/>
        <v>8674.2685902932062</v>
      </c>
      <c r="F83" s="8">
        <f t="shared" si="5"/>
        <v>1970.5713325737252</v>
      </c>
      <c r="G83" s="8">
        <f t="shared" si="7"/>
        <v>1485046.9012891189</v>
      </c>
    </row>
    <row r="84" spans="1:9" x14ac:dyDescent="0.25">
      <c r="A84" s="122"/>
      <c r="B84">
        <v>72</v>
      </c>
      <c r="C84" s="8">
        <f t="shared" si="11"/>
        <v>1485046.9012891189</v>
      </c>
      <c r="D84" s="8">
        <f t="shared" si="10"/>
        <v>10644.839922866931</v>
      </c>
      <c r="E84" s="9">
        <f t="shared" si="6"/>
        <v>8662.773590853194</v>
      </c>
      <c r="F84" s="8">
        <f t="shared" si="5"/>
        <v>1982.0663320137373</v>
      </c>
      <c r="G84" s="8">
        <f t="shared" si="7"/>
        <v>1483064.8349571051</v>
      </c>
      <c r="H84" s="9">
        <f t="shared" ref="H84" si="12">SUM(E73:E84)</f>
        <v>104697.4763068382</v>
      </c>
      <c r="I84" s="14">
        <f t="shared" ref="I84" si="13">SUM(D73:D84)</f>
        <v>127738.07907440317</v>
      </c>
    </row>
    <row r="85" spans="1:9" x14ac:dyDescent="0.25">
      <c r="A85" s="122">
        <v>2020</v>
      </c>
      <c r="B85" s="10">
        <v>73</v>
      </c>
      <c r="C85" s="11">
        <f t="shared" si="11"/>
        <v>1483064.8349571051</v>
      </c>
      <c r="D85" s="11">
        <f t="shared" si="10"/>
        <v>10644.839922866931</v>
      </c>
      <c r="E85" s="12">
        <f t="shared" si="6"/>
        <v>8651.211537249781</v>
      </c>
      <c r="F85" s="11">
        <f t="shared" si="5"/>
        <v>1993.6283856171503</v>
      </c>
      <c r="G85" s="11">
        <f t="shared" si="7"/>
        <v>1481071.2065714879</v>
      </c>
      <c r="H85" s="10"/>
      <c r="I85" s="10"/>
    </row>
    <row r="86" spans="1:9" x14ac:dyDescent="0.25">
      <c r="A86" s="122"/>
      <c r="B86" s="10">
        <v>74</v>
      </c>
      <c r="C86" s="11">
        <f t="shared" si="11"/>
        <v>1481071.2065714879</v>
      </c>
      <c r="D86" s="11">
        <f t="shared" si="10"/>
        <v>10644.839922866931</v>
      </c>
      <c r="E86" s="12">
        <f t="shared" si="6"/>
        <v>8639.5820383336795</v>
      </c>
      <c r="F86" s="11">
        <f t="shared" si="5"/>
        <v>2005.2578845332519</v>
      </c>
      <c r="G86" s="11">
        <f t="shared" si="7"/>
        <v>1479065.9486869548</v>
      </c>
      <c r="H86" s="10"/>
      <c r="I86" s="10"/>
    </row>
    <row r="87" spans="1:9" x14ac:dyDescent="0.25">
      <c r="A87" s="122"/>
      <c r="B87" s="10">
        <v>75</v>
      </c>
      <c r="C87" s="11">
        <f t="shared" si="11"/>
        <v>1479065.9486869548</v>
      </c>
      <c r="D87" s="11">
        <f t="shared" si="10"/>
        <v>10644.839922866931</v>
      </c>
      <c r="E87" s="12">
        <f t="shared" si="6"/>
        <v>8627.8847006739034</v>
      </c>
      <c r="F87" s="11">
        <f t="shared" si="5"/>
        <v>2016.955222193028</v>
      </c>
      <c r="G87" s="11">
        <f t="shared" si="7"/>
        <v>1477048.9934647619</v>
      </c>
      <c r="H87" s="10"/>
      <c r="I87" s="10"/>
    </row>
    <row r="88" spans="1:9" x14ac:dyDescent="0.25">
      <c r="A88" s="122"/>
      <c r="B88" s="10">
        <v>76</v>
      </c>
      <c r="C88" s="11">
        <f t="shared" si="11"/>
        <v>1477048.9934647619</v>
      </c>
      <c r="D88" s="11">
        <f t="shared" si="10"/>
        <v>10644.839922866931</v>
      </c>
      <c r="E88" s="12">
        <f t="shared" si="6"/>
        <v>8616.1191285444438</v>
      </c>
      <c r="F88" s="11">
        <f t="shared" si="5"/>
        <v>2028.7207943224876</v>
      </c>
      <c r="G88" s="11">
        <f t="shared" si="7"/>
        <v>1475020.2726704394</v>
      </c>
      <c r="H88" s="10"/>
      <c r="I88" s="10"/>
    </row>
    <row r="89" spans="1:9" x14ac:dyDescent="0.25">
      <c r="A89" s="122"/>
      <c r="B89" s="10">
        <v>77</v>
      </c>
      <c r="C89" s="11">
        <f t="shared" si="11"/>
        <v>1475020.2726704394</v>
      </c>
      <c r="D89" s="11">
        <f t="shared" si="10"/>
        <v>10644.839922866931</v>
      </c>
      <c r="E89" s="12">
        <f t="shared" si="6"/>
        <v>8604.2849239108964</v>
      </c>
      <c r="F89" s="11">
        <f t="shared" si="5"/>
        <v>2040.554998956035</v>
      </c>
      <c r="G89" s="11">
        <f t="shared" si="7"/>
        <v>1472979.7176714835</v>
      </c>
      <c r="H89" s="10"/>
      <c r="I89" s="10"/>
    </row>
    <row r="90" spans="1:9" x14ac:dyDescent="0.25">
      <c r="A90" s="122"/>
      <c r="B90" s="10">
        <v>78</v>
      </c>
      <c r="C90" s="11">
        <f t="shared" si="11"/>
        <v>1472979.7176714835</v>
      </c>
      <c r="D90" s="11">
        <f t="shared" si="10"/>
        <v>10644.839922866931</v>
      </c>
      <c r="E90" s="12">
        <f t="shared" si="6"/>
        <v>8592.3816864169876</v>
      </c>
      <c r="F90" s="11">
        <f t="shared" si="5"/>
        <v>2052.4582364499438</v>
      </c>
      <c r="G90" s="11">
        <f t="shared" si="7"/>
        <v>1470927.2594350337</v>
      </c>
      <c r="H90" s="10"/>
      <c r="I90" s="10"/>
    </row>
    <row r="91" spans="1:9" x14ac:dyDescent="0.25">
      <c r="A91" s="122"/>
      <c r="B91" s="10">
        <v>79</v>
      </c>
      <c r="C91" s="11">
        <f t="shared" si="11"/>
        <v>1470927.2594350337</v>
      </c>
      <c r="D91" s="11">
        <f t="shared" si="10"/>
        <v>10644.839922866931</v>
      </c>
      <c r="E91" s="12">
        <f t="shared" si="6"/>
        <v>8580.4090133710306</v>
      </c>
      <c r="F91" s="11">
        <f t="shared" si="5"/>
        <v>2064.4309094959008</v>
      </c>
      <c r="G91" s="11">
        <f t="shared" si="7"/>
        <v>1468862.8285255379</v>
      </c>
      <c r="H91" s="10"/>
      <c r="I91" s="10"/>
    </row>
    <row r="92" spans="1:9" x14ac:dyDescent="0.25">
      <c r="A92" s="122"/>
      <c r="B92" s="10">
        <v>80</v>
      </c>
      <c r="C92" s="11">
        <f t="shared" si="11"/>
        <v>1468862.8285255379</v>
      </c>
      <c r="D92" s="11">
        <f t="shared" si="10"/>
        <v>10644.839922866931</v>
      </c>
      <c r="E92" s="12">
        <f t="shared" si="6"/>
        <v>8568.3664997323049</v>
      </c>
      <c r="F92" s="11">
        <f t="shared" si="5"/>
        <v>2076.4734231346265</v>
      </c>
      <c r="G92" s="11">
        <f t="shared" si="7"/>
        <v>1466786.3551024033</v>
      </c>
      <c r="H92" s="10"/>
      <c r="I92" s="10"/>
    </row>
    <row r="93" spans="1:9" x14ac:dyDescent="0.25">
      <c r="A93" s="122"/>
      <c r="B93" s="10">
        <v>81</v>
      </c>
      <c r="C93" s="11">
        <f t="shared" si="11"/>
        <v>1466786.3551024033</v>
      </c>
      <c r="D93" s="11">
        <f t="shared" si="10"/>
        <v>10644.839922866931</v>
      </c>
      <c r="E93" s="12">
        <f t="shared" si="6"/>
        <v>8556.2537380973536</v>
      </c>
      <c r="F93" s="11">
        <f t="shared" si="5"/>
        <v>2088.5861847695778</v>
      </c>
      <c r="G93" s="11">
        <f t="shared" si="7"/>
        <v>1464697.7689176337</v>
      </c>
      <c r="H93" s="10"/>
      <c r="I93" s="10"/>
    </row>
    <row r="94" spans="1:9" x14ac:dyDescent="0.25">
      <c r="A94" s="122"/>
      <c r="B94" s="10">
        <v>82</v>
      </c>
      <c r="C94" s="11">
        <f t="shared" si="11"/>
        <v>1464697.7689176337</v>
      </c>
      <c r="D94" s="11">
        <f t="shared" si="10"/>
        <v>10644.839922866931</v>
      </c>
      <c r="E94" s="12">
        <f t="shared" si="6"/>
        <v>8544.0703186861974</v>
      </c>
      <c r="F94" s="11">
        <f t="shared" si="5"/>
        <v>2100.7696041807339</v>
      </c>
      <c r="G94" s="11">
        <f t="shared" si="7"/>
        <v>1462596.999313453</v>
      </c>
      <c r="H94" s="10"/>
      <c r="I94" s="10"/>
    </row>
    <row r="95" spans="1:9" x14ac:dyDescent="0.25">
      <c r="A95" s="122"/>
      <c r="B95" s="10">
        <v>83</v>
      </c>
      <c r="C95" s="11">
        <f t="shared" si="11"/>
        <v>1462596.999313453</v>
      </c>
      <c r="D95" s="11">
        <f t="shared" si="10"/>
        <v>10644.839922866931</v>
      </c>
      <c r="E95" s="12">
        <f t="shared" si="6"/>
        <v>8531.815829328476</v>
      </c>
      <c r="F95" s="11">
        <f t="shared" si="5"/>
        <v>2113.0240935384554</v>
      </c>
      <c r="G95" s="11">
        <f t="shared" si="7"/>
        <v>1460483.9752199145</v>
      </c>
      <c r="H95" s="10"/>
      <c r="I95" s="10"/>
    </row>
    <row r="96" spans="1:9" x14ac:dyDescent="0.25">
      <c r="A96" s="122"/>
      <c r="B96" s="10">
        <v>84</v>
      </c>
      <c r="C96" s="11">
        <f t="shared" si="11"/>
        <v>1460483.9752199145</v>
      </c>
      <c r="D96" s="11">
        <f t="shared" si="10"/>
        <v>10644.839922866931</v>
      </c>
      <c r="E96" s="12">
        <f t="shared" si="6"/>
        <v>8519.4898554495012</v>
      </c>
      <c r="F96" s="11">
        <f t="shared" si="5"/>
        <v>2125.3500674174302</v>
      </c>
      <c r="G96" s="11">
        <f t="shared" si="7"/>
        <v>1458358.6251524971</v>
      </c>
      <c r="H96" s="12">
        <f t="shared" ref="H96" si="14">SUM(E85:E96)</f>
        <v>103031.86926979455</v>
      </c>
      <c r="I96" s="11">
        <f t="shared" ref="I96" si="15">SUM(D85:D96)</f>
        <v>127738.07907440317</v>
      </c>
    </row>
    <row r="97" spans="1:9" x14ac:dyDescent="0.25">
      <c r="A97" s="122">
        <v>2021</v>
      </c>
      <c r="B97">
        <v>85</v>
      </c>
      <c r="C97" s="8">
        <f t="shared" si="11"/>
        <v>1458358.6251524971</v>
      </c>
      <c r="D97" s="8">
        <f t="shared" si="10"/>
        <v>10644.839922866931</v>
      </c>
      <c r="E97" s="9">
        <f t="shared" si="6"/>
        <v>8507.0919800562333</v>
      </c>
      <c r="F97" s="8">
        <f t="shared" si="5"/>
        <v>2137.7479428106981</v>
      </c>
      <c r="G97" s="8">
        <f t="shared" si="7"/>
        <v>1456220.8772096864</v>
      </c>
    </row>
    <row r="98" spans="1:9" x14ac:dyDescent="0.25">
      <c r="A98" s="122"/>
      <c r="B98">
        <v>86</v>
      </c>
      <c r="C98" s="8">
        <f t="shared" si="11"/>
        <v>1456220.8772096864</v>
      </c>
      <c r="D98" s="8">
        <f t="shared" si="10"/>
        <v>10644.839922866931</v>
      </c>
      <c r="E98" s="9">
        <f t="shared" si="6"/>
        <v>8494.6217837231707</v>
      </c>
      <c r="F98" s="8">
        <f t="shared" si="5"/>
        <v>2150.2181391437607</v>
      </c>
      <c r="G98" s="8">
        <f t="shared" si="7"/>
        <v>1454070.6590705428</v>
      </c>
    </row>
    <row r="99" spans="1:9" x14ac:dyDescent="0.25">
      <c r="A99" s="122"/>
      <c r="B99">
        <v>87</v>
      </c>
      <c r="C99" s="8">
        <f t="shared" si="11"/>
        <v>1454070.6590705428</v>
      </c>
      <c r="D99" s="8">
        <f t="shared" si="10"/>
        <v>10644.839922866931</v>
      </c>
      <c r="E99" s="9">
        <f t="shared" si="6"/>
        <v>8482.0788445781673</v>
      </c>
      <c r="F99" s="8">
        <f t="shared" si="5"/>
        <v>2162.7610782887641</v>
      </c>
      <c r="G99" s="8">
        <f t="shared" si="7"/>
        <v>1451907.897992254</v>
      </c>
    </row>
    <row r="100" spans="1:9" x14ac:dyDescent="0.25">
      <c r="A100" s="122"/>
      <c r="B100">
        <v>88</v>
      </c>
      <c r="C100" s="8">
        <f t="shared" si="11"/>
        <v>1451907.897992254</v>
      </c>
      <c r="D100" s="8">
        <f t="shared" si="10"/>
        <v>10644.839922866931</v>
      </c>
      <c r="E100" s="9">
        <f t="shared" si="6"/>
        <v>8469.4627382881481</v>
      </c>
      <c r="F100" s="8">
        <f t="shared" si="5"/>
        <v>2175.3771845787833</v>
      </c>
      <c r="G100" s="8">
        <f t="shared" si="7"/>
        <v>1449732.5208076753</v>
      </c>
    </row>
    <row r="101" spans="1:9" x14ac:dyDescent="0.25">
      <c r="A101" s="122"/>
      <c r="B101">
        <v>89</v>
      </c>
      <c r="C101" s="8">
        <f t="shared" si="11"/>
        <v>1449732.5208076753</v>
      </c>
      <c r="D101" s="8">
        <f t="shared" si="10"/>
        <v>10644.839922866931</v>
      </c>
      <c r="E101" s="9">
        <f t="shared" si="6"/>
        <v>8456.7730380447738</v>
      </c>
      <c r="F101" s="8">
        <f t="shared" si="5"/>
        <v>2188.0668848221576</v>
      </c>
      <c r="G101" s="8">
        <f t="shared" si="7"/>
        <v>1447544.4539228531</v>
      </c>
    </row>
    <row r="102" spans="1:9" x14ac:dyDescent="0.25">
      <c r="A102" s="122"/>
      <c r="B102">
        <v>90</v>
      </c>
      <c r="C102" s="8">
        <f t="shared" si="11"/>
        <v>1447544.4539228531</v>
      </c>
      <c r="D102" s="8">
        <f t="shared" si="10"/>
        <v>10644.839922866931</v>
      </c>
      <c r="E102" s="9">
        <f t="shared" si="6"/>
        <v>8444.0093145499777</v>
      </c>
      <c r="F102" s="8">
        <f t="shared" si="5"/>
        <v>2200.8306083169537</v>
      </c>
      <c r="G102" s="8">
        <f t="shared" si="7"/>
        <v>1445343.6233145362</v>
      </c>
    </row>
    <row r="103" spans="1:9" x14ac:dyDescent="0.25">
      <c r="A103" s="122"/>
      <c r="B103">
        <v>91</v>
      </c>
      <c r="C103" s="8">
        <f t="shared" si="11"/>
        <v>1445343.6233145362</v>
      </c>
      <c r="D103" s="8">
        <f t="shared" si="10"/>
        <v>10644.839922866931</v>
      </c>
      <c r="E103" s="9">
        <f t="shared" si="6"/>
        <v>8431.1711360014615</v>
      </c>
      <c r="F103" s="8">
        <f t="shared" si="5"/>
        <v>2213.6687868654699</v>
      </c>
      <c r="G103" s="8">
        <f t="shared" si="7"/>
        <v>1443129.9545276708</v>
      </c>
    </row>
    <row r="104" spans="1:9" x14ac:dyDescent="0.25">
      <c r="A104" s="122"/>
      <c r="B104">
        <v>92</v>
      </c>
      <c r="C104" s="8">
        <f t="shared" si="11"/>
        <v>1443129.9545276708</v>
      </c>
      <c r="D104" s="8">
        <f t="shared" si="10"/>
        <v>10644.839922866931</v>
      </c>
      <c r="E104" s="9">
        <f t="shared" si="6"/>
        <v>8418.2580680780793</v>
      </c>
      <c r="F104" s="8">
        <f t="shared" si="5"/>
        <v>2226.5818547888521</v>
      </c>
      <c r="G104" s="8">
        <f t="shared" si="7"/>
        <v>1440903.3726728819</v>
      </c>
    </row>
    <row r="105" spans="1:9" x14ac:dyDescent="0.25">
      <c r="A105" s="122"/>
      <c r="B105">
        <v>93</v>
      </c>
      <c r="C105" s="8">
        <f t="shared" si="11"/>
        <v>1440903.3726728819</v>
      </c>
      <c r="D105" s="8">
        <f t="shared" si="10"/>
        <v>10644.839922866931</v>
      </c>
      <c r="E105" s="9">
        <f t="shared" si="6"/>
        <v>8405.2696739251442</v>
      </c>
      <c r="F105" s="8">
        <f t="shared" si="5"/>
        <v>2239.5702489417872</v>
      </c>
      <c r="G105" s="8">
        <f t="shared" si="7"/>
        <v>1438663.80242394</v>
      </c>
    </row>
    <row r="106" spans="1:9" x14ac:dyDescent="0.25">
      <c r="A106" s="122"/>
      <c r="B106">
        <v>94</v>
      </c>
      <c r="C106" s="8">
        <f t="shared" si="11"/>
        <v>1438663.80242394</v>
      </c>
      <c r="D106" s="8">
        <f t="shared" si="10"/>
        <v>10644.839922866931</v>
      </c>
      <c r="E106" s="9">
        <f t="shared" si="6"/>
        <v>8392.2055141396504</v>
      </c>
      <c r="F106" s="8">
        <f t="shared" si="5"/>
        <v>2252.634408727281</v>
      </c>
      <c r="G106" s="8">
        <f t="shared" si="7"/>
        <v>1436411.1680152128</v>
      </c>
    </row>
    <row r="107" spans="1:9" x14ac:dyDescent="0.25">
      <c r="A107" s="122"/>
      <c r="B107">
        <v>95</v>
      </c>
      <c r="C107" s="8">
        <f t="shared" si="11"/>
        <v>1436411.1680152128</v>
      </c>
      <c r="D107" s="8">
        <f t="shared" si="10"/>
        <v>10644.839922866931</v>
      </c>
      <c r="E107" s="9">
        <f t="shared" si="6"/>
        <v>8379.0651467554089</v>
      </c>
      <c r="F107" s="8">
        <f t="shared" si="5"/>
        <v>2265.7747761115224</v>
      </c>
      <c r="G107" s="8">
        <f t="shared" si="7"/>
        <v>1434145.3932391012</v>
      </c>
    </row>
    <row r="108" spans="1:9" x14ac:dyDescent="0.25">
      <c r="A108" s="122"/>
      <c r="B108">
        <v>96</v>
      </c>
      <c r="C108" s="8">
        <f t="shared" si="11"/>
        <v>1434145.3932391012</v>
      </c>
      <c r="D108" s="8">
        <f t="shared" si="10"/>
        <v>10644.839922866931</v>
      </c>
      <c r="E108" s="9">
        <f t="shared" si="6"/>
        <v>8365.8481272280897</v>
      </c>
      <c r="F108" s="8">
        <f t="shared" si="5"/>
        <v>2278.9917956388417</v>
      </c>
      <c r="G108" s="8">
        <f t="shared" si="7"/>
        <v>1431866.4014434624</v>
      </c>
      <c r="H108" s="9">
        <f t="shared" ref="H108" si="16">SUM(E97:E108)</f>
        <v>101245.8553653683</v>
      </c>
      <c r="I108" s="14">
        <f t="shared" ref="I108" si="17">SUM(D97:D108)</f>
        <v>127738.07907440317</v>
      </c>
    </row>
    <row r="109" spans="1:9" x14ac:dyDescent="0.25">
      <c r="A109" s="122">
        <v>2022</v>
      </c>
      <c r="B109" s="10">
        <v>97</v>
      </c>
      <c r="C109" s="11">
        <f t="shared" si="11"/>
        <v>1431866.4014434624</v>
      </c>
      <c r="D109" s="11">
        <f t="shared" si="10"/>
        <v>10644.839922866931</v>
      </c>
      <c r="E109" s="12">
        <f t="shared" si="6"/>
        <v>8352.5540084201966</v>
      </c>
      <c r="F109" s="11">
        <f t="shared" si="5"/>
        <v>2292.2859144467348</v>
      </c>
      <c r="G109" s="11">
        <f t="shared" si="7"/>
        <v>1429574.1155290157</v>
      </c>
      <c r="H109" s="10"/>
      <c r="I109" s="10"/>
    </row>
    <row r="110" spans="1:9" x14ac:dyDescent="0.25">
      <c r="A110" s="122"/>
      <c r="B110" s="10">
        <v>98</v>
      </c>
      <c r="C110" s="11">
        <f t="shared" si="11"/>
        <v>1429574.1155290157</v>
      </c>
      <c r="D110" s="11">
        <f t="shared" si="10"/>
        <v>10644.839922866931</v>
      </c>
      <c r="E110" s="12">
        <f t="shared" si="6"/>
        <v>8339.182340585925</v>
      </c>
      <c r="F110" s="11">
        <f t="shared" si="5"/>
        <v>2305.6575822810064</v>
      </c>
      <c r="G110" s="11">
        <f t="shared" si="7"/>
        <v>1427268.4579467347</v>
      </c>
      <c r="H110" s="10"/>
      <c r="I110" s="10"/>
    </row>
    <row r="111" spans="1:9" x14ac:dyDescent="0.25">
      <c r="A111" s="122"/>
      <c r="B111" s="10">
        <v>99</v>
      </c>
      <c r="C111" s="11">
        <f t="shared" si="11"/>
        <v>1427268.4579467347</v>
      </c>
      <c r="D111" s="11">
        <f t="shared" si="10"/>
        <v>10644.839922866931</v>
      </c>
      <c r="E111" s="12">
        <f t="shared" si="6"/>
        <v>8325.7326713559523</v>
      </c>
      <c r="F111" s="11">
        <f t="shared" si="5"/>
        <v>2319.107251510979</v>
      </c>
      <c r="G111" s="11">
        <f t="shared" si="7"/>
        <v>1424949.3506952238</v>
      </c>
      <c r="H111" s="10"/>
      <c r="I111" s="10"/>
    </row>
    <row r="112" spans="1:9" x14ac:dyDescent="0.25">
      <c r="A112" s="122"/>
      <c r="B112" s="10">
        <v>100</v>
      </c>
      <c r="C112" s="11">
        <f t="shared" si="11"/>
        <v>1424949.3506952238</v>
      </c>
      <c r="D112" s="11">
        <f t="shared" si="10"/>
        <v>10644.839922866931</v>
      </c>
      <c r="E112" s="12">
        <f t="shared" si="6"/>
        <v>8312.2045457221393</v>
      </c>
      <c r="F112" s="11">
        <f t="shared" si="5"/>
        <v>2332.6353771447921</v>
      </c>
      <c r="G112" s="11">
        <f t="shared" si="7"/>
        <v>1422616.7153180789</v>
      </c>
      <c r="H112" s="10"/>
      <c r="I112" s="10"/>
    </row>
    <row r="113" spans="1:9" x14ac:dyDescent="0.25">
      <c r="A113" s="122"/>
      <c r="B113" s="10">
        <v>101</v>
      </c>
      <c r="C113" s="11">
        <f t="shared" si="11"/>
        <v>1422616.7153180789</v>
      </c>
      <c r="D113" s="11">
        <f t="shared" si="10"/>
        <v>10644.839922866931</v>
      </c>
      <c r="E113" s="12">
        <f t="shared" si="6"/>
        <v>8298.5975060221263</v>
      </c>
      <c r="F113" s="11">
        <f t="shared" si="5"/>
        <v>2346.2424168448051</v>
      </c>
      <c r="G113" s="11">
        <f t="shared" si="7"/>
        <v>1420270.4729012342</v>
      </c>
      <c r="H113" s="10"/>
      <c r="I113" s="10"/>
    </row>
    <row r="114" spans="1:9" x14ac:dyDescent="0.25">
      <c r="A114" s="122"/>
      <c r="B114" s="10">
        <v>102</v>
      </c>
      <c r="C114" s="11">
        <f t="shared" si="11"/>
        <v>1420270.4729012342</v>
      </c>
      <c r="D114" s="11">
        <f t="shared" si="10"/>
        <v>10644.839922866931</v>
      </c>
      <c r="E114" s="12">
        <f t="shared" si="6"/>
        <v>8284.9110919238665</v>
      </c>
      <c r="F114" s="11">
        <f t="shared" si="5"/>
        <v>2359.9288309430649</v>
      </c>
      <c r="G114" s="11">
        <f t="shared" si="7"/>
        <v>1417910.5440702911</v>
      </c>
      <c r="H114" s="10"/>
      <c r="I114" s="10"/>
    </row>
    <row r="115" spans="1:9" x14ac:dyDescent="0.25">
      <c r="A115" s="122"/>
      <c r="B115" s="10">
        <v>103</v>
      </c>
      <c r="C115" s="11">
        <f t="shared" si="11"/>
        <v>1417910.5440702911</v>
      </c>
      <c r="D115" s="11">
        <f t="shared" si="10"/>
        <v>10644.839922866931</v>
      </c>
      <c r="E115" s="12">
        <f t="shared" si="6"/>
        <v>8271.144840410032</v>
      </c>
      <c r="F115" s="11">
        <f t="shared" si="5"/>
        <v>2373.6950824568994</v>
      </c>
      <c r="G115" s="11">
        <f t="shared" si="7"/>
        <v>1415536.8489878343</v>
      </c>
      <c r="H115" s="10"/>
      <c r="I115" s="10"/>
    </row>
    <row r="116" spans="1:9" x14ac:dyDescent="0.25">
      <c r="A116" s="122"/>
      <c r="B116" s="10">
        <v>104</v>
      </c>
      <c r="C116" s="11">
        <f t="shared" si="11"/>
        <v>1415536.8489878343</v>
      </c>
      <c r="D116" s="11">
        <f t="shared" si="10"/>
        <v>10644.839922866931</v>
      </c>
      <c r="E116" s="12">
        <f t="shared" si="6"/>
        <v>8257.2982857623665</v>
      </c>
      <c r="F116" s="11">
        <f t="shared" si="5"/>
        <v>2387.5416371045649</v>
      </c>
      <c r="G116" s="11">
        <f t="shared" si="7"/>
        <v>1413149.3073507298</v>
      </c>
      <c r="H116" s="10"/>
      <c r="I116" s="10"/>
    </row>
    <row r="117" spans="1:9" x14ac:dyDescent="0.25">
      <c r="A117" s="122"/>
      <c r="B117" s="10">
        <v>105</v>
      </c>
      <c r="C117" s="11">
        <f t="shared" si="11"/>
        <v>1413149.3073507298</v>
      </c>
      <c r="D117" s="11">
        <f t="shared" si="10"/>
        <v>10644.839922866931</v>
      </c>
      <c r="E117" s="12">
        <f t="shared" si="6"/>
        <v>8243.3709595459241</v>
      </c>
      <c r="F117" s="11">
        <f t="shared" si="5"/>
        <v>2401.4689633210073</v>
      </c>
      <c r="G117" s="11">
        <f t="shared" si="7"/>
        <v>1410747.8383874088</v>
      </c>
      <c r="H117" s="10"/>
      <c r="I117" s="10"/>
    </row>
    <row r="118" spans="1:9" x14ac:dyDescent="0.25">
      <c r="A118" s="122"/>
      <c r="B118" s="10">
        <v>106</v>
      </c>
      <c r="C118" s="11">
        <f t="shared" si="11"/>
        <v>1410747.8383874088</v>
      </c>
      <c r="D118" s="11">
        <f t="shared" si="10"/>
        <v>10644.839922866931</v>
      </c>
      <c r="E118" s="12">
        <f t="shared" si="6"/>
        <v>8229.3623905932182</v>
      </c>
      <c r="F118" s="11">
        <f t="shared" si="5"/>
        <v>2415.4775322737132</v>
      </c>
      <c r="G118" s="11">
        <f t="shared" si="7"/>
        <v>1408332.3608551351</v>
      </c>
      <c r="H118" s="10"/>
      <c r="I118" s="10"/>
    </row>
    <row r="119" spans="1:9" x14ac:dyDescent="0.25">
      <c r="A119" s="122"/>
      <c r="B119" s="10">
        <v>107</v>
      </c>
      <c r="C119" s="11">
        <f t="shared" si="11"/>
        <v>1408332.3608551351</v>
      </c>
      <c r="D119" s="11">
        <f t="shared" si="10"/>
        <v>10644.839922866931</v>
      </c>
      <c r="E119" s="12">
        <f t="shared" si="6"/>
        <v>8215.2721049882894</v>
      </c>
      <c r="F119" s="11">
        <f t="shared" si="5"/>
        <v>2429.567817878642</v>
      </c>
      <c r="G119" s="11">
        <f t="shared" si="7"/>
        <v>1405902.7930372565</v>
      </c>
      <c r="H119" s="10"/>
      <c r="I119" s="10"/>
    </row>
    <row r="120" spans="1:9" x14ac:dyDescent="0.25">
      <c r="A120" s="122"/>
      <c r="B120" s="10">
        <v>108</v>
      </c>
      <c r="C120" s="11">
        <f t="shared" si="11"/>
        <v>1405902.7930372565</v>
      </c>
      <c r="D120" s="11">
        <f t="shared" si="10"/>
        <v>10644.839922866931</v>
      </c>
      <c r="E120" s="12">
        <f t="shared" si="6"/>
        <v>8201.0996260506636</v>
      </c>
      <c r="F120" s="11">
        <f t="shared" si="5"/>
        <v>2443.7402968162678</v>
      </c>
      <c r="G120" s="11">
        <f t="shared" si="7"/>
        <v>1403459.0527404402</v>
      </c>
      <c r="H120" s="12">
        <f t="shared" ref="H120" si="18">SUM(E109:E120)</f>
        <v>99330.730371380705</v>
      </c>
      <c r="I120" s="11">
        <f t="shared" ref="I120" si="19">SUM(D109:D120)</f>
        <v>127738.07907440317</v>
      </c>
    </row>
    <row r="121" spans="1:9" x14ac:dyDescent="0.25">
      <c r="A121" s="122">
        <v>2023</v>
      </c>
      <c r="B121">
        <v>109</v>
      </c>
      <c r="C121" s="8">
        <f t="shared" si="11"/>
        <v>1403459.0527404402</v>
      </c>
      <c r="D121" s="8">
        <f t="shared" si="10"/>
        <v>10644.839922866931</v>
      </c>
      <c r="E121" s="9">
        <f t="shared" si="6"/>
        <v>8186.8444743192349</v>
      </c>
      <c r="F121" s="8">
        <f t="shared" si="5"/>
        <v>2457.9954485476965</v>
      </c>
      <c r="G121" s="8">
        <f t="shared" si="7"/>
        <v>1401001.0572918926</v>
      </c>
    </row>
    <row r="122" spans="1:9" x14ac:dyDescent="0.25">
      <c r="A122" s="122"/>
      <c r="B122">
        <v>110</v>
      </c>
      <c r="C122" s="8">
        <f t="shared" si="11"/>
        <v>1401001.0572918926</v>
      </c>
      <c r="D122" s="8">
        <f t="shared" si="10"/>
        <v>10644.839922866931</v>
      </c>
      <c r="E122" s="9">
        <f t="shared" si="6"/>
        <v>8172.5061675360403</v>
      </c>
      <c r="F122" s="8">
        <f t="shared" si="5"/>
        <v>2472.3337553308911</v>
      </c>
      <c r="G122" s="8">
        <f t="shared" si="7"/>
        <v>1398528.7235365617</v>
      </c>
    </row>
    <row r="123" spans="1:9" x14ac:dyDescent="0.25">
      <c r="A123" s="122"/>
      <c r="B123">
        <v>111</v>
      </c>
      <c r="C123" s="8">
        <f t="shared" si="11"/>
        <v>1398528.7235365617</v>
      </c>
      <c r="D123" s="8">
        <f t="shared" si="10"/>
        <v>10644.839922866931</v>
      </c>
      <c r="E123" s="9">
        <f t="shared" si="6"/>
        <v>8158.084220629944</v>
      </c>
      <c r="F123" s="8">
        <f t="shared" si="5"/>
        <v>2486.7557022369874</v>
      </c>
      <c r="G123" s="8">
        <f t="shared" si="7"/>
        <v>1396041.9678343248</v>
      </c>
    </row>
    <row r="124" spans="1:9" x14ac:dyDescent="0.25">
      <c r="A124" s="122"/>
      <c r="B124">
        <v>112</v>
      </c>
      <c r="C124" s="8">
        <f t="shared" si="11"/>
        <v>1396041.9678343248</v>
      </c>
      <c r="D124" s="8">
        <f t="shared" si="10"/>
        <v>10644.839922866931</v>
      </c>
      <c r="E124" s="9">
        <f t="shared" si="6"/>
        <v>8143.5781457002286</v>
      </c>
      <c r="F124" s="8">
        <f t="shared" si="5"/>
        <v>2501.2617771667028</v>
      </c>
      <c r="G124" s="8">
        <f t="shared" si="7"/>
        <v>1393540.7060571581</v>
      </c>
    </row>
    <row r="125" spans="1:9" x14ac:dyDescent="0.25">
      <c r="A125" s="122"/>
      <c r="B125">
        <v>113</v>
      </c>
      <c r="C125" s="8">
        <f t="shared" si="11"/>
        <v>1393540.7060571581</v>
      </c>
      <c r="D125" s="8">
        <f t="shared" si="10"/>
        <v>10644.839922866931</v>
      </c>
      <c r="E125" s="9">
        <f t="shared" si="6"/>
        <v>8128.9874520000894</v>
      </c>
      <c r="F125" s="8">
        <f t="shared" ref="F125:F188" si="20">D125-E125</f>
        <v>2515.8524708668419</v>
      </c>
      <c r="G125" s="8">
        <f t="shared" si="7"/>
        <v>1391024.8535862912</v>
      </c>
    </row>
    <row r="126" spans="1:9" x14ac:dyDescent="0.25">
      <c r="A126" s="122"/>
      <c r="B126">
        <v>114</v>
      </c>
      <c r="C126" s="8">
        <f t="shared" si="11"/>
        <v>1391024.8535862912</v>
      </c>
      <c r="D126" s="8">
        <f t="shared" si="10"/>
        <v>10644.839922866931</v>
      </c>
      <c r="E126" s="9">
        <f t="shared" ref="E126:E189" si="21">$E$5*C126</f>
        <v>8114.3116459200328</v>
      </c>
      <c r="F126" s="8">
        <f t="shared" si="20"/>
        <v>2530.5282769468986</v>
      </c>
      <c r="G126" s="8">
        <f t="shared" ref="G126:G189" si="22">C126-F126</f>
        <v>1388494.3253093443</v>
      </c>
    </row>
    <row r="127" spans="1:9" x14ac:dyDescent="0.25">
      <c r="A127" s="122"/>
      <c r="B127">
        <v>115</v>
      </c>
      <c r="C127" s="8">
        <f t="shared" si="11"/>
        <v>1388494.3253093443</v>
      </c>
      <c r="D127" s="8">
        <f t="shared" si="10"/>
        <v>10644.839922866931</v>
      </c>
      <c r="E127" s="9">
        <f t="shared" si="21"/>
        <v>8099.5502309711756</v>
      </c>
      <c r="F127" s="8">
        <f t="shared" si="20"/>
        <v>2545.2896918957558</v>
      </c>
      <c r="G127" s="8">
        <f t="shared" si="22"/>
        <v>1385949.0356174486</v>
      </c>
    </row>
    <row r="128" spans="1:9" x14ac:dyDescent="0.25">
      <c r="A128" s="122"/>
      <c r="B128">
        <v>116</v>
      </c>
      <c r="C128" s="8">
        <f t="shared" si="11"/>
        <v>1385949.0356174486</v>
      </c>
      <c r="D128" s="8">
        <f t="shared" si="10"/>
        <v>10644.839922866931</v>
      </c>
      <c r="E128" s="9">
        <f t="shared" si="21"/>
        <v>8084.7027077684506</v>
      </c>
      <c r="F128" s="8">
        <f t="shared" si="20"/>
        <v>2560.1372150984807</v>
      </c>
      <c r="G128" s="8">
        <f t="shared" si="22"/>
        <v>1383388.8984023503</v>
      </c>
    </row>
    <row r="129" spans="1:9" x14ac:dyDescent="0.25">
      <c r="A129" s="122"/>
      <c r="B129">
        <v>117</v>
      </c>
      <c r="C129" s="8">
        <f t="shared" si="11"/>
        <v>1383388.8984023503</v>
      </c>
      <c r="D129" s="8">
        <f t="shared" si="10"/>
        <v>10644.839922866931</v>
      </c>
      <c r="E129" s="9">
        <f t="shared" si="21"/>
        <v>8069.7685740137103</v>
      </c>
      <c r="F129" s="8">
        <f t="shared" si="20"/>
        <v>2575.071348853221</v>
      </c>
      <c r="G129" s="8">
        <f t="shared" si="22"/>
        <v>1380813.8270534971</v>
      </c>
    </row>
    <row r="130" spans="1:9" x14ac:dyDescent="0.25">
      <c r="A130" s="122"/>
      <c r="B130">
        <v>118</v>
      </c>
      <c r="C130" s="8">
        <f t="shared" si="11"/>
        <v>1380813.8270534971</v>
      </c>
      <c r="D130" s="8">
        <f t="shared" si="10"/>
        <v>10644.839922866931</v>
      </c>
      <c r="E130" s="9">
        <f t="shared" si="21"/>
        <v>8054.7473244787334</v>
      </c>
      <c r="F130" s="8">
        <f t="shared" si="20"/>
        <v>2590.092598388198</v>
      </c>
      <c r="G130" s="8">
        <f t="shared" si="22"/>
        <v>1378223.7344551089</v>
      </c>
    </row>
    <row r="131" spans="1:9" x14ac:dyDescent="0.25">
      <c r="A131" s="122"/>
      <c r="B131">
        <v>119</v>
      </c>
      <c r="C131" s="8">
        <f t="shared" si="11"/>
        <v>1378223.7344551089</v>
      </c>
      <c r="D131" s="8">
        <f t="shared" si="10"/>
        <v>10644.839922866931</v>
      </c>
      <c r="E131" s="9">
        <f t="shared" si="21"/>
        <v>8039.6384509881354</v>
      </c>
      <c r="F131" s="8">
        <f t="shared" si="20"/>
        <v>2605.2014718787959</v>
      </c>
      <c r="G131" s="8">
        <f t="shared" si="22"/>
        <v>1375618.5329832302</v>
      </c>
    </row>
    <row r="132" spans="1:9" x14ac:dyDescent="0.25">
      <c r="A132" s="122"/>
      <c r="B132">
        <v>120</v>
      </c>
      <c r="C132" s="8">
        <f t="shared" si="11"/>
        <v>1375618.5329832302</v>
      </c>
      <c r="D132" s="8">
        <f t="shared" si="10"/>
        <v>10644.839922866931</v>
      </c>
      <c r="E132" s="9">
        <f t="shared" si="21"/>
        <v>8024.4414424021761</v>
      </c>
      <c r="F132" s="8">
        <f t="shared" si="20"/>
        <v>2620.3984804647553</v>
      </c>
      <c r="G132" s="8">
        <f t="shared" si="22"/>
        <v>1372998.1345027655</v>
      </c>
      <c r="H132" s="9">
        <f t="shared" ref="H132" si="23">SUM(E121:E132)</f>
        <v>97277.160836727955</v>
      </c>
      <c r="I132" s="14">
        <f t="shared" ref="I132" si="24">SUM(D121:D132)</f>
        <v>127738.07907440317</v>
      </c>
    </row>
    <row r="133" spans="1:9" x14ac:dyDescent="0.25">
      <c r="A133" s="122">
        <v>2024</v>
      </c>
      <c r="B133" s="10">
        <v>121</v>
      </c>
      <c r="C133" s="11">
        <f t="shared" si="11"/>
        <v>1372998.1345027655</v>
      </c>
      <c r="D133" s="11">
        <f t="shared" si="10"/>
        <v>10644.839922866931</v>
      </c>
      <c r="E133" s="12">
        <f t="shared" si="21"/>
        <v>8009.1557845994657</v>
      </c>
      <c r="F133" s="11">
        <f t="shared" si="20"/>
        <v>2635.6841382674656</v>
      </c>
      <c r="G133" s="11">
        <f t="shared" si="22"/>
        <v>1370362.450364498</v>
      </c>
      <c r="H133" s="10"/>
      <c r="I133" s="10"/>
    </row>
    <row r="134" spans="1:9" x14ac:dyDescent="0.25">
      <c r="A134" s="122"/>
      <c r="B134" s="10">
        <v>122</v>
      </c>
      <c r="C134" s="11">
        <f t="shared" si="11"/>
        <v>1370362.450364498</v>
      </c>
      <c r="D134" s="11">
        <f t="shared" si="10"/>
        <v>10644.839922866931</v>
      </c>
      <c r="E134" s="12">
        <f t="shared" si="21"/>
        <v>7993.7809604595714</v>
      </c>
      <c r="F134" s="11">
        <f t="shared" si="20"/>
        <v>2651.05896240736</v>
      </c>
      <c r="G134" s="11">
        <f t="shared" si="22"/>
        <v>1367711.3914020907</v>
      </c>
      <c r="H134" s="10"/>
      <c r="I134" s="10"/>
    </row>
    <row r="135" spans="1:9" x14ac:dyDescent="0.25">
      <c r="A135" s="122"/>
      <c r="B135" s="10">
        <v>123</v>
      </c>
      <c r="C135" s="11">
        <f t="shared" si="11"/>
        <v>1367711.3914020907</v>
      </c>
      <c r="D135" s="11">
        <f t="shared" si="10"/>
        <v>10644.839922866931</v>
      </c>
      <c r="E135" s="12">
        <f t="shared" si="21"/>
        <v>7978.316449845529</v>
      </c>
      <c r="F135" s="11">
        <f t="shared" si="20"/>
        <v>2666.5234730214024</v>
      </c>
      <c r="G135" s="11">
        <f t="shared" si="22"/>
        <v>1365044.8679290693</v>
      </c>
      <c r="H135" s="10"/>
      <c r="I135" s="10"/>
    </row>
    <row r="136" spans="1:9" x14ac:dyDescent="0.25">
      <c r="A136" s="122"/>
      <c r="B136" s="10">
        <v>124</v>
      </c>
      <c r="C136" s="11">
        <f t="shared" si="11"/>
        <v>1365044.8679290693</v>
      </c>
      <c r="D136" s="11">
        <f t="shared" si="10"/>
        <v>10644.839922866931</v>
      </c>
      <c r="E136" s="12">
        <f t="shared" si="21"/>
        <v>7962.7617295862383</v>
      </c>
      <c r="F136" s="11">
        <f t="shared" si="20"/>
        <v>2682.0781932806931</v>
      </c>
      <c r="G136" s="11">
        <f t="shared" si="22"/>
        <v>1362362.7897357887</v>
      </c>
      <c r="H136" s="10"/>
      <c r="I136" s="10"/>
    </row>
    <row r="137" spans="1:9" x14ac:dyDescent="0.25">
      <c r="A137" s="122"/>
      <c r="B137" s="10">
        <v>125</v>
      </c>
      <c r="C137" s="11">
        <f t="shared" si="11"/>
        <v>1362362.7897357887</v>
      </c>
      <c r="D137" s="11">
        <f t="shared" si="10"/>
        <v>10644.839922866931</v>
      </c>
      <c r="E137" s="12">
        <f t="shared" si="21"/>
        <v>7947.1162734587679</v>
      </c>
      <c r="F137" s="11">
        <f t="shared" si="20"/>
        <v>2697.7236494081635</v>
      </c>
      <c r="G137" s="11">
        <f t="shared" si="22"/>
        <v>1359665.0660863805</v>
      </c>
      <c r="H137" s="10"/>
      <c r="I137" s="10"/>
    </row>
    <row r="138" spans="1:9" x14ac:dyDescent="0.25">
      <c r="A138" s="122"/>
      <c r="B138" s="10">
        <v>126</v>
      </c>
      <c r="C138" s="11">
        <f t="shared" si="11"/>
        <v>1359665.0660863805</v>
      </c>
      <c r="D138" s="11">
        <f t="shared" si="10"/>
        <v>10644.839922866931</v>
      </c>
      <c r="E138" s="12">
        <f t="shared" si="21"/>
        <v>7931.3795521705533</v>
      </c>
      <c r="F138" s="11">
        <f t="shared" si="20"/>
        <v>2713.460370696378</v>
      </c>
      <c r="G138" s="11">
        <f t="shared" si="22"/>
        <v>1356951.6057156841</v>
      </c>
      <c r="H138" s="10"/>
      <c r="I138" s="10"/>
    </row>
    <row r="139" spans="1:9" x14ac:dyDescent="0.25">
      <c r="A139" s="122"/>
      <c r="B139" s="10">
        <v>127</v>
      </c>
      <c r="C139" s="11">
        <f t="shared" si="11"/>
        <v>1356951.6057156841</v>
      </c>
      <c r="D139" s="11">
        <f t="shared" si="10"/>
        <v>10644.839922866931</v>
      </c>
      <c r="E139" s="12">
        <f t="shared" si="21"/>
        <v>7915.5510333414913</v>
      </c>
      <c r="F139" s="11">
        <f t="shared" si="20"/>
        <v>2729.28888952544</v>
      </c>
      <c r="G139" s="11">
        <f t="shared" si="22"/>
        <v>1354222.3168261587</v>
      </c>
      <c r="H139" s="10"/>
      <c r="I139" s="10"/>
    </row>
    <row r="140" spans="1:9" x14ac:dyDescent="0.25">
      <c r="A140" s="122"/>
      <c r="B140" s="10">
        <v>128</v>
      </c>
      <c r="C140" s="11">
        <f t="shared" si="11"/>
        <v>1354222.3168261587</v>
      </c>
      <c r="D140" s="11">
        <f t="shared" si="10"/>
        <v>10644.839922866931</v>
      </c>
      <c r="E140" s="12">
        <f t="shared" si="21"/>
        <v>7899.6301814859262</v>
      </c>
      <c r="F140" s="11">
        <f t="shared" si="20"/>
        <v>2745.2097413810052</v>
      </c>
      <c r="G140" s="11">
        <f t="shared" si="22"/>
        <v>1351477.1070847777</v>
      </c>
      <c r="H140" s="10"/>
      <c r="I140" s="10"/>
    </row>
    <row r="141" spans="1:9" x14ac:dyDescent="0.25">
      <c r="A141" s="122"/>
      <c r="B141" s="10">
        <v>129</v>
      </c>
      <c r="C141" s="11">
        <f t="shared" si="11"/>
        <v>1351477.1070847777</v>
      </c>
      <c r="D141" s="11">
        <f t="shared" si="10"/>
        <v>10644.839922866931</v>
      </c>
      <c r="E141" s="12">
        <f t="shared" si="21"/>
        <v>7883.6164579945371</v>
      </c>
      <c r="F141" s="11">
        <f t="shared" si="20"/>
        <v>2761.2234648723943</v>
      </c>
      <c r="G141" s="11">
        <f t="shared" si="22"/>
        <v>1348715.8836199052</v>
      </c>
      <c r="H141" s="10"/>
      <c r="I141" s="10"/>
    </row>
    <row r="142" spans="1:9" x14ac:dyDescent="0.25">
      <c r="A142" s="122"/>
      <c r="B142" s="10">
        <v>130</v>
      </c>
      <c r="C142" s="11">
        <f t="shared" si="11"/>
        <v>1348715.8836199052</v>
      </c>
      <c r="D142" s="11">
        <f t="shared" ref="D142:D205" si="25">$E$8</f>
        <v>10644.839922866931</v>
      </c>
      <c r="E142" s="12">
        <f t="shared" si="21"/>
        <v>7867.5093211161138</v>
      </c>
      <c r="F142" s="11">
        <f t="shared" si="20"/>
        <v>2777.3306017508176</v>
      </c>
      <c r="G142" s="11">
        <f t="shared" si="22"/>
        <v>1345938.5530181543</v>
      </c>
      <c r="H142" s="10"/>
      <c r="I142" s="10"/>
    </row>
    <row r="143" spans="1:9" x14ac:dyDescent="0.25">
      <c r="A143" s="122"/>
      <c r="B143" s="10">
        <v>131</v>
      </c>
      <c r="C143" s="11">
        <f t="shared" ref="C143:C206" si="26">G142</f>
        <v>1345938.5530181543</v>
      </c>
      <c r="D143" s="11">
        <f t="shared" si="25"/>
        <v>10644.839922866931</v>
      </c>
      <c r="E143" s="12">
        <f t="shared" si="21"/>
        <v>7851.308225939234</v>
      </c>
      <c r="F143" s="11">
        <f t="shared" si="20"/>
        <v>2793.5316969276973</v>
      </c>
      <c r="G143" s="11">
        <f t="shared" si="22"/>
        <v>1343145.0213212266</v>
      </c>
      <c r="H143" s="10"/>
      <c r="I143" s="10"/>
    </row>
    <row r="144" spans="1:9" x14ac:dyDescent="0.25">
      <c r="A144" s="122"/>
      <c r="B144" s="10">
        <v>132</v>
      </c>
      <c r="C144" s="11">
        <f t="shared" si="26"/>
        <v>1343145.0213212266</v>
      </c>
      <c r="D144" s="11">
        <f t="shared" si="25"/>
        <v>10644.839922866931</v>
      </c>
      <c r="E144" s="12">
        <f t="shared" si="21"/>
        <v>7835.0126243738223</v>
      </c>
      <c r="F144" s="11">
        <f t="shared" si="20"/>
        <v>2809.8272984931091</v>
      </c>
      <c r="G144" s="11">
        <f t="shared" si="22"/>
        <v>1340335.1940227335</v>
      </c>
      <c r="H144" s="12">
        <f t="shared" ref="H144" si="27">SUM(E133:E144)</f>
        <v>95075.138594371252</v>
      </c>
      <c r="I144" s="11">
        <f t="shared" ref="I144" si="28">SUM(D133:D144)</f>
        <v>127738.07907440317</v>
      </c>
    </row>
    <row r="145" spans="1:9" x14ac:dyDescent="0.25">
      <c r="A145" s="122">
        <v>2025</v>
      </c>
      <c r="B145">
        <v>133</v>
      </c>
      <c r="C145" s="8">
        <f t="shared" si="26"/>
        <v>1340335.1940227335</v>
      </c>
      <c r="D145" s="8">
        <f t="shared" si="25"/>
        <v>10644.839922866931</v>
      </c>
      <c r="E145" s="9">
        <f t="shared" si="21"/>
        <v>7818.6219651326128</v>
      </c>
      <c r="F145" s="8">
        <f t="shared" si="20"/>
        <v>2826.2179577343186</v>
      </c>
      <c r="G145" s="8">
        <f t="shared" si="22"/>
        <v>1337508.9760649991</v>
      </c>
    </row>
    <row r="146" spans="1:9" x14ac:dyDescent="0.25">
      <c r="A146" s="122"/>
      <c r="B146">
        <v>134</v>
      </c>
      <c r="C146" s="8">
        <f t="shared" si="26"/>
        <v>1337508.9760649991</v>
      </c>
      <c r="D146" s="8">
        <f t="shared" si="25"/>
        <v>10644.839922866931</v>
      </c>
      <c r="E146" s="9">
        <f t="shared" si="21"/>
        <v>7802.1356937124956</v>
      </c>
      <c r="F146" s="8">
        <f t="shared" si="20"/>
        <v>2842.7042291544358</v>
      </c>
      <c r="G146" s="8">
        <f t="shared" si="22"/>
        <v>1334666.2718358447</v>
      </c>
    </row>
    <row r="147" spans="1:9" x14ac:dyDescent="0.25">
      <c r="A147" s="122"/>
      <c r="B147">
        <v>135</v>
      </c>
      <c r="C147" s="8">
        <f t="shared" si="26"/>
        <v>1334666.2718358447</v>
      </c>
      <c r="D147" s="8">
        <f t="shared" si="25"/>
        <v>10644.839922866931</v>
      </c>
      <c r="E147" s="9">
        <f t="shared" si="21"/>
        <v>7785.5532523757611</v>
      </c>
      <c r="F147" s="8">
        <f t="shared" si="20"/>
        <v>2859.2866704911703</v>
      </c>
      <c r="G147" s="8">
        <f t="shared" si="22"/>
        <v>1331806.9851653536</v>
      </c>
    </row>
    <row r="148" spans="1:9" x14ac:dyDescent="0.25">
      <c r="A148" s="122"/>
      <c r="B148">
        <v>136</v>
      </c>
      <c r="C148" s="8">
        <f t="shared" si="26"/>
        <v>1331806.9851653536</v>
      </c>
      <c r="D148" s="8">
        <f t="shared" si="25"/>
        <v>10644.839922866931</v>
      </c>
      <c r="E148" s="9">
        <f t="shared" si="21"/>
        <v>7768.8740801312297</v>
      </c>
      <c r="F148" s="8">
        <f t="shared" si="20"/>
        <v>2875.9658427357017</v>
      </c>
      <c r="G148" s="8">
        <f t="shared" si="22"/>
        <v>1328931.0193226179</v>
      </c>
    </row>
    <row r="149" spans="1:9" x14ac:dyDescent="0.25">
      <c r="A149" s="122"/>
      <c r="B149">
        <v>137</v>
      </c>
      <c r="C149" s="8">
        <f t="shared" si="26"/>
        <v>1328931.0193226179</v>
      </c>
      <c r="D149" s="8">
        <f t="shared" si="25"/>
        <v>10644.839922866931</v>
      </c>
      <c r="E149" s="9">
        <f t="shared" si="21"/>
        <v>7752.0976127152717</v>
      </c>
      <c r="F149" s="8">
        <f t="shared" si="20"/>
        <v>2892.7423101516597</v>
      </c>
      <c r="G149" s="8">
        <f t="shared" si="22"/>
        <v>1326038.2770124662</v>
      </c>
    </row>
    <row r="150" spans="1:9" x14ac:dyDescent="0.25">
      <c r="A150" s="122"/>
      <c r="B150">
        <v>138</v>
      </c>
      <c r="C150" s="8">
        <f t="shared" si="26"/>
        <v>1326038.2770124662</v>
      </c>
      <c r="D150" s="8">
        <f t="shared" si="25"/>
        <v>10644.839922866931</v>
      </c>
      <c r="E150" s="9">
        <f t="shared" si="21"/>
        <v>7735.2232825727197</v>
      </c>
      <c r="F150" s="8">
        <f t="shared" si="20"/>
        <v>2909.6166402942117</v>
      </c>
      <c r="G150" s="8">
        <f t="shared" si="22"/>
        <v>1323128.660372172</v>
      </c>
    </row>
    <row r="151" spans="1:9" x14ac:dyDescent="0.25">
      <c r="A151" s="122"/>
      <c r="B151">
        <v>139</v>
      </c>
      <c r="C151" s="8">
        <f t="shared" si="26"/>
        <v>1323128.660372172</v>
      </c>
      <c r="D151" s="8">
        <f t="shared" si="25"/>
        <v>10644.839922866931</v>
      </c>
      <c r="E151" s="9">
        <f t="shared" si="21"/>
        <v>7718.2505188376708</v>
      </c>
      <c r="F151" s="8">
        <f t="shared" si="20"/>
        <v>2926.5894040292605</v>
      </c>
      <c r="G151" s="8">
        <f t="shared" si="22"/>
        <v>1320202.0709681427</v>
      </c>
    </row>
    <row r="152" spans="1:9" x14ac:dyDescent="0.25">
      <c r="A152" s="122"/>
      <c r="B152">
        <v>140</v>
      </c>
      <c r="C152" s="8">
        <f t="shared" si="26"/>
        <v>1320202.0709681427</v>
      </c>
      <c r="D152" s="8">
        <f t="shared" si="25"/>
        <v>10644.839922866931</v>
      </c>
      <c r="E152" s="9">
        <f t="shared" si="21"/>
        <v>7701.1787473141658</v>
      </c>
      <c r="F152" s="8">
        <f t="shared" si="20"/>
        <v>2943.6611755527656</v>
      </c>
      <c r="G152" s="8">
        <f t="shared" si="22"/>
        <v>1317258.40979259</v>
      </c>
    </row>
    <row r="153" spans="1:9" x14ac:dyDescent="0.25">
      <c r="A153" s="122"/>
      <c r="B153">
        <v>141</v>
      </c>
      <c r="C153" s="8">
        <f t="shared" si="26"/>
        <v>1317258.40979259</v>
      </c>
      <c r="D153" s="8">
        <f t="shared" si="25"/>
        <v>10644.839922866931</v>
      </c>
      <c r="E153" s="9">
        <f t="shared" si="21"/>
        <v>7684.0073904567753</v>
      </c>
      <c r="F153" s="8">
        <f t="shared" si="20"/>
        <v>2960.8325324101561</v>
      </c>
      <c r="G153" s="8">
        <f t="shared" si="22"/>
        <v>1314297.5772601799</v>
      </c>
    </row>
    <row r="154" spans="1:9" x14ac:dyDescent="0.25">
      <c r="A154" s="122"/>
      <c r="B154">
        <v>142</v>
      </c>
      <c r="C154" s="8">
        <f t="shared" si="26"/>
        <v>1314297.5772601799</v>
      </c>
      <c r="D154" s="8">
        <f t="shared" si="25"/>
        <v>10644.839922866931</v>
      </c>
      <c r="E154" s="9">
        <f t="shared" si="21"/>
        <v>7666.7358673510498</v>
      </c>
      <c r="F154" s="8">
        <f t="shared" si="20"/>
        <v>2978.1040555158816</v>
      </c>
      <c r="G154" s="8">
        <f t="shared" si="22"/>
        <v>1311319.473204664</v>
      </c>
    </row>
    <row r="155" spans="1:9" x14ac:dyDescent="0.25">
      <c r="A155" s="122"/>
      <c r="B155">
        <v>143</v>
      </c>
      <c r="C155" s="8">
        <f t="shared" si="26"/>
        <v>1311319.473204664</v>
      </c>
      <c r="D155" s="8">
        <f t="shared" si="25"/>
        <v>10644.839922866931</v>
      </c>
      <c r="E155" s="9">
        <f t="shared" si="21"/>
        <v>7649.3635936938736</v>
      </c>
      <c r="F155" s="8">
        <f t="shared" si="20"/>
        <v>2995.4763291730578</v>
      </c>
      <c r="G155" s="8">
        <f t="shared" si="22"/>
        <v>1308323.996875491</v>
      </c>
    </row>
    <row r="156" spans="1:9" x14ac:dyDescent="0.25">
      <c r="A156" s="122"/>
      <c r="B156">
        <v>144</v>
      </c>
      <c r="C156" s="8">
        <f t="shared" si="26"/>
        <v>1308323.996875491</v>
      </c>
      <c r="D156" s="8">
        <f t="shared" si="25"/>
        <v>10644.839922866931</v>
      </c>
      <c r="E156" s="9">
        <f t="shared" si="21"/>
        <v>7631.8899817736974</v>
      </c>
      <c r="F156" s="8">
        <f t="shared" si="20"/>
        <v>3012.949941093234</v>
      </c>
      <c r="G156" s="8">
        <f t="shared" si="22"/>
        <v>1305311.0469343977</v>
      </c>
      <c r="H156" s="9">
        <f t="shared" ref="H156" si="29">SUM(E145:E156)</f>
        <v>92713.931986067313</v>
      </c>
      <c r="I156" s="14">
        <f t="shared" ref="I156" si="30">SUM(D145:D156)</f>
        <v>127738.07907440317</v>
      </c>
    </row>
    <row r="157" spans="1:9" x14ac:dyDescent="0.25">
      <c r="A157" s="122">
        <v>2026</v>
      </c>
      <c r="B157" s="10">
        <v>145</v>
      </c>
      <c r="C157" s="11">
        <f t="shared" si="26"/>
        <v>1305311.0469343977</v>
      </c>
      <c r="D157" s="11">
        <f t="shared" si="25"/>
        <v>10644.839922866931</v>
      </c>
      <c r="E157" s="12">
        <f t="shared" si="21"/>
        <v>7614.3144404506529</v>
      </c>
      <c r="F157" s="11">
        <f t="shared" si="20"/>
        <v>3030.5254824162785</v>
      </c>
      <c r="G157" s="11">
        <f t="shared" si="22"/>
        <v>1302280.5214519813</v>
      </c>
      <c r="H157" s="10"/>
      <c r="I157" s="10"/>
    </row>
    <row r="158" spans="1:9" x14ac:dyDescent="0.25">
      <c r="A158" s="122"/>
      <c r="B158" s="10">
        <v>146</v>
      </c>
      <c r="C158" s="11">
        <f t="shared" si="26"/>
        <v>1302280.5214519813</v>
      </c>
      <c r="D158" s="11">
        <f t="shared" si="25"/>
        <v>10644.839922866931</v>
      </c>
      <c r="E158" s="12">
        <f t="shared" si="21"/>
        <v>7596.6363751365579</v>
      </c>
      <c r="F158" s="11">
        <f t="shared" si="20"/>
        <v>3048.2035477303734</v>
      </c>
      <c r="G158" s="11">
        <f t="shared" si="22"/>
        <v>1299232.3179042509</v>
      </c>
      <c r="H158" s="10"/>
      <c r="I158" s="10"/>
    </row>
    <row r="159" spans="1:9" x14ac:dyDescent="0.25">
      <c r="A159" s="122"/>
      <c r="B159" s="10">
        <v>147</v>
      </c>
      <c r="C159" s="11">
        <f t="shared" si="26"/>
        <v>1299232.3179042509</v>
      </c>
      <c r="D159" s="11">
        <f t="shared" si="25"/>
        <v>10644.839922866931</v>
      </c>
      <c r="E159" s="12">
        <f t="shared" si="21"/>
        <v>7578.8551877747977</v>
      </c>
      <c r="F159" s="11">
        <f t="shared" si="20"/>
        <v>3065.9847350921336</v>
      </c>
      <c r="G159" s="11">
        <f t="shared" si="22"/>
        <v>1296166.3331691588</v>
      </c>
      <c r="H159" s="10"/>
      <c r="I159" s="10"/>
    </row>
    <row r="160" spans="1:9" x14ac:dyDescent="0.25">
      <c r="A160" s="122"/>
      <c r="B160" s="10">
        <v>148</v>
      </c>
      <c r="C160" s="11">
        <f t="shared" si="26"/>
        <v>1296166.3331691588</v>
      </c>
      <c r="D160" s="11">
        <f t="shared" si="25"/>
        <v>10644.839922866931</v>
      </c>
      <c r="E160" s="12">
        <f t="shared" si="21"/>
        <v>7560.9702768200932</v>
      </c>
      <c r="F160" s="11">
        <f t="shared" si="20"/>
        <v>3083.8696460468382</v>
      </c>
      <c r="G160" s="11">
        <f t="shared" si="22"/>
        <v>1293082.463523112</v>
      </c>
      <c r="H160" s="10"/>
      <c r="I160" s="10"/>
    </row>
    <row r="161" spans="1:9" x14ac:dyDescent="0.25">
      <c r="A161" s="122"/>
      <c r="B161" s="10">
        <v>149</v>
      </c>
      <c r="C161" s="11">
        <f t="shared" si="26"/>
        <v>1293082.463523112</v>
      </c>
      <c r="D161" s="11">
        <f t="shared" si="25"/>
        <v>10644.839922866931</v>
      </c>
      <c r="E161" s="12">
        <f t="shared" si="21"/>
        <v>7542.9810372181537</v>
      </c>
      <c r="F161" s="11">
        <f t="shared" si="20"/>
        <v>3101.8588856487777</v>
      </c>
      <c r="G161" s="11">
        <f t="shared" si="22"/>
        <v>1289980.6046374631</v>
      </c>
      <c r="H161" s="10"/>
      <c r="I161" s="10"/>
    </row>
    <row r="162" spans="1:9" x14ac:dyDescent="0.25">
      <c r="A162" s="122"/>
      <c r="B162" s="10">
        <v>150</v>
      </c>
      <c r="C162" s="11">
        <f t="shared" si="26"/>
        <v>1289980.6046374631</v>
      </c>
      <c r="D162" s="11">
        <f t="shared" si="25"/>
        <v>10644.839922866931</v>
      </c>
      <c r="E162" s="12">
        <f t="shared" si="21"/>
        <v>7524.8868603852015</v>
      </c>
      <c r="F162" s="11">
        <f t="shared" si="20"/>
        <v>3119.9530624817298</v>
      </c>
      <c r="G162" s="11">
        <f t="shared" si="22"/>
        <v>1286860.6515749814</v>
      </c>
      <c r="H162" s="10"/>
      <c r="I162" s="10"/>
    </row>
    <row r="163" spans="1:9" x14ac:dyDescent="0.25">
      <c r="A163" s="122"/>
      <c r="B163" s="10">
        <v>151</v>
      </c>
      <c r="C163" s="11">
        <f t="shared" si="26"/>
        <v>1286860.6515749814</v>
      </c>
      <c r="D163" s="11">
        <f t="shared" si="25"/>
        <v>10644.839922866931</v>
      </c>
      <c r="E163" s="12">
        <f t="shared" si="21"/>
        <v>7506.6871341873921</v>
      </c>
      <c r="F163" s="11">
        <f t="shared" si="20"/>
        <v>3138.1527886795393</v>
      </c>
      <c r="G163" s="11">
        <f t="shared" si="22"/>
        <v>1283722.4987863018</v>
      </c>
      <c r="H163" s="10"/>
      <c r="I163" s="10"/>
    </row>
    <row r="164" spans="1:9" x14ac:dyDescent="0.25">
      <c r="A164" s="122"/>
      <c r="B164" s="10">
        <v>152</v>
      </c>
      <c r="C164" s="11">
        <f t="shared" si="26"/>
        <v>1283722.4987863018</v>
      </c>
      <c r="D164" s="11">
        <f t="shared" si="25"/>
        <v>10644.839922866931</v>
      </c>
      <c r="E164" s="12">
        <f t="shared" si="21"/>
        <v>7488.3812429200943</v>
      </c>
      <c r="F164" s="11">
        <f t="shared" si="20"/>
        <v>3156.458679946837</v>
      </c>
      <c r="G164" s="11">
        <f t="shared" si="22"/>
        <v>1280566.040106355</v>
      </c>
      <c r="H164" s="10"/>
      <c r="I164" s="10"/>
    </row>
    <row r="165" spans="1:9" x14ac:dyDescent="0.25">
      <c r="A165" s="122"/>
      <c r="B165" s="10">
        <v>153</v>
      </c>
      <c r="C165" s="11">
        <f t="shared" si="26"/>
        <v>1280566.040106355</v>
      </c>
      <c r="D165" s="11">
        <f t="shared" si="25"/>
        <v>10644.839922866931</v>
      </c>
      <c r="E165" s="12">
        <f t="shared" si="21"/>
        <v>7469.968567287071</v>
      </c>
      <c r="F165" s="11">
        <f t="shared" si="20"/>
        <v>3174.8713555798604</v>
      </c>
      <c r="G165" s="11">
        <f t="shared" si="22"/>
        <v>1277391.168750775</v>
      </c>
      <c r="H165" s="10"/>
      <c r="I165" s="10"/>
    </row>
    <row r="166" spans="1:9" x14ac:dyDescent="0.25">
      <c r="A166" s="122"/>
      <c r="B166" s="10">
        <v>154</v>
      </c>
      <c r="C166" s="11">
        <f t="shared" si="26"/>
        <v>1277391.168750775</v>
      </c>
      <c r="D166" s="11">
        <f t="shared" si="25"/>
        <v>10644.839922866931</v>
      </c>
      <c r="E166" s="12">
        <f t="shared" si="21"/>
        <v>7451.4484843795217</v>
      </c>
      <c r="F166" s="11">
        <f t="shared" si="20"/>
        <v>3193.3914384874097</v>
      </c>
      <c r="G166" s="11">
        <f t="shared" si="22"/>
        <v>1274197.7773122876</v>
      </c>
      <c r="H166" s="10"/>
      <c r="I166" s="10"/>
    </row>
    <row r="167" spans="1:9" x14ac:dyDescent="0.25">
      <c r="A167" s="122"/>
      <c r="B167" s="10">
        <v>155</v>
      </c>
      <c r="C167" s="11">
        <f t="shared" si="26"/>
        <v>1274197.7773122876</v>
      </c>
      <c r="D167" s="11">
        <f t="shared" si="25"/>
        <v>10644.839922866931</v>
      </c>
      <c r="E167" s="12">
        <f t="shared" si="21"/>
        <v>7432.8203676550111</v>
      </c>
      <c r="F167" s="11">
        <f t="shared" si="20"/>
        <v>3212.0195552119203</v>
      </c>
      <c r="G167" s="11">
        <f t="shared" si="22"/>
        <v>1270985.7577570756</v>
      </c>
      <c r="H167" s="10"/>
      <c r="I167" s="10"/>
    </row>
    <row r="168" spans="1:9" x14ac:dyDescent="0.25">
      <c r="A168" s="122"/>
      <c r="B168" s="10">
        <v>156</v>
      </c>
      <c r="C168" s="11">
        <f t="shared" si="26"/>
        <v>1270985.7577570756</v>
      </c>
      <c r="D168" s="11">
        <f t="shared" si="25"/>
        <v>10644.839922866931</v>
      </c>
      <c r="E168" s="12">
        <f t="shared" si="21"/>
        <v>7414.0835869162747</v>
      </c>
      <c r="F168" s="11">
        <f t="shared" si="20"/>
        <v>3230.7563359506566</v>
      </c>
      <c r="G168" s="11">
        <f t="shared" si="22"/>
        <v>1267755.0014211249</v>
      </c>
      <c r="H168" s="12">
        <f t="shared" ref="H168" si="31">SUM(E157:E168)</f>
        <v>90182.033561130811</v>
      </c>
      <c r="I168" s="11">
        <f t="shared" ref="I168" si="32">SUM(D157:D168)</f>
        <v>127738.07907440317</v>
      </c>
    </row>
    <row r="169" spans="1:9" x14ac:dyDescent="0.25">
      <c r="A169" s="122">
        <v>2027</v>
      </c>
      <c r="B169">
        <v>157</v>
      </c>
      <c r="C169" s="8">
        <f t="shared" si="26"/>
        <v>1267755.0014211249</v>
      </c>
      <c r="D169" s="8">
        <f t="shared" si="25"/>
        <v>10644.839922866931</v>
      </c>
      <c r="E169" s="9">
        <f t="shared" si="21"/>
        <v>7395.2375082898952</v>
      </c>
      <c r="F169" s="8">
        <f t="shared" si="20"/>
        <v>3249.6024145770361</v>
      </c>
      <c r="G169" s="8">
        <f t="shared" si="22"/>
        <v>1264505.3990065479</v>
      </c>
    </row>
    <row r="170" spans="1:9" x14ac:dyDescent="0.25">
      <c r="A170" s="122"/>
      <c r="B170">
        <v>158</v>
      </c>
      <c r="C170" s="8">
        <f t="shared" si="26"/>
        <v>1264505.3990065479</v>
      </c>
      <c r="D170" s="8">
        <f t="shared" si="25"/>
        <v>10644.839922866931</v>
      </c>
      <c r="E170" s="9">
        <f t="shared" si="21"/>
        <v>7376.2814942048626</v>
      </c>
      <c r="F170" s="8">
        <f t="shared" si="20"/>
        <v>3268.5584286620688</v>
      </c>
      <c r="G170" s="8">
        <f t="shared" si="22"/>
        <v>1261236.8405778857</v>
      </c>
    </row>
    <row r="171" spans="1:9" x14ac:dyDescent="0.25">
      <c r="A171" s="122"/>
      <c r="B171">
        <v>159</v>
      </c>
      <c r="C171" s="8">
        <f t="shared" si="26"/>
        <v>1261236.8405778857</v>
      </c>
      <c r="D171" s="8">
        <f t="shared" si="25"/>
        <v>10644.839922866931</v>
      </c>
      <c r="E171" s="9">
        <f t="shared" si="21"/>
        <v>7357.2149033710002</v>
      </c>
      <c r="F171" s="8">
        <f t="shared" si="20"/>
        <v>3287.6250194959312</v>
      </c>
      <c r="G171" s="8">
        <f t="shared" si="22"/>
        <v>1257949.2155583899</v>
      </c>
    </row>
    <row r="172" spans="1:9" x14ac:dyDescent="0.25">
      <c r="A172" s="122"/>
      <c r="B172">
        <v>160</v>
      </c>
      <c r="C172" s="8">
        <f t="shared" si="26"/>
        <v>1257949.2155583899</v>
      </c>
      <c r="D172" s="8">
        <f t="shared" si="25"/>
        <v>10644.839922866931</v>
      </c>
      <c r="E172" s="9">
        <f t="shared" si="21"/>
        <v>7338.0370907572751</v>
      </c>
      <c r="F172" s="8">
        <f t="shared" si="20"/>
        <v>3306.8028321096563</v>
      </c>
      <c r="G172" s="8">
        <f t="shared" si="22"/>
        <v>1254642.4127262803</v>
      </c>
    </row>
    <row r="173" spans="1:9" x14ac:dyDescent="0.25">
      <c r="A173" s="122"/>
      <c r="B173">
        <v>161</v>
      </c>
      <c r="C173" s="8">
        <f t="shared" si="26"/>
        <v>1254642.4127262803</v>
      </c>
      <c r="D173" s="8">
        <f t="shared" si="25"/>
        <v>10644.839922866931</v>
      </c>
      <c r="E173" s="9">
        <f t="shared" si="21"/>
        <v>7318.7474075699683</v>
      </c>
      <c r="F173" s="8">
        <f t="shared" si="20"/>
        <v>3326.092515296963</v>
      </c>
      <c r="G173" s="8">
        <f t="shared" si="22"/>
        <v>1251316.3202109833</v>
      </c>
    </row>
    <row r="174" spans="1:9" x14ac:dyDescent="0.25">
      <c r="A174" s="122"/>
      <c r="B174">
        <v>162</v>
      </c>
      <c r="C174" s="8">
        <f t="shared" si="26"/>
        <v>1251316.3202109833</v>
      </c>
      <c r="D174" s="8">
        <f t="shared" si="25"/>
        <v>10644.839922866931</v>
      </c>
      <c r="E174" s="9">
        <f t="shared" si="21"/>
        <v>7299.3452012307362</v>
      </c>
      <c r="F174" s="8">
        <f t="shared" si="20"/>
        <v>3345.4947216361952</v>
      </c>
      <c r="G174" s="8">
        <f t="shared" si="22"/>
        <v>1247970.8254893471</v>
      </c>
    </row>
    <row r="175" spans="1:9" x14ac:dyDescent="0.25">
      <c r="A175" s="122"/>
      <c r="B175">
        <v>163</v>
      </c>
      <c r="C175" s="8">
        <f t="shared" si="26"/>
        <v>1247970.8254893471</v>
      </c>
      <c r="D175" s="8">
        <f t="shared" si="25"/>
        <v>10644.839922866931</v>
      </c>
      <c r="E175" s="9">
        <f t="shared" si="21"/>
        <v>7279.8298153545247</v>
      </c>
      <c r="F175" s="8">
        <f t="shared" si="20"/>
        <v>3365.0101075124066</v>
      </c>
      <c r="G175" s="8">
        <f t="shared" si="22"/>
        <v>1244605.8153818347</v>
      </c>
    </row>
    <row r="176" spans="1:9" x14ac:dyDescent="0.25">
      <c r="A176" s="122"/>
      <c r="B176">
        <v>164</v>
      </c>
      <c r="C176" s="8">
        <f t="shared" si="26"/>
        <v>1244605.8153818347</v>
      </c>
      <c r="D176" s="8">
        <f t="shared" si="25"/>
        <v>10644.839922866931</v>
      </c>
      <c r="E176" s="9">
        <f t="shared" si="21"/>
        <v>7260.2005897273693</v>
      </c>
      <c r="F176" s="8">
        <f t="shared" si="20"/>
        <v>3384.639333139562</v>
      </c>
      <c r="G176" s="8">
        <f t="shared" si="22"/>
        <v>1241221.1760486951</v>
      </c>
    </row>
    <row r="177" spans="1:9" x14ac:dyDescent="0.25">
      <c r="A177" s="122"/>
      <c r="B177">
        <v>165</v>
      </c>
      <c r="C177" s="8">
        <f t="shared" si="26"/>
        <v>1241221.1760486951</v>
      </c>
      <c r="D177" s="8">
        <f t="shared" si="25"/>
        <v>10644.839922866931</v>
      </c>
      <c r="E177" s="9">
        <f t="shared" si="21"/>
        <v>7240.4568602840554</v>
      </c>
      <c r="F177" s="8">
        <f t="shared" si="20"/>
        <v>3404.3830625828759</v>
      </c>
      <c r="G177" s="8">
        <f t="shared" si="22"/>
        <v>1237816.7929861122</v>
      </c>
    </row>
    <row r="178" spans="1:9" x14ac:dyDescent="0.25">
      <c r="A178" s="122"/>
      <c r="B178">
        <v>166</v>
      </c>
      <c r="C178" s="8">
        <f t="shared" si="26"/>
        <v>1237816.7929861122</v>
      </c>
      <c r="D178" s="8">
        <f t="shared" si="25"/>
        <v>10644.839922866931</v>
      </c>
      <c r="E178" s="9">
        <f t="shared" si="21"/>
        <v>7220.597959085655</v>
      </c>
      <c r="F178" s="8">
        <f t="shared" si="20"/>
        <v>3424.2419637812764</v>
      </c>
      <c r="G178" s="8">
        <f t="shared" si="22"/>
        <v>1234392.551022331</v>
      </c>
    </row>
    <row r="179" spans="1:9" x14ac:dyDescent="0.25">
      <c r="A179" s="122"/>
      <c r="B179">
        <v>167</v>
      </c>
      <c r="C179" s="8">
        <f t="shared" si="26"/>
        <v>1234392.551022331</v>
      </c>
      <c r="D179" s="8">
        <f t="shared" si="25"/>
        <v>10644.839922866931</v>
      </c>
      <c r="E179" s="9">
        <f t="shared" si="21"/>
        <v>7200.6232142969311</v>
      </c>
      <c r="F179" s="8">
        <f t="shared" si="20"/>
        <v>3444.2167085700003</v>
      </c>
      <c r="G179" s="8">
        <f t="shared" si="22"/>
        <v>1230948.334313761</v>
      </c>
    </row>
    <row r="180" spans="1:9" x14ac:dyDescent="0.25">
      <c r="A180" s="122"/>
      <c r="B180">
        <v>168</v>
      </c>
      <c r="C180" s="8">
        <f t="shared" si="26"/>
        <v>1230948.334313761</v>
      </c>
      <c r="D180" s="8">
        <f t="shared" si="25"/>
        <v>10644.839922866931</v>
      </c>
      <c r="E180" s="9">
        <f t="shared" si="21"/>
        <v>7180.5319501636059</v>
      </c>
      <c r="F180" s="8">
        <f t="shared" si="20"/>
        <v>3464.3079727033255</v>
      </c>
      <c r="G180" s="8">
        <f t="shared" si="22"/>
        <v>1227484.0263410576</v>
      </c>
      <c r="H180" s="9">
        <f t="shared" ref="H180" si="33">SUM(E169:E180)</f>
        <v>87467.103994335906</v>
      </c>
      <c r="I180" s="14">
        <f t="shared" ref="I180" si="34">SUM(D169:D180)</f>
        <v>127738.07907440317</v>
      </c>
    </row>
    <row r="181" spans="1:9" x14ac:dyDescent="0.25">
      <c r="A181" s="122">
        <v>2028</v>
      </c>
      <c r="B181" s="10">
        <v>169</v>
      </c>
      <c r="C181" s="11">
        <f t="shared" si="26"/>
        <v>1227484.0263410576</v>
      </c>
      <c r="D181" s="11">
        <f t="shared" si="25"/>
        <v>10644.839922866931</v>
      </c>
      <c r="E181" s="12">
        <f t="shared" si="21"/>
        <v>7160.3234869895032</v>
      </c>
      <c r="F181" s="11">
        <f t="shared" si="20"/>
        <v>3484.5164358774282</v>
      </c>
      <c r="G181" s="11">
        <f t="shared" si="22"/>
        <v>1223999.5099051802</v>
      </c>
      <c r="H181" s="10"/>
      <c r="I181" s="10"/>
    </row>
    <row r="182" spans="1:9" x14ac:dyDescent="0.25">
      <c r="A182" s="122"/>
      <c r="B182" s="10">
        <v>170</v>
      </c>
      <c r="C182" s="11">
        <f t="shared" si="26"/>
        <v>1223999.5099051802</v>
      </c>
      <c r="D182" s="11">
        <f t="shared" si="25"/>
        <v>10644.839922866931</v>
      </c>
      <c r="E182" s="12">
        <f t="shared" si="21"/>
        <v>7139.9971411135512</v>
      </c>
      <c r="F182" s="11">
        <f t="shared" si="20"/>
        <v>3504.8427817533802</v>
      </c>
      <c r="G182" s="11">
        <f t="shared" si="22"/>
        <v>1220494.6671234269</v>
      </c>
      <c r="H182" s="10"/>
      <c r="I182" s="10"/>
    </row>
    <row r="183" spans="1:9" x14ac:dyDescent="0.25">
      <c r="A183" s="122"/>
      <c r="B183" s="10">
        <v>171</v>
      </c>
      <c r="C183" s="11">
        <f t="shared" si="26"/>
        <v>1220494.6671234269</v>
      </c>
      <c r="D183" s="11">
        <f t="shared" si="25"/>
        <v>10644.839922866931</v>
      </c>
      <c r="E183" s="12">
        <f t="shared" si="21"/>
        <v>7119.5522248866573</v>
      </c>
      <c r="F183" s="11">
        <f t="shared" si="20"/>
        <v>3525.2876979802741</v>
      </c>
      <c r="G183" s="11">
        <f t="shared" si="22"/>
        <v>1216969.3794254467</v>
      </c>
      <c r="H183" s="10"/>
      <c r="I183" s="10"/>
    </row>
    <row r="184" spans="1:9" x14ac:dyDescent="0.25">
      <c r="A184" s="122"/>
      <c r="B184" s="10">
        <v>172</v>
      </c>
      <c r="C184" s="11">
        <f t="shared" si="26"/>
        <v>1216969.3794254467</v>
      </c>
      <c r="D184" s="11">
        <f t="shared" si="25"/>
        <v>10644.839922866931</v>
      </c>
      <c r="E184" s="12">
        <f t="shared" si="21"/>
        <v>7098.9880466484392</v>
      </c>
      <c r="F184" s="11">
        <f t="shared" si="20"/>
        <v>3545.8518762184922</v>
      </c>
      <c r="G184" s="11">
        <f t="shared" si="22"/>
        <v>1213423.5275492282</v>
      </c>
      <c r="H184" s="10"/>
      <c r="I184" s="10"/>
    </row>
    <row r="185" spans="1:9" x14ac:dyDescent="0.25">
      <c r="A185" s="122"/>
      <c r="B185" s="10">
        <v>173</v>
      </c>
      <c r="C185" s="11">
        <f t="shared" si="26"/>
        <v>1213423.5275492282</v>
      </c>
      <c r="D185" s="11">
        <f t="shared" si="25"/>
        <v>10644.839922866931</v>
      </c>
      <c r="E185" s="12">
        <f t="shared" si="21"/>
        <v>7078.3039107038312</v>
      </c>
      <c r="F185" s="11">
        <f t="shared" si="20"/>
        <v>3566.5360121631002</v>
      </c>
      <c r="G185" s="11">
        <f t="shared" si="22"/>
        <v>1209856.991537065</v>
      </c>
      <c r="H185" s="10"/>
      <c r="I185" s="10"/>
    </row>
    <row r="186" spans="1:9" x14ac:dyDescent="0.25">
      <c r="A186" s="122"/>
      <c r="B186" s="10">
        <v>174</v>
      </c>
      <c r="C186" s="11">
        <f t="shared" si="26"/>
        <v>1209856.991537065</v>
      </c>
      <c r="D186" s="11">
        <f t="shared" si="25"/>
        <v>10644.839922866931</v>
      </c>
      <c r="E186" s="12">
        <f t="shared" si="21"/>
        <v>7057.499117299546</v>
      </c>
      <c r="F186" s="11">
        <f t="shared" si="20"/>
        <v>3587.3408055673854</v>
      </c>
      <c r="G186" s="11">
        <f t="shared" si="22"/>
        <v>1206269.6507314977</v>
      </c>
      <c r="H186" s="10"/>
      <c r="I186" s="10"/>
    </row>
    <row r="187" spans="1:9" x14ac:dyDescent="0.25">
      <c r="A187" s="122"/>
      <c r="B187" s="10">
        <v>175</v>
      </c>
      <c r="C187" s="11">
        <f t="shared" si="26"/>
        <v>1206269.6507314977</v>
      </c>
      <c r="D187" s="11">
        <f t="shared" si="25"/>
        <v>10644.839922866931</v>
      </c>
      <c r="E187" s="12">
        <f t="shared" si="21"/>
        <v>7036.5729626004031</v>
      </c>
      <c r="F187" s="11">
        <f t="shared" si="20"/>
        <v>3608.2669602665283</v>
      </c>
      <c r="G187" s="11">
        <f t="shared" si="22"/>
        <v>1202661.3837712312</v>
      </c>
      <c r="H187" s="10"/>
      <c r="I187" s="10"/>
    </row>
    <row r="188" spans="1:9" x14ac:dyDescent="0.25">
      <c r="A188" s="122"/>
      <c r="B188" s="10">
        <v>176</v>
      </c>
      <c r="C188" s="11">
        <f t="shared" si="26"/>
        <v>1202661.3837712312</v>
      </c>
      <c r="D188" s="11">
        <f t="shared" si="25"/>
        <v>10644.839922866931</v>
      </c>
      <c r="E188" s="12">
        <f t="shared" si="21"/>
        <v>7015.5247386655155</v>
      </c>
      <c r="F188" s="11">
        <f t="shared" si="20"/>
        <v>3629.3151842014158</v>
      </c>
      <c r="G188" s="11">
        <f t="shared" si="22"/>
        <v>1199032.0685870298</v>
      </c>
      <c r="H188" s="10"/>
      <c r="I188" s="10"/>
    </row>
    <row r="189" spans="1:9" x14ac:dyDescent="0.25">
      <c r="A189" s="122"/>
      <c r="B189" s="10">
        <v>177</v>
      </c>
      <c r="C189" s="11">
        <f t="shared" si="26"/>
        <v>1199032.0685870298</v>
      </c>
      <c r="D189" s="11">
        <f t="shared" si="25"/>
        <v>10644.839922866931</v>
      </c>
      <c r="E189" s="12">
        <f t="shared" si="21"/>
        <v>6994.353733424341</v>
      </c>
      <c r="F189" s="11">
        <f t="shared" ref="F189:F240" si="35">D189-E189</f>
        <v>3650.4861894425903</v>
      </c>
      <c r="G189" s="11">
        <f t="shared" si="22"/>
        <v>1195381.5823975871</v>
      </c>
      <c r="H189" s="10"/>
      <c r="I189" s="10"/>
    </row>
    <row r="190" spans="1:9" x14ac:dyDescent="0.25">
      <c r="A190" s="122"/>
      <c r="B190" s="10">
        <v>178</v>
      </c>
      <c r="C190" s="11">
        <f t="shared" si="26"/>
        <v>1195381.5823975871</v>
      </c>
      <c r="D190" s="11">
        <f t="shared" si="25"/>
        <v>10644.839922866931</v>
      </c>
      <c r="E190" s="12">
        <f t="shared" ref="E190:E240" si="36">$E$5*C190</f>
        <v>6973.0592306525923</v>
      </c>
      <c r="F190" s="11">
        <f t="shared" si="35"/>
        <v>3671.7806922143391</v>
      </c>
      <c r="G190" s="11">
        <f t="shared" ref="G190:G240" si="37">C190-F190</f>
        <v>1191709.8017053728</v>
      </c>
      <c r="H190" s="10"/>
      <c r="I190" s="10"/>
    </row>
    <row r="191" spans="1:9" x14ac:dyDescent="0.25">
      <c r="A191" s="122"/>
      <c r="B191" s="10">
        <v>179</v>
      </c>
      <c r="C191" s="11">
        <f t="shared" si="26"/>
        <v>1191709.8017053728</v>
      </c>
      <c r="D191" s="11">
        <f t="shared" si="25"/>
        <v>10644.839922866931</v>
      </c>
      <c r="E191" s="12">
        <f t="shared" si="36"/>
        <v>6951.640509948008</v>
      </c>
      <c r="F191" s="11">
        <f t="shared" si="35"/>
        <v>3693.1994129189234</v>
      </c>
      <c r="G191" s="11">
        <f t="shared" si="37"/>
        <v>1188016.6022924539</v>
      </c>
      <c r="H191" s="10"/>
      <c r="I191" s="10"/>
    </row>
    <row r="192" spans="1:9" x14ac:dyDescent="0.25">
      <c r="A192" s="122"/>
      <c r="B192" s="10">
        <v>180</v>
      </c>
      <c r="C192" s="11">
        <f t="shared" si="26"/>
        <v>1188016.6022924539</v>
      </c>
      <c r="D192" s="11">
        <f t="shared" si="25"/>
        <v>10644.839922866931</v>
      </c>
      <c r="E192" s="12">
        <f t="shared" si="36"/>
        <v>6930.0968467059811</v>
      </c>
      <c r="F192" s="11">
        <f t="shared" si="35"/>
        <v>3714.7430761609503</v>
      </c>
      <c r="G192" s="11">
        <f t="shared" si="37"/>
        <v>1184301.8592162929</v>
      </c>
      <c r="H192" s="12">
        <f t="shared" ref="H192" si="38">SUM(E181:E192)</f>
        <v>84555.911949638379</v>
      </c>
      <c r="I192" s="11">
        <f t="shared" ref="I192" si="39">SUM(D181:D192)</f>
        <v>127738.07907440317</v>
      </c>
    </row>
    <row r="193" spans="1:9" x14ac:dyDescent="0.25">
      <c r="A193" s="122">
        <v>2029</v>
      </c>
      <c r="B193">
        <v>181</v>
      </c>
      <c r="C193" s="8">
        <f t="shared" si="26"/>
        <v>1184301.8592162929</v>
      </c>
      <c r="D193" s="8">
        <f t="shared" si="25"/>
        <v>10644.839922866931</v>
      </c>
      <c r="E193" s="9">
        <f t="shared" si="36"/>
        <v>6908.4275120950424</v>
      </c>
      <c r="F193" s="8">
        <f t="shared" si="35"/>
        <v>3736.412410771889</v>
      </c>
      <c r="G193" s="8">
        <f t="shared" si="37"/>
        <v>1180565.4468055209</v>
      </c>
    </row>
    <row r="194" spans="1:9" x14ac:dyDescent="0.25">
      <c r="A194" s="122"/>
      <c r="B194">
        <v>182</v>
      </c>
      <c r="C194" s="8">
        <f t="shared" si="26"/>
        <v>1180565.4468055209</v>
      </c>
      <c r="D194" s="8">
        <f t="shared" si="25"/>
        <v>10644.839922866931</v>
      </c>
      <c r="E194" s="9">
        <f t="shared" si="36"/>
        <v>6886.6317730322053</v>
      </c>
      <c r="F194" s="8">
        <f t="shared" si="35"/>
        <v>3758.2081498347261</v>
      </c>
      <c r="G194" s="8">
        <f t="shared" si="37"/>
        <v>1176807.2386556861</v>
      </c>
    </row>
    <row r="195" spans="1:9" x14ac:dyDescent="0.25">
      <c r="A195" s="122"/>
      <c r="B195">
        <v>183</v>
      </c>
      <c r="C195" s="8">
        <f t="shared" si="26"/>
        <v>1176807.2386556861</v>
      </c>
      <c r="D195" s="8">
        <f t="shared" si="25"/>
        <v>10644.839922866931</v>
      </c>
      <c r="E195" s="9">
        <f t="shared" si="36"/>
        <v>6864.7088921581699</v>
      </c>
      <c r="F195" s="8">
        <f t="shared" si="35"/>
        <v>3780.1310307087615</v>
      </c>
      <c r="G195" s="8">
        <f t="shared" si="37"/>
        <v>1173027.1076249774</v>
      </c>
    </row>
    <row r="196" spans="1:9" x14ac:dyDescent="0.25">
      <c r="A196" s="122"/>
      <c r="B196">
        <v>184</v>
      </c>
      <c r="C196" s="8">
        <f t="shared" si="26"/>
        <v>1173027.1076249774</v>
      </c>
      <c r="D196" s="8">
        <f t="shared" si="25"/>
        <v>10644.839922866931</v>
      </c>
      <c r="E196" s="9">
        <f t="shared" si="36"/>
        <v>6842.6581278123685</v>
      </c>
      <c r="F196" s="8">
        <f t="shared" si="35"/>
        <v>3802.1817950545628</v>
      </c>
      <c r="G196" s="8">
        <f t="shared" si="37"/>
        <v>1169224.9258299228</v>
      </c>
    </row>
    <row r="197" spans="1:9" x14ac:dyDescent="0.25">
      <c r="A197" s="122"/>
      <c r="B197">
        <v>185</v>
      </c>
      <c r="C197" s="8">
        <f t="shared" si="26"/>
        <v>1169224.9258299228</v>
      </c>
      <c r="D197" s="8">
        <f t="shared" si="25"/>
        <v>10644.839922866931</v>
      </c>
      <c r="E197" s="9">
        <f t="shared" si="36"/>
        <v>6820.4787340078828</v>
      </c>
      <c r="F197" s="8">
        <f t="shared" si="35"/>
        <v>3824.3611888590485</v>
      </c>
      <c r="G197" s="8">
        <f t="shared" si="37"/>
        <v>1165400.5646410638</v>
      </c>
    </row>
    <row r="198" spans="1:9" x14ac:dyDescent="0.25">
      <c r="A198" s="122"/>
      <c r="B198">
        <v>186</v>
      </c>
      <c r="C198" s="8">
        <f t="shared" si="26"/>
        <v>1165400.5646410638</v>
      </c>
      <c r="D198" s="8">
        <f t="shared" si="25"/>
        <v>10644.839922866931</v>
      </c>
      <c r="E198" s="9">
        <f t="shared" si="36"/>
        <v>6798.169960406206</v>
      </c>
      <c r="F198" s="8">
        <f t="shared" si="35"/>
        <v>3846.6699624607254</v>
      </c>
      <c r="G198" s="8">
        <f t="shared" si="37"/>
        <v>1161553.8946786032</v>
      </c>
    </row>
    <row r="199" spans="1:9" x14ac:dyDescent="0.25">
      <c r="A199" s="122"/>
      <c r="B199">
        <v>187</v>
      </c>
      <c r="C199" s="8">
        <f t="shared" si="26"/>
        <v>1161553.8946786032</v>
      </c>
      <c r="D199" s="8">
        <f t="shared" si="25"/>
        <v>10644.839922866931</v>
      </c>
      <c r="E199" s="9">
        <f t="shared" si="36"/>
        <v>6775.7310522918524</v>
      </c>
      <c r="F199" s="8">
        <f t="shared" si="35"/>
        <v>3869.108870575079</v>
      </c>
      <c r="G199" s="8">
        <f t="shared" si="37"/>
        <v>1157684.7858080282</v>
      </c>
    </row>
    <row r="200" spans="1:9" x14ac:dyDescent="0.25">
      <c r="A200" s="122"/>
      <c r="B200">
        <v>188</v>
      </c>
      <c r="C200" s="8">
        <f t="shared" si="26"/>
        <v>1157684.7858080282</v>
      </c>
      <c r="D200" s="8">
        <f t="shared" si="25"/>
        <v>10644.839922866931</v>
      </c>
      <c r="E200" s="9">
        <f t="shared" si="36"/>
        <v>6753.1612505468311</v>
      </c>
      <c r="F200" s="8">
        <f t="shared" si="35"/>
        <v>3891.6786723201003</v>
      </c>
      <c r="G200" s="8">
        <f t="shared" si="37"/>
        <v>1153793.107135708</v>
      </c>
    </row>
    <row r="201" spans="1:9" x14ac:dyDescent="0.25">
      <c r="A201" s="122"/>
      <c r="B201">
        <v>189</v>
      </c>
      <c r="C201" s="8">
        <f t="shared" si="26"/>
        <v>1153793.107135708</v>
      </c>
      <c r="D201" s="8">
        <f t="shared" si="25"/>
        <v>10644.839922866931</v>
      </c>
      <c r="E201" s="9">
        <f t="shared" si="36"/>
        <v>6730.4597916249631</v>
      </c>
      <c r="F201" s="8">
        <f t="shared" si="35"/>
        <v>3914.3801312419682</v>
      </c>
      <c r="G201" s="8">
        <f t="shared" si="37"/>
        <v>1149878.7270044661</v>
      </c>
    </row>
    <row r="202" spans="1:9" x14ac:dyDescent="0.25">
      <c r="A202" s="122"/>
      <c r="B202">
        <v>190</v>
      </c>
      <c r="C202" s="8">
        <f t="shared" si="26"/>
        <v>1149878.7270044661</v>
      </c>
      <c r="D202" s="8">
        <f t="shared" si="25"/>
        <v>10644.839922866931</v>
      </c>
      <c r="E202" s="9">
        <f t="shared" si="36"/>
        <v>6707.6259075260523</v>
      </c>
      <c r="F202" s="8">
        <f t="shared" si="35"/>
        <v>3937.2140153408791</v>
      </c>
      <c r="G202" s="8">
        <f t="shared" si="37"/>
        <v>1145941.5129891252</v>
      </c>
    </row>
    <row r="203" spans="1:9" x14ac:dyDescent="0.25">
      <c r="A203" s="122"/>
      <c r="B203">
        <v>191</v>
      </c>
      <c r="C203" s="8">
        <f t="shared" si="26"/>
        <v>1145941.5129891252</v>
      </c>
      <c r="D203" s="8">
        <f t="shared" si="25"/>
        <v>10644.839922866931</v>
      </c>
      <c r="E203" s="9">
        <f t="shared" si="36"/>
        <v>6684.6588257698977</v>
      </c>
      <c r="F203" s="8">
        <f t="shared" si="35"/>
        <v>3960.1810970970337</v>
      </c>
      <c r="G203" s="8">
        <f t="shared" si="37"/>
        <v>1141981.3318920282</v>
      </c>
    </row>
    <row r="204" spans="1:9" x14ac:dyDescent="0.25">
      <c r="A204" s="122"/>
      <c r="B204">
        <v>192</v>
      </c>
      <c r="C204" s="8">
        <f t="shared" si="26"/>
        <v>1141981.3318920282</v>
      </c>
      <c r="D204" s="8">
        <f t="shared" si="25"/>
        <v>10644.839922866931</v>
      </c>
      <c r="E204" s="9">
        <f t="shared" si="36"/>
        <v>6661.5577693701653</v>
      </c>
      <c r="F204" s="8">
        <f t="shared" si="35"/>
        <v>3983.2821534967661</v>
      </c>
      <c r="G204" s="8">
        <f t="shared" si="37"/>
        <v>1137998.0497385315</v>
      </c>
      <c r="H204" s="9">
        <f t="shared" ref="H204" si="40">SUM(E193:E204)</f>
        <v>81434.26959664165</v>
      </c>
      <c r="I204" s="14">
        <f t="shared" ref="I204" si="41">SUM(D193:D204)</f>
        <v>127738.07907440317</v>
      </c>
    </row>
    <row r="205" spans="1:9" x14ac:dyDescent="0.25">
      <c r="A205" s="122">
        <v>2030</v>
      </c>
      <c r="B205" s="10">
        <v>193</v>
      </c>
      <c r="C205" s="11">
        <f t="shared" si="26"/>
        <v>1137998.0497385315</v>
      </c>
      <c r="D205" s="11">
        <f t="shared" si="25"/>
        <v>10644.839922866931</v>
      </c>
      <c r="E205" s="12">
        <f t="shared" si="36"/>
        <v>6638.3219568081004</v>
      </c>
      <c r="F205" s="11">
        <f t="shared" si="35"/>
        <v>4006.517966058831</v>
      </c>
      <c r="G205" s="11">
        <f t="shared" si="37"/>
        <v>1133991.5317724727</v>
      </c>
      <c r="H205" s="10"/>
      <c r="I205" s="10"/>
    </row>
    <row r="206" spans="1:9" x14ac:dyDescent="0.25">
      <c r="A206" s="122"/>
      <c r="B206" s="10">
        <v>194</v>
      </c>
      <c r="C206" s="11">
        <f t="shared" si="26"/>
        <v>1133991.5317724727</v>
      </c>
      <c r="D206" s="11">
        <f t="shared" ref="D206:D264" si="42">$E$8</f>
        <v>10644.839922866931</v>
      </c>
      <c r="E206" s="12">
        <f t="shared" si="36"/>
        <v>6614.9506020060908</v>
      </c>
      <c r="F206" s="11">
        <f t="shared" si="35"/>
        <v>4029.8893208608406</v>
      </c>
      <c r="G206" s="11">
        <f t="shared" si="37"/>
        <v>1129961.6424516118</v>
      </c>
      <c r="H206" s="10"/>
      <c r="I206" s="10"/>
    </row>
    <row r="207" spans="1:9" x14ac:dyDescent="0.25">
      <c r="A207" s="122"/>
      <c r="B207" s="10">
        <v>195</v>
      </c>
      <c r="C207" s="11">
        <f t="shared" ref="C207:C264" si="43">G206</f>
        <v>1129961.6424516118</v>
      </c>
      <c r="D207" s="11">
        <f t="shared" si="42"/>
        <v>10644.839922866931</v>
      </c>
      <c r="E207" s="12">
        <f t="shared" si="36"/>
        <v>6591.4429143010693</v>
      </c>
      <c r="F207" s="11">
        <f t="shared" si="35"/>
        <v>4053.3970085658621</v>
      </c>
      <c r="G207" s="11">
        <f t="shared" si="37"/>
        <v>1125908.2454430459</v>
      </c>
      <c r="H207" s="10"/>
      <c r="I207" s="10"/>
    </row>
    <row r="208" spans="1:9" x14ac:dyDescent="0.25">
      <c r="A208" s="122"/>
      <c r="B208" s="10">
        <v>196</v>
      </c>
      <c r="C208" s="11">
        <f t="shared" si="43"/>
        <v>1125908.2454430459</v>
      </c>
      <c r="D208" s="11">
        <f t="shared" si="42"/>
        <v>10644.839922866931</v>
      </c>
      <c r="E208" s="12">
        <f t="shared" si="36"/>
        <v>6567.7980984177675</v>
      </c>
      <c r="F208" s="11">
        <f t="shared" si="35"/>
        <v>4077.0418244491639</v>
      </c>
      <c r="G208" s="11">
        <f t="shared" si="37"/>
        <v>1121831.2036185968</v>
      </c>
      <c r="H208" s="10"/>
      <c r="I208" s="10"/>
    </row>
    <row r="209" spans="1:9" x14ac:dyDescent="0.25">
      <c r="A209" s="122"/>
      <c r="B209" s="10">
        <v>197</v>
      </c>
      <c r="C209" s="11">
        <f t="shared" si="43"/>
        <v>1121831.2036185968</v>
      </c>
      <c r="D209" s="11">
        <f t="shared" si="42"/>
        <v>10644.839922866931</v>
      </c>
      <c r="E209" s="12">
        <f t="shared" si="36"/>
        <v>6544.0153544418145</v>
      </c>
      <c r="F209" s="11">
        <f t="shared" si="35"/>
        <v>4100.8245684251169</v>
      </c>
      <c r="G209" s="11">
        <f t="shared" si="37"/>
        <v>1117730.3790501717</v>
      </c>
      <c r="H209" s="10"/>
      <c r="I209" s="10"/>
    </row>
    <row r="210" spans="1:9" x14ac:dyDescent="0.25">
      <c r="A210" s="122"/>
      <c r="B210" s="10">
        <v>198</v>
      </c>
      <c r="C210" s="11">
        <f t="shared" si="43"/>
        <v>1117730.3790501717</v>
      </c>
      <c r="D210" s="11">
        <f t="shared" si="42"/>
        <v>10644.839922866931</v>
      </c>
      <c r="E210" s="12">
        <f t="shared" si="36"/>
        <v>6520.0938777926685</v>
      </c>
      <c r="F210" s="11">
        <f t="shared" si="35"/>
        <v>4124.7460450742628</v>
      </c>
      <c r="G210" s="11">
        <f t="shared" si="37"/>
        <v>1113605.6330050975</v>
      </c>
      <c r="H210" s="10"/>
      <c r="I210" s="10"/>
    </row>
    <row r="211" spans="1:9" x14ac:dyDescent="0.25">
      <c r="A211" s="122"/>
      <c r="B211" s="10">
        <v>199</v>
      </c>
      <c r="C211" s="11">
        <f t="shared" si="43"/>
        <v>1113605.6330050975</v>
      </c>
      <c r="D211" s="11">
        <f t="shared" si="42"/>
        <v>10644.839922866931</v>
      </c>
      <c r="E211" s="12">
        <f t="shared" si="36"/>
        <v>6496.0328591964026</v>
      </c>
      <c r="F211" s="11">
        <f t="shared" si="35"/>
        <v>4148.8070636705288</v>
      </c>
      <c r="G211" s="11">
        <f t="shared" si="37"/>
        <v>1109456.8259414269</v>
      </c>
      <c r="H211" s="10"/>
      <c r="I211" s="10"/>
    </row>
    <row r="212" spans="1:9" x14ac:dyDescent="0.25">
      <c r="A212" s="122"/>
      <c r="B212" s="10">
        <v>200</v>
      </c>
      <c r="C212" s="11">
        <f t="shared" si="43"/>
        <v>1109456.8259414269</v>
      </c>
      <c r="D212" s="11">
        <f t="shared" si="42"/>
        <v>10644.839922866931</v>
      </c>
      <c r="E212" s="12">
        <f t="shared" si="36"/>
        <v>6471.8314846583244</v>
      </c>
      <c r="F212" s="11">
        <f t="shared" si="35"/>
        <v>4173.008438208607</v>
      </c>
      <c r="G212" s="11">
        <f t="shared" si="37"/>
        <v>1105283.8175032183</v>
      </c>
      <c r="H212" s="10"/>
      <c r="I212" s="10"/>
    </row>
    <row r="213" spans="1:9" x14ac:dyDescent="0.25">
      <c r="A213" s="122"/>
      <c r="B213" s="10">
        <v>201</v>
      </c>
      <c r="C213" s="11">
        <f t="shared" si="43"/>
        <v>1105283.8175032183</v>
      </c>
      <c r="D213" s="11">
        <f t="shared" si="42"/>
        <v>10644.839922866931</v>
      </c>
      <c r="E213" s="12">
        <f t="shared" si="36"/>
        <v>6447.48893543544</v>
      </c>
      <c r="F213" s="11">
        <f t="shared" si="35"/>
        <v>4197.3509874314914</v>
      </c>
      <c r="G213" s="11">
        <f t="shared" si="37"/>
        <v>1101086.4665157867</v>
      </c>
      <c r="H213" s="10"/>
      <c r="I213" s="10"/>
    </row>
    <row r="214" spans="1:9" x14ac:dyDescent="0.25">
      <c r="A214" s="122"/>
      <c r="B214" s="10">
        <v>202</v>
      </c>
      <c r="C214" s="11">
        <f t="shared" si="43"/>
        <v>1101086.4665157867</v>
      </c>
      <c r="D214" s="11">
        <f t="shared" si="42"/>
        <v>10644.839922866931</v>
      </c>
      <c r="E214" s="12">
        <f t="shared" si="36"/>
        <v>6423.004388008756</v>
      </c>
      <c r="F214" s="11">
        <f t="shared" si="35"/>
        <v>4221.8355348581754</v>
      </c>
      <c r="G214" s="11">
        <f t="shared" si="37"/>
        <v>1096864.6309809284</v>
      </c>
      <c r="H214" s="10"/>
      <c r="I214" s="10"/>
    </row>
    <row r="215" spans="1:9" x14ac:dyDescent="0.25">
      <c r="A215" s="122"/>
      <c r="B215" s="10">
        <v>203</v>
      </c>
      <c r="C215" s="11">
        <f t="shared" si="43"/>
        <v>1096864.6309809284</v>
      </c>
      <c r="D215" s="11">
        <f t="shared" si="42"/>
        <v>10644.839922866931</v>
      </c>
      <c r="E215" s="12">
        <f t="shared" si="36"/>
        <v>6398.3770140554161</v>
      </c>
      <c r="F215" s="11">
        <f t="shared" si="35"/>
        <v>4246.4629088115153</v>
      </c>
      <c r="G215" s="11">
        <f t="shared" si="37"/>
        <v>1092618.168072117</v>
      </c>
      <c r="H215" s="10"/>
      <c r="I215" s="10"/>
    </row>
    <row r="216" spans="1:9" x14ac:dyDescent="0.25">
      <c r="A216" s="122"/>
      <c r="B216" s="10">
        <v>204</v>
      </c>
      <c r="C216" s="11">
        <f t="shared" si="43"/>
        <v>1092618.168072117</v>
      </c>
      <c r="D216" s="11">
        <f t="shared" si="42"/>
        <v>10644.839922866931</v>
      </c>
      <c r="E216" s="12">
        <f t="shared" si="36"/>
        <v>6373.6059804206825</v>
      </c>
      <c r="F216" s="11">
        <f t="shared" si="35"/>
        <v>4271.2339424462489</v>
      </c>
      <c r="G216" s="11">
        <f t="shared" si="37"/>
        <v>1088346.9341296707</v>
      </c>
      <c r="H216" s="12">
        <f t="shared" ref="H216" si="44">SUM(E205:E216)</f>
        <v>78086.963465542547</v>
      </c>
      <c r="I216" s="11">
        <f t="shared" ref="I216" si="45">SUM(D205:D216)</f>
        <v>127738.07907440317</v>
      </c>
    </row>
    <row r="217" spans="1:9" x14ac:dyDescent="0.25">
      <c r="A217" s="122">
        <v>2031</v>
      </c>
      <c r="B217">
        <v>205</v>
      </c>
      <c r="C217" s="8">
        <f t="shared" si="43"/>
        <v>1088346.9341296707</v>
      </c>
      <c r="D217" s="8">
        <f t="shared" si="42"/>
        <v>10644.839922866931</v>
      </c>
      <c r="E217" s="9">
        <f t="shared" si="36"/>
        <v>6348.6904490897459</v>
      </c>
      <c r="F217" s="8">
        <f t="shared" si="35"/>
        <v>4296.1494737771854</v>
      </c>
      <c r="G217" s="8">
        <f t="shared" si="37"/>
        <v>1084050.7846558935</v>
      </c>
    </row>
    <row r="218" spans="1:9" x14ac:dyDescent="0.25">
      <c r="A218" s="122"/>
      <c r="B218">
        <v>206</v>
      </c>
      <c r="C218" s="8">
        <f t="shared" si="43"/>
        <v>1084050.7846558935</v>
      </c>
      <c r="D218" s="8">
        <f t="shared" si="42"/>
        <v>10644.839922866931</v>
      </c>
      <c r="E218" s="9">
        <f t="shared" si="36"/>
        <v>6323.6295771593786</v>
      </c>
      <c r="F218" s="8">
        <f t="shared" si="35"/>
        <v>4321.2103457075527</v>
      </c>
      <c r="G218" s="8">
        <f t="shared" si="37"/>
        <v>1079729.5743101859</v>
      </c>
    </row>
    <row r="219" spans="1:9" x14ac:dyDescent="0.25">
      <c r="A219" s="122"/>
      <c r="B219">
        <v>207</v>
      </c>
      <c r="C219" s="8">
        <f t="shared" si="43"/>
        <v>1079729.5743101859</v>
      </c>
      <c r="D219" s="8">
        <f t="shared" si="42"/>
        <v>10644.839922866931</v>
      </c>
      <c r="E219" s="9">
        <f t="shared" si="36"/>
        <v>6298.4225168094181</v>
      </c>
      <c r="F219" s="8">
        <f t="shared" si="35"/>
        <v>4346.4174060575133</v>
      </c>
      <c r="G219" s="8">
        <f t="shared" si="37"/>
        <v>1075383.1569041284</v>
      </c>
    </row>
    <row r="220" spans="1:9" x14ac:dyDescent="0.25">
      <c r="A220" s="122"/>
      <c r="B220">
        <v>208</v>
      </c>
      <c r="C220" s="8">
        <f t="shared" si="43"/>
        <v>1075383.1569041284</v>
      </c>
      <c r="D220" s="8">
        <f t="shared" si="42"/>
        <v>10644.839922866931</v>
      </c>
      <c r="E220" s="9">
        <f t="shared" si="36"/>
        <v>6273.0684152740823</v>
      </c>
      <c r="F220" s="8">
        <f t="shared" si="35"/>
        <v>4371.771507592849</v>
      </c>
      <c r="G220" s="8">
        <f t="shared" si="37"/>
        <v>1071011.3853965355</v>
      </c>
    </row>
    <row r="221" spans="1:9" x14ac:dyDescent="0.25">
      <c r="A221" s="122"/>
      <c r="B221">
        <v>209</v>
      </c>
      <c r="C221" s="8">
        <f t="shared" si="43"/>
        <v>1071011.3853965355</v>
      </c>
      <c r="D221" s="8">
        <f t="shared" si="42"/>
        <v>10644.839922866931</v>
      </c>
      <c r="E221" s="9">
        <f t="shared" si="36"/>
        <v>6247.5664148131236</v>
      </c>
      <c r="F221" s="8">
        <f t="shared" si="35"/>
        <v>4397.2735080538077</v>
      </c>
      <c r="G221" s="8">
        <f t="shared" si="37"/>
        <v>1066614.1118884818</v>
      </c>
    </row>
    <row r="222" spans="1:9" x14ac:dyDescent="0.25">
      <c r="A222" s="122"/>
      <c r="B222">
        <v>210</v>
      </c>
      <c r="C222" s="8">
        <f t="shared" si="43"/>
        <v>1066614.1118884818</v>
      </c>
      <c r="D222" s="8">
        <f t="shared" si="42"/>
        <v>10644.839922866931</v>
      </c>
      <c r="E222" s="9">
        <f t="shared" si="36"/>
        <v>6221.915652682811</v>
      </c>
      <c r="F222" s="8">
        <f t="shared" si="35"/>
        <v>4422.9242701841204</v>
      </c>
      <c r="G222" s="8">
        <f t="shared" si="37"/>
        <v>1062191.1876182978</v>
      </c>
    </row>
    <row r="223" spans="1:9" x14ac:dyDescent="0.25">
      <c r="A223" s="122"/>
      <c r="B223">
        <v>211</v>
      </c>
      <c r="C223" s="8">
        <f t="shared" si="43"/>
        <v>1062191.1876182978</v>
      </c>
      <c r="D223" s="8">
        <f t="shared" si="42"/>
        <v>10644.839922866931</v>
      </c>
      <c r="E223" s="9">
        <f t="shared" si="36"/>
        <v>6196.1152611067373</v>
      </c>
      <c r="F223" s="8">
        <f t="shared" si="35"/>
        <v>4448.7246617601941</v>
      </c>
      <c r="G223" s="8">
        <f t="shared" si="37"/>
        <v>1057742.4629565375</v>
      </c>
    </row>
    <row r="224" spans="1:9" x14ac:dyDescent="0.25">
      <c r="A224" s="122"/>
      <c r="B224">
        <v>212</v>
      </c>
      <c r="C224" s="8">
        <f t="shared" si="43"/>
        <v>1057742.4629565375</v>
      </c>
      <c r="D224" s="8">
        <f t="shared" si="42"/>
        <v>10644.839922866931</v>
      </c>
      <c r="E224" s="9">
        <f t="shared" si="36"/>
        <v>6170.1643672464688</v>
      </c>
      <c r="F224" s="8">
        <f t="shared" si="35"/>
        <v>4474.6755556204625</v>
      </c>
      <c r="G224" s="8">
        <f t="shared" si="37"/>
        <v>1053267.7874009169</v>
      </c>
    </row>
    <row r="225" spans="1:9" x14ac:dyDescent="0.25">
      <c r="A225" s="122"/>
      <c r="B225">
        <v>213</v>
      </c>
      <c r="C225" s="8">
        <f t="shared" si="43"/>
        <v>1053267.7874009169</v>
      </c>
      <c r="D225" s="8">
        <f t="shared" si="42"/>
        <v>10644.839922866931</v>
      </c>
      <c r="E225" s="9">
        <f t="shared" si="36"/>
        <v>6144.0620931720159</v>
      </c>
      <c r="F225" s="8">
        <f t="shared" si="35"/>
        <v>4500.7778296949155</v>
      </c>
      <c r="G225" s="8">
        <f t="shared" si="37"/>
        <v>1048767.0095712219</v>
      </c>
    </row>
    <row r="226" spans="1:9" x14ac:dyDescent="0.25">
      <c r="A226" s="122"/>
      <c r="B226">
        <v>214</v>
      </c>
      <c r="C226" s="8">
        <f t="shared" si="43"/>
        <v>1048767.0095712219</v>
      </c>
      <c r="D226" s="8">
        <f t="shared" si="42"/>
        <v>10644.839922866931</v>
      </c>
      <c r="E226" s="9">
        <f t="shared" si="36"/>
        <v>6117.8075558321279</v>
      </c>
      <c r="F226" s="8">
        <f t="shared" si="35"/>
        <v>4527.0323670348034</v>
      </c>
      <c r="G226" s="8">
        <f t="shared" si="37"/>
        <v>1044239.9772041871</v>
      </c>
    </row>
    <row r="227" spans="1:9" x14ac:dyDescent="0.25">
      <c r="A227" s="122"/>
      <c r="B227">
        <v>215</v>
      </c>
      <c r="C227" s="8">
        <f t="shared" si="43"/>
        <v>1044239.9772041871</v>
      </c>
      <c r="D227" s="8">
        <f t="shared" si="42"/>
        <v>10644.839922866931</v>
      </c>
      <c r="E227" s="9">
        <f t="shared" si="36"/>
        <v>6091.3998670244246</v>
      </c>
      <c r="F227" s="8">
        <f t="shared" si="35"/>
        <v>4553.4400558425068</v>
      </c>
      <c r="G227" s="8">
        <f t="shared" si="37"/>
        <v>1039686.5371483446</v>
      </c>
    </row>
    <row r="228" spans="1:9" x14ac:dyDescent="0.25">
      <c r="A228" s="122"/>
      <c r="B228">
        <v>216</v>
      </c>
      <c r="C228" s="8">
        <f t="shared" si="43"/>
        <v>1039686.5371483446</v>
      </c>
      <c r="D228" s="8">
        <f t="shared" si="42"/>
        <v>10644.839922866931</v>
      </c>
      <c r="E228" s="9">
        <f t="shared" si="36"/>
        <v>6064.8381333653433</v>
      </c>
      <c r="F228" s="8">
        <f t="shared" si="35"/>
        <v>4580.0017895015881</v>
      </c>
      <c r="G228" s="8">
        <f t="shared" si="37"/>
        <v>1035106.5353588429</v>
      </c>
      <c r="H228" s="9">
        <f t="shared" ref="H228" si="46">SUM(E217:E228)</f>
        <v>74497.680303575675</v>
      </c>
      <c r="I228" s="14">
        <f t="shared" ref="I228" si="47">SUM(D217:D228)</f>
        <v>127738.07907440317</v>
      </c>
    </row>
    <row r="229" spans="1:9" x14ac:dyDescent="0.25">
      <c r="A229" s="122">
        <v>2032</v>
      </c>
      <c r="B229" s="10">
        <v>217</v>
      </c>
      <c r="C229" s="11">
        <f t="shared" si="43"/>
        <v>1035106.5353588429</v>
      </c>
      <c r="D229" s="11">
        <f t="shared" si="42"/>
        <v>10644.839922866931</v>
      </c>
      <c r="E229" s="12">
        <f t="shared" si="36"/>
        <v>6038.1214562599171</v>
      </c>
      <c r="F229" s="11">
        <f t="shared" si="35"/>
        <v>4606.7184666070143</v>
      </c>
      <c r="G229" s="11">
        <f t="shared" si="37"/>
        <v>1030499.8168922359</v>
      </c>
      <c r="H229" s="10"/>
      <c r="I229" s="10"/>
    </row>
    <row r="230" spans="1:9" x14ac:dyDescent="0.25">
      <c r="A230" s="122"/>
      <c r="B230" s="10">
        <v>218</v>
      </c>
      <c r="C230" s="11">
        <f t="shared" si="43"/>
        <v>1030499.8168922359</v>
      </c>
      <c r="D230" s="11">
        <f t="shared" si="42"/>
        <v>10644.839922866931</v>
      </c>
      <c r="E230" s="12">
        <f t="shared" si="36"/>
        <v>6011.248931871376</v>
      </c>
      <c r="F230" s="11">
        <f t="shared" si="35"/>
        <v>4633.5909909955553</v>
      </c>
      <c r="G230" s="11">
        <f t="shared" si="37"/>
        <v>1025866.2259012404</v>
      </c>
      <c r="H230" s="10"/>
      <c r="I230" s="10"/>
    </row>
    <row r="231" spans="1:9" x14ac:dyDescent="0.25">
      <c r="A231" s="122"/>
      <c r="B231" s="10">
        <v>219</v>
      </c>
      <c r="C231" s="11">
        <f t="shared" si="43"/>
        <v>1025866.2259012404</v>
      </c>
      <c r="D231" s="11">
        <f t="shared" si="42"/>
        <v>10644.839922866931</v>
      </c>
      <c r="E231" s="12">
        <f t="shared" si="36"/>
        <v>5984.2196510905687</v>
      </c>
      <c r="F231" s="11">
        <f t="shared" si="35"/>
        <v>4660.6202717763626</v>
      </c>
      <c r="G231" s="11">
        <f t="shared" si="37"/>
        <v>1021205.605629464</v>
      </c>
      <c r="H231" s="10"/>
      <c r="I231" s="10"/>
    </row>
    <row r="232" spans="1:9" x14ac:dyDescent="0.25">
      <c r="A232" s="122"/>
      <c r="B232" s="10">
        <v>220</v>
      </c>
      <c r="C232" s="11">
        <f t="shared" si="43"/>
        <v>1021205.605629464</v>
      </c>
      <c r="D232" s="11">
        <f t="shared" si="42"/>
        <v>10644.839922866931</v>
      </c>
      <c r="E232" s="12">
        <f t="shared" si="36"/>
        <v>5957.0326995052073</v>
      </c>
      <c r="F232" s="11">
        <f t="shared" si="35"/>
        <v>4687.807223361724</v>
      </c>
      <c r="G232" s="11">
        <f t="shared" si="37"/>
        <v>1016517.7984061023</v>
      </c>
      <c r="H232" s="10"/>
      <c r="I232" s="10"/>
    </row>
    <row r="233" spans="1:9" x14ac:dyDescent="0.25">
      <c r="A233" s="122"/>
      <c r="B233" s="10">
        <v>221</v>
      </c>
      <c r="C233" s="11">
        <f t="shared" si="43"/>
        <v>1016517.7984061023</v>
      </c>
      <c r="D233" s="11">
        <f t="shared" si="42"/>
        <v>10644.839922866931</v>
      </c>
      <c r="E233" s="12">
        <f t="shared" si="36"/>
        <v>5929.6871573689305</v>
      </c>
      <c r="F233" s="11">
        <f t="shared" si="35"/>
        <v>4715.1527654980009</v>
      </c>
      <c r="G233" s="11">
        <f t="shared" si="37"/>
        <v>1011802.6456406043</v>
      </c>
      <c r="H233" s="10"/>
      <c r="I233" s="10"/>
    </row>
    <row r="234" spans="1:9" x14ac:dyDescent="0.25">
      <c r="A234" s="122"/>
      <c r="B234" s="10">
        <v>222</v>
      </c>
      <c r="C234" s="11">
        <f t="shared" si="43"/>
        <v>1011802.6456406043</v>
      </c>
      <c r="D234" s="11">
        <f t="shared" si="42"/>
        <v>10644.839922866931</v>
      </c>
      <c r="E234" s="12">
        <f t="shared" si="36"/>
        <v>5902.1820995701919</v>
      </c>
      <c r="F234" s="11">
        <f t="shared" si="35"/>
        <v>4742.6578232967395</v>
      </c>
      <c r="G234" s="11">
        <f t="shared" si="37"/>
        <v>1007059.9878173076</v>
      </c>
      <c r="H234" s="10"/>
      <c r="I234" s="10"/>
    </row>
    <row r="235" spans="1:9" x14ac:dyDescent="0.25">
      <c r="A235" s="122"/>
      <c r="B235" s="10">
        <v>223</v>
      </c>
      <c r="C235" s="11">
        <f t="shared" si="43"/>
        <v>1007059.9878173076</v>
      </c>
      <c r="D235" s="11">
        <f t="shared" si="42"/>
        <v>10644.839922866931</v>
      </c>
      <c r="E235" s="12">
        <f t="shared" si="36"/>
        <v>5874.5165956009614</v>
      </c>
      <c r="F235" s="11">
        <f t="shared" si="35"/>
        <v>4770.32332726597</v>
      </c>
      <c r="G235" s="11">
        <f t="shared" si="37"/>
        <v>1002289.6644900417</v>
      </c>
      <c r="H235" s="10"/>
      <c r="I235" s="10"/>
    </row>
    <row r="236" spans="1:9" x14ac:dyDescent="0.25">
      <c r="A236" s="122"/>
      <c r="B236" s="10">
        <v>224</v>
      </c>
      <c r="C236" s="11">
        <f t="shared" si="43"/>
        <v>1002289.6644900417</v>
      </c>
      <c r="D236" s="11">
        <f t="shared" si="42"/>
        <v>10644.839922866931</v>
      </c>
      <c r="E236" s="12">
        <f t="shared" si="36"/>
        <v>5846.6897095252434</v>
      </c>
      <c r="F236" s="11">
        <f t="shared" si="35"/>
        <v>4798.150213341688</v>
      </c>
      <c r="G236" s="11">
        <f t="shared" si="37"/>
        <v>997491.51427669998</v>
      </c>
      <c r="H236" s="10"/>
      <c r="I236" s="10"/>
    </row>
    <row r="237" spans="1:9" x14ac:dyDescent="0.25">
      <c r="A237" s="122"/>
      <c r="B237" s="10">
        <v>225</v>
      </c>
      <c r="C237" s="11">
        <f t="shared" si="43"/>
        <v>997491.51427669998</v>
      </c>
      <c r="D237" s="11">
        <f t="shared" si="42"/>
        <v>10644.839922866931</v>
      </c>
      <c r="E237" s="12">
        <f t="shared" si="36"/>
        <v>5818.7004999474166</v>
      </c>
      <c r="F237" s="11">
        <f t="shared" si="35"/>
        <v>4826.1394229195148</v>
      </c>
      <c r="G237" s="11">
        <f t="shared" si="37"/>
        <v>992665.37485378049</v>
      </c>
      <c r="H237" s="10"/>
      <c r="I237" s="10"/>
    </row>
    <row r="238" spans="1:9" x14ac:dyDescent="0.25">
      <c r="A238" s="122"/>
      <c r="B238" s="10">
        <v>226</v>
      </c>
      <c r="C238" s="11">
        <f t="shared" si="43"/>
        <v>992665.37485378049</v>
      </c>
      <c r="D238" s="11">
        <f t="shared" si="42"/>
        <v>10644.839922866931</v>
      </c>
      <c r="E238" s="12">
        <f t="shared" si="36"/>
        <v>5790.5480199803869</v>
      </c>
      <c r="F238" s="11">
        <f t="shared" si="35"/>
        <v>4854.2919028865444</v>
      </c>
      <c r="G238" s="11">
        <f t="shared" si="37"/>
        <v>987811.08295089391</v>
      </c>
      <c r="H238" s="10"/>
      <c r="I238" s="10"/>
    </row>
    <row r="239" spans="1:9" x14ac:dyDescent="0.25">
      <c r="A239" s="122"/>
      <c r="B239" s="10">
        <v>227</v>
      </c>
      <c r="C239" s="11">
        <f t="shared" si="43"/>
        <v>987811.08295089391</v>
      </c>
      <c r="D239" s="11">
        <f t="shared" si="42"/>
        <v>10644.839922866931</v>
      </c>
      <c r="E239" s="12">
        <f t="shared" si="36"/>
        <v>5762.2313172135482</v>
      </c>
      <c r="F239" s="11">
        <f t="shared" si="35"/>
        <v>4882.6086056533832</v>
      </c>
      <c r="G239" s="11">
        <f t="shared" si="37"/>
        <v>982928.47434524051</v>
      </c>
      <c r="H239" s="10"/>
      <c r="I239" s="10"/>
    </row>
    <row r="240" spans="1:9" x14ac:dyDescent="0.25">
      <c r="A240" s="122"/>
      <c r="B240" s="10">
        <v>228</v>
      </c>
      <c r="C240" s="11">
        <f t="shared" si="43"/>
        <v>982928.47434524051</v>
      </c>
      <c r="D240" s="11">
        <f t="shared" si="42"/>
        <v>10644.839922866931</v>
      </c>
      <c r="E240" s="12">
        <f t="shared" si="36"/>
        <v>5733.7494336805703</v>
      </c>
      <c r="F240" s="11">
        <f t="shared" si="35"/>
        <v>4911.0904891863611</v>
      </c>
      <c r="G240" s="11">
        <f t="shared" si="37"/>
        <v>978017.38385605416</v>
      </c>
      <c r="H240" s="12">
        <f t="shared" ref="H240" si="48">SUM(E229:E240)</f>
        <v>70648.927571614317</v>
      </c>
      <c r="I240" s="11">
        <f t="shared" ref="I240" si="49">SUM(D229:D240)</f>
        <v>127738.07907440317</v>
      </c>
    </row>
    <row r="241" spans="1:9" x14ac:dyDescent="0.25">
      <c r="A241" s="122">
        <v>2033</v>
      </c>
      <c r="B241" s="7">
        <v>229</v>
      </c>
      <c r="C241" s="8">
        <f t="shared" si="43"/>
        <v>978017.38385605416</v>
      </c>
      <c r="D241" s="8">
        <f t="shared" si="42"/>
        <v>10644.839922866931</v>
      </c>
      <c r="E241" s="9">
        <f t="shared" ref="E241:E264" si="50">$E$5*C241</f>
        <v>5705.101405826983</v>
      </c>
      <c r="F241" s="8">
        <f t="shared" ref="F241:F264" si="51">D241-E241</f>
        <v>4939.7385170399484</v>
      </c>
      <c r="G241" s="8">
        <f t="shared" ref="G241:G264" si="52">C241-F241</f>
        <v>973077.64533901424</v>
      </c>
    </row>
    <row r="242" spans="1:9" x14ac:dyDescent="0.25">
      <c r="A242" s="122"/>
      <c r="B242" s="7">
        <v>230</v>
      </c>
      <c r="C242" s="8">
        <f t="shared" si="43"/>
        <v>973077.64533901424</v>
      </c>
      <c r="D242" s="8">
        <f t="shared" si="42"/>
        <v>10644.839922866931</v>
      </c>
      <c r="E242" s="9">
        <f t="shared" si="50"/>
        <v>5676.2862644775832</v>
      </c>
      <c r="F242" s="8">
        <f t="shared" si="51"/>
        <v>4968.5536583893481</v>
      </c>
      <c r="G242" s="8">
        <f t="shared" si="52"/>
        <v>968109.09168062487</v>
      </c>
    </row>
    <row r="243" spans="1:9" x14ac:dyDescent="0.25">
      <c r="A243" s="122"/>
      <c r="B243" s="7">
        <v>231</v>
      </c>
      <c r="C243" s="8">
        <f t="shared" si="43"/>
        <v>968109.09168062487</v>
      </c>
      <c r="D243" s="8">
        <f t="shared" si="42"/>
        <v>10644.839922866931</v>
      </c>
      <c r="E243" s="9">
        <f t="shared" si="50"/>
        <v>5647.3030348036455</v>
      </c>
      <c r="F243" s="8">
        <f t="shared" si="51"/>
        <v>4997.5368880632859</v>
      </c>
      <c r="G243" s="8">
        <f t="shared" si="52"/>
        <v>963111.55479256157</v>
      </c>
    </row>
    <row r="244" spans="1:9" x14ac:dyDescent="0.25">
      <c r="A244" s="122"/>
      <c r="B244" s="7">
        <v>232</v>
      </c>
      <c r="C244" s="8">
        <f t="shared" si="43"/>
        <v>963111.55479256157</v>
      </c>
      <c r="D244" s="8">
        <f t="shared" si="42"/>
        <v>10644.839922866931</v>
      </c>
      <c r="E244" s="9">
        <f t="shared" si="50"/>
        <v>5618.1507362899429</v>
      </c>
      <c r="F244" s="8">
        <f t="shared" si="51"/>
        <v>5026.6891865769885</v>
      </c>
      <c r="G244" s="8">
        <f t="shared" si="52"/>
        <v>958084.86560598458</v>
      </c>
    </row>
    <row r="245" spans="1:9" x14ac:dyDescent="0.25">
      <c r="A245" s="122"/>
      <c r="B245" s="7">
        <v>233</v>
      </c>
      <c r="C245" s="8">
        <f t="shared" si="43"/>
        <v>958084.86560598458</v>
      </c>
      <c r="D245" s="8">
        <f t="shared" si="42"/>
        <v>10644.839922866931</v>
      </c>
      <c r="E245" s="9">
        <f t="shared" si="50"/>
        <v>5588.8283827015766</v>
      </c>
      <c r="F245" s="8">
        <f t="shared" si="51"/>
        <v>5056.0115401653547</v>
      </c>
      <c r="G245" s="8">
        <f t="shared" si="52"/>
        <v>953028.85406581918</v>
      </c>
    </row>
    <row r="246" spans="1:9" x14ac:dyDescent="0.25">
      <c r="A246" s="122"/>
      <c r="B246" s="7">
        <v>234</v>
      </c>
      <c r="C246" s="8">
        <f t="shared" si="43"/>
        <v>953028.85406581918</v>
      </c>
      <c r="D246" s="8">
        <f t="shared" si="42"/>
        <v>10644.839922866931</v>
      </c>
      <c r="E246" s="9">
        <f t="shared" si="50"/>
        <v>5559.3349820506119</v>
      </c>
      <c r="F246" s="8">
        <f t="shared" si="51"/>
        <v>5085.5049408163195</v>
      </c>
      <c r="G246" s="8">
        <f t="shared" si="52"/>
        <v>947943.34912500286</v>
      </c>
    </row>
    <row r="247" spans="1:9" x14ac:dyDescent="0.25">
      <c r="A247" s="122"/>
      <c r="B247" s="7">
        <v>235</v>
      </c>
      <c r="C247" s="8">
        <f t="shared" si="43"/>
        <v>947943.34912500286</v>
      </c>
      <c r="D247" s="8">
        <f t="shared" si="42"/>
        <v>10644.839922866931</v>
      </c>
      <c r="E247" s="9">
        <f t="shared" si="50"/>
        <v>5529.6695365625174</v>
      </c>
      <c r="F247" s="8">
        <f t="shared" si="51"/>
        <v>5115.170386304414</v>
      </c>
      <c r="G247" s="8">
        <f t="shared" si="52"/>
        <v>942828.17873869848</v>
      </c>
    </row>
    <row r="248" spans="1:9" x14ac:dyDescent="0.25">
      <c r="A248" s="122"/>
      <c r="B248" s="7">
        <v>236</v>
      </c>
      <c r="C248" s="8">
        <f t="shared" si="43"/>
        <v>942828.17873869848</v>
      </c>
      <c r="D248" s="8">
        <f t="shared" si="42"/>
        <v>10644.839922866931</v>
      </c>
      <c r="E248" s="9">
        <f t="shared" si="50"/>
        <v>5499.8310426424077</v>
      </c>
      <c r="F248" s="8">
        <f t="shared" si="51"/>
        <v>5145.0088802245236</v>
      </c>
      <c r="G248" s="8">
        <f t="shared" si="52"/>
        <v>937683.16985847394</v>
      </c>
    </row>
    <row r="249" spans="1:9" x14ac:dyDescent="0.25">
      <c r="A249" s="122"/>
      <c r="B249" s="7">
        <v>237</v>
      </c>
      <c r="C249" s="8">
        <f t="shared" si="43"/>
        <v>937683.16985847394</v>
      </c>
      <c r="D249" s="8">
        <f t="shared" si="42"/>
        <v>10644.839922866931</v>
      </c>
      <c r="E249" s="9">
        <f t="shared" si="50"/>
        <v>5469.8184908410985</v>
      </c>
      <c r="F249" s="8">
        <f t="shared" si="51"/>
        <v>5175.0214320258328</v>
      </c>
      <c r="G249" s="8">
        <f t="shared" si="52"/>
        <v>932508.14842644811</v>
      </c>
    </row>
    <row r="250" spans="1:9" x14ac:dyDescent="0.25">
      <c r="A250" s="122"/>
      <c r="B250" s="7">
        <v>238</v>
      </c>
      <c r="C250" s="8">
        <f t="shared" si="43"/>
        <v>932508.14842644811</v>
      </c>
      <c r="D250" s="8">
        <f t="shared" si="42"/>
        <v>10644.839922866931</v>
      </c>
      <c r="E250" s="9">
        <f t="shared" si="50"/>
        <v>5439.6308658209473</v>
      </c>
      <c r="F250" s="8">
        <f t="shared" si="51"/>
        <v>5205.2090570459841</v>
      </c>
      <c r="G250" s="8">
        <f t="shared" si="52"/>
        <v>927302.93936940213</v>
      </c>
    </row>
    <row r="251" spans="1:9" x14ac:dyDescent="0.25">
      <c r="A251" s="122"/>
      <c r="B251" s="7">
        <v>239</v>
      </c>
      <c r="C251" s="8">
        <f t="shared" si="43"/>
        <v>927302.93936940213</v>
      </c>
      <c r="D251" s="8">
        <f t="shared" si="42"/>
        <v>10644.839922866931</v>
      </c>
      <c r="E251" s="9">
        <f t="shared" si="50"/>
        <v>5409.2671463215129</v>
      </c>
      <c r="F251" s="8">
        <f t="shared" si="51"/>
        <v>5235.5727765454185</v>
      </c>
      <c r="G251" s="8">
        <f t="shared" si="52"/>
        <v>922067.36659285671</v>
      </c>
    </row>
    <row r="252" spans="1:9" x14ac:dyDescent="0.25">
      <c r="A252" s="122"/>
      <c r="B252" s="7">
        <v>240</v>
      </c>
      <c r="C252" s="8">
        <f t="shared" si="43"/>
        <v>922067.36659285671</v>
      </c>
      <c r="D252" s="8">
        <f t="shared" si="42"/>
        <v>10644.839922866931</v>
      </c>
      <c r="E252" s="9">
        <f t="shared" si="50"/>
        <v>5378.7263051249975</v>
      </c>
      <c r="F252" s="8">
        <f t="shared" si="51"/>
        <v>5266.1136177419339</v>
      </c>
      <c r="G252" s="8">
        <f t="shared" si="52"/>
        <v>916801.25297511474</v>
      </c>
      <c r="H252" s="9">
        <f t="shared" ref="H252" si="53">SUM(E241:E252)</f>
        <v>66521.948193463832</v>
      </c>
      <c r="I252" s="14">
        <f t="shared" ref="I252" si="54">SUM(D241:D252)</f>
        <v>127738.07907440317</v>
      </c>
    </row>
    <row r="253" spans="1:9" x14ac:dyDescent="0.25">
      <c r="A253" s="122">
        <v>2034</v>
      </c>
      <c r="B253" s="10">
        <v>241</v>
      </c>
      <c r="C253" s="11">
        <f t="shared" si="43"/>
        <v>916801.25297511474</v>
      </c>
      <c r="D253" s="11">
        <f t="shared" si="42"/>
        <v>10644.839922866931</v>
      </c>
      <c r="E253" s="12">
        <f t="shared" si="50"/>
        <v>5348.0073090215028</v>
      </c>
      <c r="F253" s="11">
        <f t="shared" si="51"/>
        <v>5296.8326138454286</v>
      </c>
      <c r="G253" s="11">
        <f t="shared" si="52"/>
        <v>911504.42036126927</v>
      </c>
      <c r="H253" s="10"/>
      <c r="I253" s="10"/>
    </row>
    <row r="254" spans="1:9" x14ac:dyDescent="0.25">
      <c r="A254" s="122"/>
      <c r="B254" s="10">
        <v>242</v>
      </c>
      <c r="C254" s="11">
        <f t="shared" si="43"/>
        <v>911504.42036126927</v>
      </c>
      <c r="D254" s="11">
        <f t="shared" si="42"/>
        <v>10644.839922866931</v>
      </c>
      <c r="E254" s="12">
        <f t="shared" si="50"/>
        <v>5317.1091187740712</v>
      </c>
      <c r="F254" s="11">
        <f t="shared" si="51"/>
        <v>5327.7308040928601</v>
      </c>
      <c r="G254" s="11">
        <f t="shared" si="52"/>
        <v>906176.68955717643</v>
      </c>
      <c r="H254" s="10"/>
      <c r="I254" s="10"/>
    </row>
    <row r="255" spans="1:9" x14ac:dyDescent="0.25">
      <c r="A255" s="122"/>
      <c r="B255" s="10">
        <v>243</v>
      </c>
      <c r="C255" s="11">
        <f t="shared" si="43"/>
        <v>906176.68955717643</v>
      </c>
      <c r="D255" s="11">
        <f t="shared" si="42"/>
        <v>10644.839922866931</v>
      </c>
      <c r="E255" s="12">
        <f t="shared" si="50"/>
        <v>5286.0306890835291</v>
      </c>
      <c r="F255" s="11">
        <f t="shared" si="51"/>
        <v>5358.8092337834023</v>
      </c>
      <c r="G255" s="11">
        <f t="shared" si="52"/>
        <v>900817.88032339304</v>
      </c>
      <c r="H255" s="10"/>
      <c r="I255" s="10"/>
    </row>
    <row r="256" spans="1:9" x14ac:dyDescent="0.25">
      <c r="A256" s="122"/>
      <c r="B256" s="10">
        <v>244</v>
      </c>
      <c r="C256" s="11">
        <f t="shared" si="43"/>
        <v>900817.88032339304</v>
      </c>
      <c r="D256" s="11">
        <f t="shared" si="42"/>
        <v>10644.839922866931</v>
      </c>
      <c r="E256" s="12">
        <f t="shared" si="50"/>
        <v>5254.7709685531263</v>
      </c>
      <c r="F256" s="11">
        <f t="shared" si="51"/>
        <v>5390.0689543138051</v>
      </c>
      <c r="G256" s="11">
        <f t="shared" si="52"/>
        <v>895427.81136907928</v>
      </c>
      <c r="H256" s="10"/>
      <c r="I256" s="10"/>
    </row>
    <row r="257" spans="1:9" x14ac:dyDescent="0.25">
      <c r="A257" s="122"/>
      <c r="B257" s="10">
        <v>245</v>
      </c>
      <c r="C257" s="11">
        <f t="shared" si="43"/>
        <v>895427.81136907928</v>
      </c>
      <c r="D257" s="11">
        <f t="shared" si="42"/>
        <v>10644.839922866931</v>
      </c>
      <c r="E257" s="12">
        <f t="shared" si="50"/>
        <v>5223.3288996529627</v>
      </c>
      <c r="F257" s="11">
        <f t="shared" si="51"/>
        <v>5421.5110232139687</v>
      </c>
      <c r="G257" s="11">
        <f t="shared" si="52"/>
        <v>890006.30034586531</v>
      </c>
      <c r="H257" s="10"/>
      <c r="I257" s="10"/>
    </row>
    <row r="258" spans="1:9" x14ac:dyDescent="0.25">
      <c r="A258" s="122"/>
      <c r="B258" s="10">
        <v>246</v>
      </c>
      <c r="C258" s="11">
        <f t="shared" si="43"/>
        <v>890006.30034586531</v>
      </c>
      <c r="D258" s="11">
        <f t="shared" si="42"/>
        <v>10644.839922866931</v>
      </c>
      <c r="E258" s="12">
        <f t="shared" si="50"/>
        <v>5191.7034186842147</v>
      </c>
      <c r="F258" s="11">
        <f t="shared" si="51"/>
        <v>5453.1365041827166</v>
      </c>
      <c r="G258" s="11">
        <f t="shared" si="52"/>
        <v>884553.1638416826</v>
      </c>
      <c r="H258" s="10"/>
      <c r="I258" s="10"/>
    </row>
    <row r="259" spans="1:9" x14ac:dyDescent="0.25">
      <c r="A259" s="122"/>
      <c r="B259" s="10">
        <v>247</v>
      </c>
      <c r="C259" s="11">
        <f t="shared" si="43"/>
        <v>884553.1638416826</v>
      </c>
      <c r="D259" s="11">
        <f t="shared" si="42"/>
        <v>10644.839922866931</v>
      </c>
      <c r="E259" s="12">
        <f t="shared" si="50"/>
        <v>5159.8934557431485</v>
      </c>
      <c r="F259" s="11">
        <f t="shared" si="51"/>
        <v>5484.9464671237829</v>
      </c>
      <c r="G259" s="11">
        <f t="shared" si="52"/>
        <v>879068.21737455879</v>
      </c>
      <c r="H259" s="10"/>
      <c r="I259" s="10"/>
    </row>
    <row r="260" spans="1:9" x14ac:dyDescent="0.25">
      <c r="A260" s="122"/>
      <c r="B260" s="10">
        <v>248</v>
      </c>
      <c r="C260" s="11">
        <f t="shared" si="43"/>
        <v>879068.21737455879</v>
      </c>
      <c r="D260" s="11">
        <f t="shared" si="42"/>
        <v>10644.839922866931</v>
      </c>
      <c r="E260" s="12">
        <f t="shared" si="50"/>
        <v>5127.8979346849264</v>
      </c>
      <c r="F260" s="11">
        <f t="shared" si="51"/>
        <v>5516.9419881820049</v>
      </c>
      <c r="G260" s="11">
        <f t="shared" si="52"/>
        <v>873551.27538637677</v>
      </c>
      <c r="H260" s="10"/>
      <c r="I260" s="10"/>
    </row>
    <row r="261" spans="1:9" x14ac:dyDescent="0.25">
      <c r="A261" s="122"/>
      <c r="B261" s="10">
        <v>249</v>
      </c>
      <c r="C261" s="11">
        <f t="shared" si="43"/>
        <v>873551.27538637677</v>
      </c>
      <c r="D261" s="11">
        <f t="shared" si="42"/>
        <v>10644.839922866931</v>
      </c>
      <c r="E261" s="12">
        <f t="shared" si="50"/>
        <v>5095.7157730871977</v>
      </c>
      <c r="F261" s="11">
        <f t="shared" si="51"/>
        <v>5549.1241497797337</v>
      </c>
      <c r="G261" s="11">
        <f t="shared" si="52"/>
        <v>868002.15123659698</v>
      </c>
      <c r="H261" s="10"/>
      <c r="I261" s="10"/>
    </row>
    <row r="262" spans="1:9" x14ac:dyDescent="0.25">
      <c r="A262" s="122"/>
      <c r="B262" s="10">
        <v>250</v>
      </c>
      <c r="C262" s="11">
        <f t="shared" si="43"/>
        <v>868002.15123659698</v>
      </c>
      <c r="D262" s="11">
        <f t="shared" si="42"/>
        <v>10644.839922866931</v>
      </c>
      <c r="E262" s="12">
        <f t="shared" si="50"/>
        <v>5063.3458822134826</v>
      </c>
      <c r="F262" s="11">
        <f t="shared" si="51"/>
        <v>5581.4940406534488</v>
      </c>
      <c r="G262" s="11">
        <f t="shared" si="52"/>
        <v>862420.65719594352</v>
      </c>
      <c r="H262" s="10"/>
      <c r="I262" s="10"/>
    </row>
    <row r="263" spans="1:9" x14ac:dyDescent="0.25">
      <c r="A263" s="122"/>
      <c r="B263" s="10">
        <v>251</v>
      </c>
      <c r="C263" s="11">
        <f t="shared" si="43"/>
        <v>862420.65719594352</v>
      </c>
      <c r="D263" s="11">
        <f t="shared" si="42"/>
        <v>10644.839922866931</v>
      </c>
      <c r="E263" s="12">
        <f t="shared" si="50"/>
        <v>5030.7871669763372</v>
      </c>
      <c r="F263" s="11">
        <f t="shared" si="51"/>
        <v>5614.0527558905942</v>
      </c>
      <c r="G263" s="11">
        <f t="shared" si="52"/>
        <v>856806.60444005288</v>
      </c>
      <c r="H263" s="10"/>
      <c r="I263" s="10"/>
    </row>
    <row r="264" spans="1:9" x14ac:dyDescent="0.25">
      <c r="A264" s="122"/>
      <c r="B264" s="10">
        <v>252</v>
      </c>
      <c r="C264" s="11">
        <f t="shared" si="43"/>
        <v>856806.60444005288</v>
      </c>
      <c r="D264" s="11">
        <f t="shared" si="42"/>
        <v>10644.839922866931</v>
      </c>
      <c r="E264" s="12">
        <f t="shared" si="50"/>
        <v>4998.0385259003087</v>
      </c>
      <c r="F264" s="11">
        <f t="shared" si="51"/>
        <v>5646.8013969666226</v>
      </c>
      <c r="G264" s="11">
        <f t="shared" si="52"/>
        <v>851159.8030430862</v>
      </c>
      <c r="H264" s="12">
        <f t="shared" ref="H264" si="55">SUM(E253:E264)</f>
        <v>62096.629142374819</v>
      </c>
      <c r="I264" s="11">
        <f t="shared" ref="I264" si="56">SUM(D253:D264)</f>
        <v>127738.07907440317</v>
      </c>
    </row>
  </sheetData>
  <mergeCells count="21">
    <mergeCell ref="A241:A252"/>
    <mergeCell ref="A253:A264"/>
    <mergeCell ref="A193:A204"/>
    <mergeCell ref="A205:A216"/>
    <mergeCell ref="A217:A228"/>
    <mergeCell ref="A229:A240"/>
    <mergeCell ref="A169:A180"/>
    <mergeCell ref="A181:A192"/>
    <mergeCell ref="A73:A84"/>
    <mergeCell ref="A85:A96"/>
    <mergeCell ref="A97:A108"/>
    <mergeCell ref="A109:A120"/>
    <mergeCell ref="A121:A132"/>
    <mergeCell ref="A133:A144"/>
    <mergeCell ref="A145:A156"/>
    <mergeCell ref="A157:A168"/>
    <mergeCell ref="A13:A24"/>
    <mergeCell ref="A25:A36"/>
    <mergeCell ref="A37:A48"/>
    <mergeCell ref="A49:A60"/>
    <mergeCell ref="A61:A7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G19"/>
    </sheetView>
  </sheetViews>
  <sheetFormatPr defaultColWidth="8.875" defaultRowHeight="15.75" x14ac:dyDescent="0.25"/>
  <cols>
    <col min="4" max="4" width="16.625" bestFit="1" customWidth="1"/>
    <col min="5" max="7" width="15.5" bestFit="1" customWidth="1"/>
  </cols>
  <sheetData>
    <row r="1" spans="1:7" x14ac:dyDescent="0.25">
      <c r="A1" s="15" t="s">
        <v>108</v>
      </c>
    </row>
    <row r="2" spans="1:7" x14ac:dyDescent="0.25">
      <c r="A2" s="16"/>
      <c r="D2" s="16">
        <v>2014</v>
      </c>
      <c r="E2" s="16">
        <v>2015</v>
      </c>
      <c r="F2" s="16">
        <v>2016</v>
      </c>
      <c r="G2" s="16">
        <v>2017</v>
      </c>
    </row>
    <row r="3" spans="1:7" x14ac:dyDescent="0.25">
      <c r="A3" s="16" t="s">
        <v>114</v>
      </c>
      <c r="D3" s="2">
        <f>SUM(Forcast!$D$6:$D$11)/(Forcast!$D$89+Forcast!$D$90+Forcast!$D$104+Forcast!$D$114+Forcast!$D$121)</f>
        <v>23.550106577632658</v>
      </c>
      <c r="E3" s="2">
        <f>SUM(Forcast!$D$6:$D$11)/(Forcast!$D$89+Forcast!$D$90+Forcast!$D$104+Forcast!$D$114+Forcast!$D$121)</f>
        <v>23.550106577632658</v>
      </c>
      <c r="F3" s="2">
        <f>SUM(Forcast!$D$6:$D$11)/(Forcast!$D$89+Forcast!$D$90+Forcast!$D$104+Forcast!$D$114+Forcast!$D$121)</f>
        <v>23.550106577632658</v>
      </c>
      <c r="G3" s="2">
        <f>SUM(Forcast!$D$6:$D$11)/(Forcast!$D$89+Forcast!$D$90+Forcast!$D$104+Forcast!$D$114+Forcast!$D$121)</f>
        <v>23.550106577632658</v>
      </c>
    </row>
    <row r="4" spans="1:7" x14ac:dyDescent="0.25">
      <c r="A4" s="16"/>
    </row>
    <row r="5" spans="1:7" x14ac:dyDescent="0.25">
      <c r="A5" s="16" t="s">
        <v>109</v>
      </c>
      <c r="D5" s="17">
        <f>(Forcast!D15/SUM(Forcast!D6:D11))*(Forcast!D16/SUM(Forcast!D6:D11))*(Forcast!D17/SUM(Forcast!D6:D11))</f>
        <v>4.2150142815145419E-6</v>
      </c>
      <c r="E5" s="17">
        <f>(Forcast!E15/SUM(Forcast!E6:E11))*(Forcast!E16/SUM(Forcast!E6:E11))*(Forcast!E17/SUM(Forcast!E6:E11))</f>
        <v>4.2150142815145402E-6</v>
      </c>
      <c r="F5" s="17">
        <f>(Forcast!F15/SUM(Forcast!F6:F11))*(Forcast!F16/SUM(Forcast!F6:F11))*(Forcast!F17/SUM(Forcast!F6:F11))</f>
        <v>4.2150142815145411E-6</v>
      </c>
      <c r="G5" s="17">
        <f>(Forcast!G15/SUM(Forcast!G6:G11))*(Forcast!G16/SUM(Forcast!G6:G11))*(Forcast!G17/SUM(Forcast!G6:G11))</f>
        <v>4.2150142815145394E-6</v>
      </c>
    </row>
    <row r="6" spans="1:7" x14ac:dyDescent="0.25">
      <c r="A6" s="16"/>
    </row>
    <row r="7" spans="1:7" x14ac:dyDescent="0.25">
      <c r="A7" s="16" t="s">
        <v>110</v>
      </c>
      <c r="D7" s="18">
        <f>D3-D5</f>
        <v>23.550102362618375</v>
      </c>
      <c r="E7" s="18">
        <f t="shared" ref="E7:G7" si="0">E3-E5</f>
        <v>23.550102362618375</v>
      </c>
      <c r="F7" s="18">
        <f t="shared" si="0"/>
        <v>23.550102362618375</v>
      </c>
      <c r="G7" s="18">
        <f t="shared" si="0"/>
        <v>23.550102362618375</v>
      </c>
    </row>
    <row r="8" spans="1:7" x14ac:dyDescent="0.25">
      <c r="A8" s="16"/>
    </row>
    <row r="9" spans="1:7" x14ac:dyDescent="0.25">
      <c r="A9" s="16" t="s">
        <v>111</v>
      </c>
      <c r="D9" s="2">
        <f>SUM(Forcast!D21:D33)-Forcast!D27+Forcast!D38+Forcast!D40</f>
        <v>1749783.1218056828</v>
      </c>
      <c r="E9" s="2">
        <f>SUM(Forcast!E21:E33)-Forcast!E27+Forcast!E38+Forcast!E40</f>
        <v>1748608.194210574</v>
      </c>
      <c r="F9" s="2">
        <f>SUM(Forcast!F21:F33)-Forcast!F27+Forcast!F38+Forcast!F40</f>
        <v>1747348.3310046145</v>
      </c>
      <c r="G9" s="2">
        <f>SUM(Forcast!G21:G33)-Forcast!G27+Forcast!G38+Forcast!G40</f>
        <v>1745997.3921856284</v>
      </c>
    </row>
    <row r="10" spans="1:7" x14ac:dyDescent="0.25">
      <c r="A10" s="16"/>
    </row>
    <row r="11" spans="1:7" x14ac:dyDescent="0.25">
      <c r="A11" s="16" t="s">
        <v>115</v>
      </c>
      <c r="D11" s="9">
        <f>Forcast!$D$89+Forcast!$D$90+Forcast!$D$104+Forcast!$D$114+Forcast!$D$121</f>
        <v>74551.290000000008</v>
      </c>
      <c r="E11" s="9">
        <f>Forcast!$D$89+Forcast!$D$90+Forcast!$D$104+Forcast!$D$114+Forcast!$D$121</f>
        <v>74551.290000000008</v>
      </c>
      <c r="F11" s="9">
        <f>Forcast!$D$89+Forcast!$D$90+Forcast!$D$104+Forcast!$D$114+Forcast!$D$121</f>
        <v>74551.290000000008</v>
      </c>
      <c r="G11" s="9">
        <f>Forcast!$D$89+Forcast!$D$90+Forcast!$D$104+Forcast!$D$114+Forcast!$D$121</f>
        <v>74551.290000000008</v>
      </c>
    </row>
    <row r="12" spans="1:7" x14ac:dyDescent="0.25">
      <c r="A12" s="16"/>
    </row>
    <row r="13" spans="1:7" x14ac:dyDescent="0.25">
      <c r="A13" s="16" t="s">
        <v>112</v>
      </c>
      <c r="D13" s="9">
        <f>D9/D7</f>
        <v>74300.446548510721</v>
      </c>
      <c r="E13" s="9">
        <f t="shared" ref="E13:G13" si="1">E9/E7</f>
        <v>74250.555996995594</v>
      </c>
      <c r="F13" s="9">
        <f t="shared" si="1"/>
        <v>74197.058853477472</v>
      </c>
      <c r="G13" s="9">
        <f t="shared" si="1"/>
        <v>74139.694397128842</v>
      </c>
    </row>
    <row r="14" spans="1:7" x14ac:dyDescent="0.25">
      <c r="A14" s="16"/>
    </row>
    <row r="15" spans="1:7" x14ac:dyDescent="0.25">
      <c r="A15" s="16" t="s">
        <v>113</v>
      </c>
      <c r="D15" s="9">
        <f>D11-D13</f>
        <v>250.84345148928696</v>
      </c>
      <c r="E15" s="9">
        <f t="shared" ref="E15:G15" si="2">E11-E13</f>
        <v>300.73400300441426</v>
      </c>
      <c r="F15" s="9">
        <f t="shared" si="2"/>
        <v>354.23114652253571</v>
      </c>
      <c r="G15" s="9">
        <f t="shared" si="2"/>
        <v>411.59560287116619</v>
      </c>
    </row>
    <row r="16" spans="1:7" x14ac:dyDescent="0.25">
      <c r="A16" s="16"/>
    </row>
    <row r="17" spans="1:1" x14ac:dyDescent="0.25">
      <c r="A17" s="16"/>
    </row>
    <row r="18" spans="1:1" x14ac:dyDescent="0.25">
      <c r="A18" s="16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Forcast</vt:lpstr>
      <vt:lpstr>Mortgage</vt:lpstr>
      <vt:lpstr>Break-even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2019-07-17T21:49:10Z</dcterms:created>
  <dcterms:modified xsi:type="dcterms:W3CDTF">2019-07-17T21:49:18Z</dcterms:modified>
</cp:coreProperties>
</file>