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autoCompressPictures="0" defaultThemeVersion="124226"/>
  <bookViews>
    <workbookView xWindow="195" yWindow="1245" windowWidth="20295" windowHeight="6900" tabRatio="946"/>
  </bookViews>
  <sheets>
    <sheet name="I.S.B.S." sheetId="6" r:id="rId1"/>
    <sheet name="Rent rates" sheetId="8" r:id="rId2"/>
    <sheet name="Depreciation table PPE" sheetId="9" r:id="rId3"/>
    <sheet name="Amenities" sheetId="5" r:id="rId4"/>
    <sheet name="Insurance" sheetId="10" r:id="rId5"/>
    <sheet name="Cabins1,2" sheetId="1" r:id="rId6"/>
    <sheet name="Couple Retreat Cabin" sheetId="2" r:id="rId7"/>
    <sheet name="Premier Cabin" sheetId="3" r:id="rId8"/>
    <sheet name="Little Red Barn" sheetId="4" r:id="rId9"/>
    <sheet name="Weighted Average" sheetId="7" r:id="rId10"/>
    <sheet name="List of Useless Info" sheetId="11" r:id="rId11"/>
    <sheet name="Utilities" sheetId="12" r:id="rId1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29" i="6" l="1"/>
  <c r="R131" i="6"/>
  <c r="O134" i="6"/>
  <c r="Q132" i="6"/>
  <c r="R130" i="6"/>
  <c r="O135" i="6"/>
  <c r="Q131" i="6"/>
  <c r="D54" i="6"/>
  <c r="E54" i="6"/>
  <c r="F54" i="6"/>
  <c r="G54" i="6"/>
  <c r="H54" i="6"/>
  <c r="I54" i="6"/>
  <c r="J54" i="6"/>
  <c r="K54" i="6"/>
  <c r="L54" i="6"/>
  <c r="M54" i="6"/>
  <c r="N54" i="6"/>
  <c r="O54" i="6"/>
  <c r="D55" i="6"/>
  <c r="E55" i="6"/>
  <c r="F55" i="6"/>
  <c r="G55" i="6"/>
  <c r="H55" i="6"/>
  <c r="I55" i="6"/>
  <c r="J55" i="6"/>
  <c r="K55" i="6"/>
  <c r="L55" i="6"/>
  <c r="M55" i="6"/>
  <c r="N55" i="6"/>
  <c r="O55" i="6"/>
  <c r="D56" i="6"/>
  <c r="E56" i="6"/>
  <c r="F56" i="6"/>
  <c r="G56" i="6"/>
  <c r="H56" i="6"/>
  <c r="I56" i="6"/>
  <c r="J56" i="6"/>
  <c r="K56" i="6"/>
  <c r="L56" i="6"/>
  <c r="M56" i="6"/>
  <c r="N56" i="6"/>
  <c r="O56" i="6"/>
  <c r="D57" i="6"/>
  <c r="E57" i="6"/>
  <c r="F57" i="6"/>
  <c r="G57" i="6"/>
  <c r="H57" i="6"/>
  <c r="I57" i="6"/>
  <c r="J57" i="6"/>
  <c r="K57" i="6"/>
  <c r="L57" i="6"/>
  <c r="M57" i="6"/>
  <c r="N57" i="6"/>
  <c r="O57" i="6"/>
  <c r="O131" i="6"/>
  <c r="D80" i="6"/>
  <c r="E7" i="6"/>
  <c r="F7" i="6"/>
  <c r="G7" i="6"/>
  <c r="H7" i="6"/>
  <c r="I7" i="6"/>
  <c r="J7" i="6"/>
  <c r="K7" i="6"/>
  <c r="L7" i="6"/>
  <c r="M7" i="6"/>
  <c r="N7" i="6"/>
  <c r="O7" i="6"/>
  <c r="E6" i="6"/>
  <c r="F6" i="6"/>
  <c r="G6" i="6"/>
  <c r="H6" i="6"/>
  <c r="I6" i="6"/>
  <c r="J6" i="6"/>
  <c r="K6" i="6"/>
  <c r="L6" i="6"/>
  <c r="M6" i="6"/>
  <c r="N6" i="6"/>
  <c r="O6" i="6"/>
  <c r="E3" i="6"/>
  <c r="F3" i="6"/>
  <c r="G3" i="6"/>
  <c r="H3" i="6"/>
  <c r="I3" i="6"/>
  <c r="J3" i="6"/>
  <c r="K3" i="6"/>
  <c r="L3" i="6"/>
  <c r="M3" i="6"/>
  <c r="N3" i="6"/>
  <c r="O3" i="6"/>
  <c r="E4" i="6"/>
  <c r="F4" i="6"/>
  <c r="G4" i="6"/>
  <c r="H4" i="6"/>
  <c r="I4" i="6"/>
  <c r="J4" i="6"/>
  <c r="K4" i="6"/>
  <c r="L4" i="6"/>
  <c r="M4" i="6"/>
  <c r="N4" i="6"/>
  <c r="O4" i="6"/>
  <c r="O29" i="6"/>
  <c r="O122" i="6"/>
  <c r="F11" i="6"/>
  <c r="G11" i="6"/>
  <c r="H11" i="6"/>
  <c r="I11" i="6"/>
  <c r="J11" i="6"/>
  <c r="K11" i="6"/>
  <c r="L11" i="6"/>
  <c r="M11" i="6"/>
  <c r="N11" i="6"/>
  <c r="O11" i="6"/>
  <c r="O32" i="6"/>
  <c r="O15" i="6"/>
  <c r="O16" i="6"/>
  <c r="O17" i="6"/>
  <c r="O34" i="6"/>
  <c r="O12" i="6"/>
  <c r="O13" i="6"/>
  <c r="O14" i="6"/>
  <c r="O35" i="6"/>
  <c r="O123" i="6"/>
  <c r="O124" i="6"/>
  <c r="O37" i="6"/>
  <c r="O125" i="6"/>
  <c r="O126" i="6"/>
  <c r="Q130" i="6"/>
  <c r="O136" i="6"/>
  <c r="O51" i="6"/>
  <c r="N29" i="6"/>
  <c r="N51" i="6"/>
  <c r="O139" i="6"/>
  <c r="N122" i="6"/>
  <c r="N32" i="6"/>
  <c r="N15" i="6"/>
  <c r="N16" i="6"/>
  <c r="N17" i="6"/>
  <c r="N34" i="6"/>
  <c r="N12" i="6"/>
  <c r="N13" i="6"/>
  <c r="N14" i="6"/>
  <c r="N35" i="6"/>
  <c r="N123" i="6"/>
  <c r="N124" i="6"/>
  <c r="O141" i="6"/>
  <c r="O143" i="6"/>
  <c r="O146" i="6"/>
  <c r="D15" i="6"/>
  <c r="D17" i="6"/>
  <c r="D34" i="6"/>
  <c r="D12" i="6"/>
  <c r="D14" i="6"/>
  <c r="D35" i="6"/>
  <c r="D123" i="6"/>
  <c r="D124" i="6"/>
  <c r="D141" i="6"/>
  <c r="E29" i="6"/>
  <c r="E122" i="6"/>
  <c r="E15" i="6"/>
  <c r="E16" i="6"/>
  <c r="E17" i="6"/>
  <c r="E34" i="6"/>
  <c r="E12" i="6"/>
  <c r="E13" i="6"/>
  <c r="E14" i="6"/>
  <c r="E35" i="6"/>
  <c r="E123" i="6"/>
  <c r="E124" i="6"/>
  <c r="E141" i="6"/>
  <c r="F29" i="6"/>
  <c r="F122" i="6"/>
  <c r="F32" i="6"/>
  <c r="F15" i="6"/>
  <c r="F16" i="6"/>
  <c r="F17" i="6"/>
  <c r="F34" i="6"/>
  <c r="F12" i="6"/>
  <c r="F13" i="6"/>
  <c r="F14" i="6"/>
  <c r="F35" i="6"/>
  <c r="F123" i="6"/>
  <c r="F124" i="6"/>
  <c r="F141" i="6"/>
  <c r="G29" i="6"/>
  <c r="G122" i="6"/>
  <c r="G32" i="6"/>
  <c r="G15" i="6"/>
  <c r="G16" i="6"/>
  <c r="G17" i="6"/>
  <c r="G34" i="6"/>
  <c r="G12" i="6"/>
  <c r="G13" i="6"/>
  <c r="G14" i="6"/>
  <c r="G35" i="6"/>
  <c r="G123" i="6"/>
  <c r="G124" i="6"/>
  <c r="G141" i="6"/>
  <c r="H29" i="6"/>
  <c r="H122" i="6"/>
  <c r="H32" i="6"/>
  <c r="H15" i="6"/>
  <c r="H16" i="6"/>
  <c r="H17" i="6"/>
  <c r="H34" i="6"/>
  <c r="H12" i="6"/>
  <c r="H13" i="6"/>
  <c r="H14" i="6"/>
  <c r="H35" i="6"/>
  <c r="H123" i="6"/>
  <c r="H124" i="6"/>
  <c r="H141" i="6"/>
  <c r="I29" i="6"/>
  <c r="I122" i="6"/>
  <c r="I32" i="6"/>
  <c r="I15" i="6"/>
  <c r="I16" i="6"/>
  <c r="I17" i="6"/>
  <c r="I34" i="6"/>
  <c r="I12" i="6"/>
  <c r="I13" i="6"/>
  <c r="I14" i="6"/>
  <c r="I35" i="6"/>
  <c r="I123" i="6"/>
  <c r="I124" i="6"/>
  <c r="I141" i="6"/>
  <c r="J29" i="6"/>
  <c r="J122" i="6"/>
  <c r="J32" i="6"/>
  <c r="J15" i="6"/>
  <c r="J16" i="6"/>
  <c r="J17" i="6"/>
  <c r="J34" i="6"/>
  <c r="J12" i="6"/>
  <c r="J13" i="6"/>
  <c r="J14" i="6"/>
  <c r="J35" i="6"/>
  <c r="J123" i="6"/>
  <c r="J124" i="6"/>
  <c r="J141" i="6"/>
  <c r="K29" i="6"/>
  <c r="K122" i="6"/>
  <c r="K32" i="6"/>
  <c r="K15" i="6"/>
  <c r="K16" i="6"/>
  <c r="K17" i="6"/>
  <c r="K34" i="6"/>
  <c r="K12" i="6"/>
  <c r="K13" i="6"/>
  <c r="K14" i="6"/>
  <c r="K35" i="6"/>
  <c r="K123" i="6"/>
  <c r="K124" i="6"/>
  <c r="K141" i="6"/>
  <c r="L29" i="6"/>
  <c r="L122" i="6"/>
  <c r="L32" i="6"/>
  <c r="L15" i="6"/>
  <c r="L16" i="6"/>
  <c r="L17" i="6"/>
  <c r="L34" i="6"/>
  <c r="L12" i="6"/>
  <c r="L13" i="6"/>
  <c r="L14" i="6"/>
  <c r="L35" i="6"/>
  <c r="L123" i="6"/>
  <c r="L124" i="6"/>
  <c r="L141" i="6"/>
  <c r="M29" i="6"/>
  <c r="M122" i="6"/>
  <c r="M32" i="6"/>
  <c r="M15" i="6"/>
  <c r="M16" i="6"/>
  <c r="M17" i="6"/>
  <c r="M34" i="6"/>
  <c r="M12" i="6"/>
  <c r="M13" i="6"/>
  <c r="M14" i="6"/>
  <c r="M35" i="6"/>
  <c r="M123" i="6"/>
  <c r="M124" i="6"/>
  <c r="M141" i="6"/>
  <c r="N141" i="6"/>
  <c r="O148" i="6"/>
  <c r="O150" i="6"/>
  <c r="O152" i="6"/>
  <c r="O64" i="6"/>
  <c r="F107" i="6"/>
  <c r="F109" i="6"/>
  <c r="I107" i="6"/>
  <c r="G107" i="6"/>
  <c r="I108" i="6"/>
  <c r="C104" i="6"/>
  <c r="D9" i="6"/>
  <c r="E9" i="6"/>
  <c r="F9" i="6"/>
  <c r="G9" i="6"/>
  <c r="H9" i="6"/>
  <c r="I9" i="6"/>
  <c r="J9" i="6"/>
  <c r="K9" i="6"/>
  <c r="L9" i="6"/>
  <c r="M9" i="6"/>
  <c r="N9" i="6"/>
  <c r="O9" i="6"/>
  <c r="O67" i="6"/>
  <c r="F112" i="6"/>
  <c r="D37" i="6"/>
  <c r="D38" i="6"/>
  <c r="D40" i="6"/>
  <c r="D42" i="6"/>
  <c r="D43" i="6"/>
  <c r="D44" i="6"/>
  <c r="D68" i="6"/>
  <c r="E37" i="6"/>
  <c r="E38" i="6"/>
  <c r="E40" i="6"/>
  <c r="E42" i="6"/>
  <c r="E43" i="6"/>
  <c r="E44" i="6"/>
  <c r="E68" i="6"/>
  <c r="F37" i="6"/>
  <c r="F38" i="6"/>
  <c r="F40" i="6"/>
  <c r="F42" i="6"/>
  <c r="F43" i="6"/>
  <c r="F44" i="6"/>
  <c r="F68" i="6"/>
  <c r="G37" i="6"/>
  <c r="G38" i="6"/>
  <c r="G40" i="6"/>
  <c r="G42" i="6"/>
  <c r="G43" i="6"/>
  <c r="G44" i="6"/>
  <c r="G68" i="6"/>
  <c r="H37" i="6"/>
  <c r="H38" i="6"/>
  <c r="H40" i="6"/>
  <c r="H42" i="6"/>
  <c r="H43" i="6"/>
  <c r="H44" i="6"/>
  <c r="H68" i="6"/>
  <c r="I37" i="6"/>
  <c r="I40" i="6"/>
  <c r="I42" i="6"/>
  <c r="I43" i="6"/>
  <c r="I44" i="6"/>
  <c r="I68" i="6"/>
  <c r="J37" i="6"/>
  <c r="J40" i="6"/>
  <c r="J42" i="6"/>
  <c r="J43" i="6"/>
  <c r="J44" i="6"/>
  <c r="J68" i="6"/>
  <c r="K37" i="6"/>
  <c r="K40" i="6"/>
  <c r="K42" i="6"/>
  <c r="K43" i="6"/>
  <c r="K44" i="6"/>
  <c r="K68" i="6"/>
  <c r="L37" i="6"/>
  <c r="L40" i="6"/>
  <c r="L42" i="6"/>
  <c r="L43" i="6"/>
  <c r="L44" i="6"/>
  <c r="L68" i="6"/>
  <c r="M37" i="6"/>
  <c r="M40" i="6"/>
  <c r="M42" i="6"/>
  <c r="M43" i="6"/>
  <c r="M44" i="6"/>
  <c r="M68" i="6"/>
  <c r="N37" i="6"/>
  <c r="N40" i="6"/>
  <c r="N42" i="6"/>
  <c r="N43" i="6"/>
  <c r="N44" i="6"/>
  <c r="N68" i="6"/>
  <c r="O40" i="6"/>
  <c r="O42" i="6"/>
  <c r="O43" i="6"/>
  <c r="O44" i="6"/>
  <c r="O68" i="6"/>
  <c r="F113" i="6"/>
  <c r="F114" i="6"/>
  <c r="F116" i="6"/>
  <c r="C107" i="6"/>
  <c r="C108" i="6"/>
  <c r="C112" i="6"/>
  <c r="C113" i="6"/>
  <c r="C115" i="6"/>
  <c r="C117" i="6"/>
  <c r="C156" i="6"/>
  <c r="C129" i="6"/>
  <c r="C136" i="6"/>
  <c r="C152" i="6"/>
  <c r="C158" i="6"/>
  <c r="C154" i="6"/>
  <c r="D156" i="6"/>
  <c r="D125" i="6"/>
  <c r="D126" i="6"/>
  <c r="D143" i="6"/>
  <c r="D136" i="6"/>
  <c r="D152" i="6"/>
  <c r="D158" i="6"/>
  <c r="D154" i="6"/>
  <c r="E156" i="6"/>
  <c r="E125" i="6"/>
  <c r="E126" i="6"/>
  <c r="E51" i="6"/>
  <c r="E139" i="6"/>
  <c r="E143" i="6"/>
  <c r="E136" i="6"/>
  <c r="E152" i="6"/>
  <c r="E158" i="6"/>
  <c r="E154" i="6"/>
  <c r="F156" i="6"/>
  <c r="F125" i="6"/>
  <c r="F126" i="6"/>
  <c r="F51" i="6"/>
  <c r="F139" i="6"/>
  <c r="F143" i="6"/>
  <c r="F136" i="6"/>
  <c r="F152" i="6"/>
  <c r="F158" i="6"/>
  <c r="F154" i="6"/>
  <c r="G156" i="6"/>
  <c r="G125" i="6"/>
  <c r="G126" i="6"/>
  <c r="G51" i="6"/>
  <c r="G139" i="6"/>
  <c r="G143" i="6"/>
  <c r="G136" i="6"/>
  <c r="G152" i="6"/>
  <c r="G158" i="6"/>
  <c r="G154" i="6"/>
  <c r="H156" i="6"/>
  <c r="H125" i="6"/>
  <c r="H126" i="6"/>
  <c r="H51" i="6"/>
  <c r="H139" i="6"/>
  <c r="H143" i="6"/>
  <c r="H136" i="6"/>
  <c r="H152" i="6"/>
  <c r="H158" i="6"/>
  <c r="H154" i="6"/>
  <c r="I156" i="6"/>
  <c r="I125" i="6"/>
  <c r="I126" i="6"/>
  <c r="I51" i="6"/>
  <c r="I139" i="6"/>
  <c r="I143" i="6"/>
  <c r="I136" i="6"/>
  <c r="I152" i="6"/>
  <c r="I158" i="6"/>
  <c r="I154" i="6"/>
  <c r="J156" i="6"/>
  <c r="J125" i="6"/>
  <c r="J126" i="6"/>
  <c r="J51" i="6"/>
  <c r="J139" i="6"/>
  <c r="J143" i="6"/>
  <c r="J136" i="6"/>
  <c r="J152" i="6"/>
  <c r="J158" i="6"/>
  <c r="J154" i="6"/>
  <c r="K156" i="6"/>
  <c r="K125" i="6"/>
  <c r="K126" i="6"/>
  <c r="K51" i="6"/>
  <c r="K139" i="6"/>
  <c r="K143" i="6"/>
  <c r="K136" i="6"/>
  <c r="K152" i="6"/>
  <c r="K158" i="6"/>
  <c r="K154" i="6"/>
  <c r="L156" i="6"/>
  <c r="L125" i="6"/>
  <c r="L126" i="6"/>
  <c r="L51" i="6"/>
  <c r="L139" i="6"/>
  <c r="L143" i="6"/>
  <c r="L136" i="6"/>
  <c r="L152" i="6"/>
  <c r="L158" i="6"/>
  <c r="L154" i="6"/>
  <c r="M156" i="6"/>
  <c r="M125" i="6"/>
  <c r="M126" i="6"/>
  <c r="M51" i="6"/>
  <c r="M139" i="6"/>
  <c r="M143" i="6"/>
  <c r="M136" i="6"/>
  <c r="M152" i="6"/>
  <c r="M158" i="6"/>
  <c r="M154" i="6"/>
  <c r="N156" i="6"/>
  <c r="N125" i="6"/>
  <c r="N126" i="6"/>
  <c r="N139" i="6"/>
  <c r="N143" i="6"/>
  <c r="N136" i="6"/>
  <c r="N152" i="6"/>
  <c r="N158" i="6"/>
  <c r="N154" i="6"/>
  <c r="O156" i="6"/>
  <c r="O158" i="6"/>
  <c r="O154" i="6"/>
  <c r="C160" i="6"/>
  <c r="C162" i="6"/>
  <c r="D64" i="6"/>
  <c r="E64" i="6"/>
  <c r="F64" i="6"/>
  <c r="G64" i="6"/>
  <c r="H64" i="6"/>
  <c r="I64" i="6"/>
  <c r="J64" i="6"/>
  <c r="K64" i="6"/>
  <c r="L64" i="6"/>
  <c r="M64" i="6"/>
  <c r="N64" i="6"/>
  <c r="F22" i="4"/>
  <c r="F20" i="3"/>
  <c r="F21" i="2"/>
  <c r="F21" i="1"/>
  <c r="F22" i="1"/>
  <c r="D7" i="1"/>
  <c r="B2" i="10"/>
  <c r="D11" i="5"/>
  <c r="D12" i="5"/>
  <c r="D13" i="5"/>
  <c r="D14" i="5"/>
  <c r="D10" i="5"/>
  <c r="C11" i="5"/>
  <c r="C12" i="5"/>
  <c r="C13" i="5"/>
  <c r="C14" i="5"/>
  <c r="C10" i="5"/>
  <c r="F16" i="9"/>
  <c r="D10" i="9"/>
  <c r="E10" i="9"/>
  <c r="F10" i="9"/>
  <c r="C10" i="9"/>
  <c r="F25" i="9"/>
  <c r="E25" i="9"/>
  <c r="D25" i="9"/>
  <c r="C25" i="9"/>
  <c r="B25" i="9"/>
  <c r="D17" i="9"/>
  <c r="E17" i="9"/>
  <c r="F17" i="9"/>
  <c r="C17" i="9"/>
  <c r="C3" i="9"/>
  <c r="B3" i="9"/>
  <c r="D29" i="6"/>
  <c r="D13" i="6"/>
  <c r="C3" i="12"/>
  <c r="C4" i="12"/>
  <c r="C5" i="12"/>
  <c r="C6" i="12"/>
  <c r="C7" i="12"/>
  <c r="C2" i="12"/>
  <c r="B7" i="12"/>
  <c r="B5" i="12"/>
  <c r="D2" i="6"/>
  <c r="E19" i="6"/>
  <c r="F19" i="6"/>
  <c r="G19" i="6"/>
  <c r="H19" i="6"/>
  <c r="I19" i="6"/>
  <c r="J19" i="6"/>
  <c r="K19" i="6"/>
  <c r="L19" i="6"/>
  <c r="M19" i="6"/>
  <c r="N19" i="6"/>
  <c r="O19" i="6"/>
  <c r="F25" i="11"/>
  <c r="D16" i="6"/>
  <c r="D77" i="6"/>
  <c r="F108" i="6"/>
  <c r="D32" i="6"/>
  <c r="D82" i="6"/>
  <c r="D36" i="6"/>
  <c r="D86" i="6"/>
  <c r="D41" i="6"/>
  <c r="D89" i="6"/>
  <c r="C102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C143" i="6"/>
  <c r="A142" i="6"/>
  <c r="A149" i="6"/>
  <c r="A141" i="6"/>
  <c r="A148" i="6"/>
  <c r="A140" i="6"/>
  <c r="A147" i="6"/>
  <c r="A139" i="6"/>
  <c r="A146" i="6"/>
  <c r="E33" i="6"/>
  <c r="F33" i="6"/>
  <c r="E18" i="6"/>
  <c r="E2" i="11"/>
  <c r="E7" i="12"/>
  <c r="E8" i="12"/>
  <c r="F2" i="12"/>
  <c r="F3" i="12"/>
  <c r="F5" i="12"/>
  <c r="F6" i="12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5" i="6"/>
  <c r="F5" i="6"/>
  <c r="G5" i="6"/>
  <c r="H5" i="6"/>
  <c r="I5" i="6"/>
  <c r="J5" i="6"/>
  <c r="K5" i="6"/>
  <c r="L5" i="6"/>
  <c r="M5" i="6"/>
  <c r="N5" i="6"/>
  <c r="O5" i="6"/>
  <c r="E10" i="6"/>
  <c r="F10" i="6"/>
  <c r="G10" i="6"/>
  <c r="H10" i="6"/>
  <c r="I10" i="6"/>
  <c r="J10" i="6"/>
  <c r="K10" i="6"/>
  <c r="L10" i="6"/>
  <c r="M10" i="6"/>
  <c r="N10" i="6"/>
  <c r="O10" i="6"/>
  <c r="C6" i="9"/>
  <c r="D6" i="9"/>
  <c r="E6" i="9"/>
  <c r="F6" i="9"/>
  <c r="E11" i="6"/>
  <c r="E32" i="6"/>
  <c r="E82" i="6"/>
  <c r="E8" i="6"/>
  <c r="E36" i="6"/>
  <c r="E86" i="6"/>
  <c r="E24" i="6"/>
  <c r="F24" i="6"/>
  <c r="G24" i="6"/>
  <c r="H24" i="6"/>
  <c r="I24" i="6"/>
  <c r="J24" i="6"/>
  <c r="K24" i="6"/>
  <c r="L24" i="6"/>
  <c r="M24" i="6"/>
  <c r="N24" i="6"/>
  <c r="O24" i="6"/>
  <c r="C105" i="6"/>
  <c r="B18" i="9"/>
  <c r="C18" i="9"/>
  <c r="C20" i="9"/>
  <c r="C21" i="9"/>
  <c r="D83" i="6"/>
  <c r="B92" i="6"/>
  <c r="B86" i="6"/>
  <c r="B87" i="6"/>
  <c r="B88" i="6"/>
  <c r="B89" i="6"/>
  <c r="B82" i="6"/>
  <c r="B33" i="9"/>
  <c r="D53" i="6"/>
  <c r="E53" i="6"/>
  <c r="F53" i="6"/>
  <c r="G53" i="6"/>
  <c r="H53" i="6"/>
  <c r="I53" i="6"/>
  <c r="J53" i="6"/>
  <c r="K53" i="6"/>
  <c r="L53" i="6"/>
  <c r="M53" i="6"/>
  <c r="N53" i="6"/>
  <c r="O53" i="6"/>
  <c r="B4" i="9"/>
  <c r="B4" i="3"/>
  <c r="D3" i="9"/>
  <c r="D4" i="9"/>
  <c r="B4" i="4"/>
  <c r="B4" i="2"/>
  <c r="F3" i="9"/>
  <c r="F4" i="9"/>
  <c r="C16" i="9"/>
  <c r="C22" i="2"/>
  <c r="C23" i="2"/>
  <c r="F22" i="2"/>
  <c r="C21" i="3"/>
  <c r="C22" i="3"/>
  <c r="C28" i="3"/>
  <c r="F28" i="3"/>
  <c r="C29" i="3"/>
  <c r="F23" i="3"/>
  <c r="C23" i="4"/>
  <c r="F23" i="4"/>
  <c r="C22" i="1"/>
  <c r="B4" i="1"/>
  <c r="C23" i="1"/>
  <c r="C29" i="1"/>
  <c r="F29" i="1"/>
  <c r="C30" i="1"/>
  <c r="B20" i="9"/>
  <c r="B21" i="9"/>
  <c r="A29" i="1"/>
  <c r="A30" i="2"/>
  <c r="A44" i="2"/>
  <c r="A58" i="2"/>
  <c r="A72" i="2"/>
  <c r="A86" i="2"/>
  <c r="A100" i="2"/>
  <c r="A114" i="2"/>
  <c r="A128" i="2"/>
  <c r="A142" i="2"/>
  <c r="A156" i="2"/>
  <c r="A170" i="2"/>
  <c r="A184" i="2"/>
  <c r="A198" i="2"/>
  <c r="A212" i="2"/>
  <c r="A226" i="2"/>
  <c r="A240" i="2"/>
  <c r="A31" i="4"/>
  <c r="A45" i="4"/>
  <c r="A59" i="4"/>
  <c r="A73" i="4"/>
  <c r="A87" i="4"/>
  <c r="A101" i="4"/>
  <c r="A115" i="4"/>
  <c r="A129" i="4"/>
  <c r="A143" i="4"/>
  <c r="A157" i="4"/>
  <c r="A171" i="4"/>
  <c r="A185" i="4"/>
  <c r="A199" i="4"/>
  <c r="A213" i="4"/>
  <c r="A227" i="4"/>
  <c r="A241" i="4"/>
  <c r="A29" i="3"/>
  <c r="A43" i="3"/>
  <c r="A57" i="3"/>
  <c r="A71" i="3"/>
  <c r="A85" i="3"/>
  <c r="A99" i="3"/>
  <c r="A113" i="3"/>
  <c r="A127" i="3"/>
  <c r="A141" i="3"/>
  <c r="A155" i="3"/>
  <c r="A169" i="3"/>
  <c r="A183" i="3"/>
  <c r="A197" i="3"/>
  <c r="A211" i="3"/>
  <c r="A225" i="3"/>
  <c r="A239" i="3"/>
  <c r="C22" i="4"/>
  <c r="C20" i="3"/>
  <c r="C21" i="2"/>
  <c r="C21" i="1"/>
  <c r="A7" i="8"/>
  <c r="D9" i="4"/>
  <c r="A10" i="7"/>
  <c r="D9" i="3"/>
  <c r="A8" i="7"/>
  <c r="D10" i="2"/>
  <c r="A6" i="7"/>
  <c r="D8" i="1"/>
  <c r="A4" i="7"/>
  <c r="A2" i="7"/>
  <c r="B4" i="5"/>
  <c r="D74" i="6"/>
  <c r="F82" i="6"/>
  <c r="D51" i="6"/>
  <c r="D139" i="6"/>
  <c r="D30" i="1"/>
  <c r="F24" i="1"/>
  <c r="F23" i="1"/>
  <c r="C24" i="1"/>
  <c r="D5" i="9"/>
  <c r="D142" i="6"/>
  <c r="D140" i="6"/>
  <c r="E142" i="6"/>
  <c r="E140" i="6"/>
  <c r="D7" i="9"/>
  <c r="F142" i="6"/>
  <c r="F140" i="6"/>
  <c r="G140" i="6"/>
  <c r="G142" i="6"/>
  <c r="H140" i="6"/>
  <c r="H142" i="6"/>
  <c r="I142" i="6"/>
  <c r="I140" i="6"/>
  <c r="J142" i="6"/>
  <c r="J140" i="6"/>
  <c r="K140" i="6"/>
  <c r="K142" i="6"/>
  <c r="L142" i="6"/>
  <c r="L140" i="6"/>
  <c r="M142" i="6"/>
  <c r="M140" i="6"/>
  <c r="N142" i="6"/>
  <c r="N140" i="6"/>
  <c r="O149" i="6"/>
  <c r="O142" i="6"/>
  <c r="O147" i="6"/>
  <c r="O140" i="6"/>
  <c r="F7" i="12"/>
  <c r="G2" i="6"/>
  <c r="F2" i="6"/>
  <c r="E2" i="6"/>
  <c r="E83" i="6"/>
  <c r="G82" i="6"/>
  <c r="H82" i="6"/>
  <c r="D122" i="6"/>
  <c r="F8" i="6"/>
  <c r="F36" i="6"/>
  <c r="F86" i="6"/>
  <c r="A12" i="7"/>
  <c r="B6" i="7"/>
  <c r="E30" i="1"/>
  <c r="B2" i="7"/>
  <c r="B10" i="7"/>
  <c r="C15" i="5"/>
  <c r="C29" i="2"/>
  <c r="F29" i="2"/>
  <c r="C30" i="2"/>
  <c r="F24" i="2"/>
  <c r="E3" i="9"/>
  <c r="C24" i="4"/>
  <c r="F21" i="3"/>
  <c r="F22" i="3"/>
  <c r="C23" i="3"/>
  <c r="D29" i="3"/>
  <c r="D15" i="5"/>
  <c r="C8" i="12"/>
  <c r="F8" i="12"/>
  <c r="F4" i="12"/>
  <c r="E25" i="11"/>
  <c r="E27" i="11"/>
  <c r="F18" i="6"/>
  <c r="E41" i="6"/>
  <c r="E89" i="6"/>
  <c r="F83" i="6"/>
  <c r="G33" i="6"/>
  <c r="D16" i="9"/>
  <c r="C4" i="9"/>
  <c r="C5" i="9"/>
  <c r="C7" i="9"/>
  <c r="F5" i="9"/>
  <c r="F7" i="9"/>
  <c r="F23" i="2"/>
  <c r="C24" i="2"/>
  <c r="D76" i="6"/>
  <c r="D78" i="6"/>
  <c r="D79" i="6"/>
  <c r="B5" i="9"/>
  <c r="E76" i="6"/>
  <c r="E74" i="6"/>
  <c r="E77" i="6"/>
  <c r="G76" i="6"/>
  <c r="E9" i="9"/>
  <c r="F9" i="9"/>
  <c r="F11" i="9"/>
  <c r="F13" i="9"/>
  <c r="B9" i="9"/>
  <c r="B11" i="9"/>
  <c r="B13" i="9"/>
  <c r="C9" i="9"/>
  <c r="C11" i="9"/>
  <c r="C13" i="9"/>
  <c r="D9" i="9"/>
  <c r="D11" i="9"/>
  <c r="D13" i="9"/>
  <c r="D22" i="6"/>
  <c r="F77" i="6"/>
  <c r="F74" i="6"/>
  <c r="G8" i="6"/>
  <c r="G36" i="6"/>
  <c r="G86" i="6"/>
  <c r="F76" i="6"/>
  <c r="G74" i="6"/>
  <c r="G77" i="6"/>
  <c r="N85" i="6"/>
  <c r="I85" i="6"/>
  <c r="E67" i="6"/>
  <c r="D18" i="9"/>
  <c r="D20" i="9"/>
  <c r="D21" i="9"/>
  <c r="E16" i="9"/>
  <c r="G18" i="6"/>
  <c r="F41" i="6"/>
  <c r="F89" i="6"/>
  <c r="L85" i="6"/>
  <c r="O85" i="6"/>
  <c r="E29" i="3"/>
  <c r="D30" i="2"/>
  <c r="E30" i="2"/>
  <c r="B7" i="9"/>
  <c r="H33" i="6"/>
  <c r="G83" i="6"/>
  <c r="D39" i="6"/>
  <c r="F39" i="6"/>
  <c r="H39" i="6"/>
  <c r="J39" i="6"/>
  <c r="L39" i="6"/>
  <c r="N39" i="6"/>
  <c r="K39" i="6"/>
  <c r="E39" i="6"/>
  <c r="M39" i="6"/>
  <c r="G39" i="6"/>
  <c r="O39" i="6"/>
  <c r="I39" i="6"/>
  <c r="F85" i="6"/>
  <c r="J85" i="6"/>
  <c r="M85" i="6"/>
  <c r="D23" i="6"/>
  <c r="C30" i="4"/>
  <c r="F30" i="4"/>
  <c r="C31" i="4"/>
  <c r="F25" i="4"/>
  <c r="F24" i="4"/>
  <c r="C25" i="4"/>
  <c r="F30" i="1"/>
  <c r="C31" i="1"/>
  <c r="D85" i="6"/>
  <c r="B8" i="7"/>
  <c r="E85" i="6"/>
  <c r="H85" i="6"/>
  <c r="G85" i="6"/>
  <c r="K85" i="6"/>
  <c r="E4" i="9"/>
  <c r="E5" i="9"/>
  <c r="H2" i="6"/>
  <c r="B4" i="7"/>
  <c r="I82" i="6"/>
  <c r="E78" i="6"/>
  <c r="E79" i="6"/>
  <c r="E80" i="6"/>
  <c r="G78" i="6"/>
  <c r="G79" i="6"/>
  <c r="G80" i="6"/>
  <c r="F78" i="6"/>
  <c r="F79" i="6"/>
  <c r="F80" i="6"/>
  <c r="H8" i="6"/>
  <c r="I8" i="6"/>
  <c r="E7" i="9"/>
  <c r="F30" i="2"/>
  <c r="C31" i="2"/>
  <c r="E18" i="9"/>
  <c r="E20" i="9"/>
  <c r="E21" i="9"/>
  <c r="H74" i="6"/>
  <c r="H77" i="6"/>
  <c r="D31" i="1"/>
  <c r="E31" i="4"/>
  <c r="E22" i="6"/>
  <c r="I33" i="6"/>
  <c r="H83" i="6"/>
  <c r="H36" i="6"/>
  <c r="H86" i="6"/>
  <c r="J82" i="6"/>
  <c r="D31" i="4"/>
  <c r="H18" i="6"/>
  <c r="G41" i="6"/>
  <c r="G89" i="6"/>
  <c r="F29" i="3"/>
  <c r="C30" i="3"/>
  <c r="I2" i="6"/>
  <c r="B26" i="9"/>
  <c r="F67" i="6"/>
  <c r="N87" i="6"/>
  <c r="I74" i="6"/>
  <c r="I77" i="6"/>
  <c r="D31" i="2"/>
  <c r="G67" i="6"/>
  <c r="K87" i="6"/>
  <c r="G87" i="6"/>
  <c r="F87" i="6"/>
  <c r="F31" i="4"/>
  <c r="C32" i="4"/>
  <c r="E31" i="1"/>
  <c r="E11" i="9"/>
  <c r="E13" i="9"/>
  <c r="I87" i="6"/>
  <c r="I18" i="6"/>
  <c r="H41" i="6"/>
  <c r="H89" i="6"/>
  <c r="O87" i="6"/>
  <c r="L87" i="6"/>
  <c r="K82" i="6"/>
  <c r="D30" i="3"/>
  <c r="J8" i="6"/>
  <c r="I36" i="6"/>
  <c r="I86" i="6"/>
  <c r="J33" i="6"/>
  <c r="I83" i="6"/>
  <c r="H76" i="6"/>
  <c r="H78" i="6"/>
  <c r="H79" i="6"/>
  <c r="F18" i="9"/>
  <c r="F20" i="9"/>
  <c r="F21" i="9"/>
  <c r="B22" i="9"/>
  <c r="E87" i="6"/>
  <c r="E23" i="6"/>
  <c r="F22" i="6"/>
  <c r="D87" i="6"/>
  <c r="J87" i="6"/>
  <c r="H87" i="6"/>
  <c r="M87" i="6"/>
  <c r="J2" i="6"/>
  <c r="G22" i="6"/>
  <c r="F23" i="6"/>
  <c r="H80" i="6"/>
  <c r="J77" i="6"/>
  <c r="J74" i="6"/>
  <c r="B35" i="9"/>
  <c r="E30" i="3"/>
  <c r="D32" i="4"/>
  <c r="J36" i="6"/>
  <c r="J86" i="6"/>
  <c r="K8" i="6"/>
  <c r="K33" i="6"/>
  <c r="J83" i="6"/>
  <c r="J18" i="6"/>
  <c r="I41" i="6"/>
  <c r="I89" i="6"/>
  <c r="F31" i="1"/>
  <c r="C32" i="1"/>
  <c r="I76" i="6"/>
  <c r="I78" i="6"/>
  <c r="I79" i="6"/>
  <c r="E31" i="2"/>
  <c r="K2" i="6"/>
  <c r="B14" i="9"/>
  <c r="B27" i="9"/>
  <c r="L82" i="6"/>
  <c r="H67" i="6"/>
  <c r="I67" i="6"/>
  <c r="L2" i="6"/>
  <c r="D32" i="1"/>
  <c r="J41" i="6"/>
  <c r="J89" i="6"/>
  <c r="K18" i="6"/>
  <c r="I80" i="6"/>
  <c r="F31" i="2"/>
  <c r="C32" i="2"/>
  <c r="L8" i="6"/>
  <c r="K36" i="6"/>
  <c r="K86" i="6"/>
  <c r="E32" i="4"/>
  <c r="K74" i="6"/>
  <c r="K77" i="6"/>
  <c r="M82" i="6"/>
  <c r="L33" i="6"/>
  <c r="K83" i="6"/>
  <c r="F30" i="3"/>
  <c r="C31" i="3"/>
  <c r="J76" i="6"/>
  <c r="J78" i="6"/>
  <c r="J79" i="6"/>
  <c r="G23" i="6"/>
  <c r="H22" i="6"/>
  <c r="E58" i="6"/>
  <c r="F32" i="4"/>
  <c r="C33" i="4"/>
  <c r="N82" i="6"/>
  <c r="L77" i="6"/>
  <c r="L74" i="6"/>
  <c r="I22" i="6"/>
  <c r="H23" i="6"/>
  <c r="D31" i="3"/>
  <c r="M33" i="6"/>
  <c r="L83" i="6"/>
  <c r="O82" i="6"/>
  <c r="J80" i="6"/>
  <c r="E32" i="1"/>
  <c r="J67" i="6"/>
  <c r="K76" i="6"/>
  <c r="K78" i="6"/>
  <c r="K79" i="6"/>
  <c r="M8" i="6"/>
  <c r="L36" i="6"/>
  <c r="L86" i="6"/>
  <c r="D84" i="6"/>
  <c r="D32" i="2"/>
  <c r="L18" i="6"/>
  <c r="K41" i="6"/>
  <c r="K89" i="6"/>
  <c r="M2" i="6"/>
  <c r="K80" i="6"/>
  <c r="N33" i="6"/>
  <c r="M83" i="6"/>
  <c r="J22" i="6"/>
  <c r="I23" i="6"/>
  <c r="L76" i="6"/>
  <c r="L78" i="6"/>
  <c r="L79" i="6"/>
  <c r="M74" i="6"/>
  <c r="M77" i="6"/>
  <c r="M18" i="6"/>
  <c r="L41" i="6"/>
  <c r="L89" i="6"/>
  <c r="E32" i="2"/>
  <c r="E84" i="6"/>
  <c r="K67" i="6"/>
  <c r="N2" i="6"/>
  <c r="M36" i="6"/>
  <c r="M86" i="6"/>
  <c r="N8" i="6"/>
  <c r="F32" i="1"/>
  <c r="C33" i="1"/>
  <c r="E31" i="3"/>
  <c r="D33" i="4"/>
  <c r="F58" i="6"/>
  <c r="E33" i="4"/>
  <c r="L67" i="6"/>
  <c r="M41" i="6"/>
  <c r="M89" i="6"/>
  <c r="N18" i="6"/>
  <c r="J23" i="6"/>
  <c r="K22" i="6"/>
  <c r="F84" i="6"/>
  <c r="D33" i="1"/>
  <c r="F31" i="3"/>
  <c r="C32" i="3"/>
  <c r="G58" i="6"/>
  <c r="O2" i="6"/>
  <c r="F32" i="2"/>
  <c r="C33" i="2"/>
  <c r="N36" i="6"/>
  <c r="N86" i="6"/>
  <c r="O8" i="6"/>
  <c r="O36" i="6"/>
  <c r="O86" i="6"/>
  <c r="N74" i="6"/>
  <c r="N77" i="6"/>
  <c r="L80" i="6"/>
  <c r="M76" i="6"/>
  <c r="M78" i="6"/>
  <c r="M79" i="6"/>
  <c r="O33" i="6"/>
  <c r="N83" i="6"/>
  <c r="M80" i="6"/>
  <c r="N76" i="6"/>
  <c r="N78" i="6"/>
  <c r="N79" i="6"/>
  <c r="D33" i="2"/>
  <c r="D32" i="3"/>
  <c r="E33" i="1"/>
  <c r="O83" i="6"/>
  <c r="G84" i="6"/>
  <c r="K23" i="6"/>
  <c r="L22" i="6"/>
  <c r="O18" i="6"/>
  <c r="N41" i="6"/>
  <c r="N89" i="6"/>
  <c r="F33" i="4"/>
  <c r="C34" i="4"/>
  <c r="O74" i="6"/>
  <c r="O77" i="6"/>
  <c r="H58" i="6"/>
  <c r="M67" i="6"/>
  <c r="N80" i="6"/>
  <c r="H84" i="6"/>
  <c r="E32" i="3"/>
  <c r="I58" i="6"/>
  <c r="O41" i="6"/>
  <c r="O89" i="6"/>
  <c r="G108" i="6"/>
  <c r="D34" i="4"/>
  <c r="N67" i="6"/>
  <c r="O76" i="6"/>
  <c r="O78" i="6"/>
  <c r="O79" i="6"/>
  <c r="L23" i="6"/>
  <c r="M22" i="6"/>
  <c r="F33" i="1"/>
  <c r="C34" i="1"/>
  <c r="E33" i="2"/>
  <c r="O80" i="6"/>
  <c r="F33" i="2"/>
  <c r="C34" i="2"/>
  <c r="J58" i="6"/>
  <c r="F32" i="3"/>
  <c r="C33" i="3"/>
  <c r="N22" i="6"/>
  <c r="M23" i="6"/>
  <c r="D34" i="1"/>
  <c r="E34" i="4"/>
  <c r="I84" i="6"/>
  <c r="F34" i="4"/>
  <c r="C35" i="4"/>
  <c r="N23" i="6"/>
  <c r="O22" i="6"/>
  <c r="O23" i="6"/>
  <c r="E34" i="1"/>
  <c r="D33" i="3"/>
  <c r="E33" i="3"/>
  <c r="F33" i="3"/>
  <c r="C34" i="3"/>
  <c r="J84" i="6"/>
  <c r="D34" i="2"/>
  <c r="E34" i="2"/>
  <c r="L58" i="6"/>
  <c r="F34" i="2"/>
  <c r="C35" i="2"/>
  <c r="K84" i="6"/>
  <c r="F34" i="1"/>
  <c r="C35" i="1"/>
  <c r="D34" i="3"/>
  <c r="E34" i="3"/>
  <c r="F34" i="3"/>
  <c r="C35" i="3"/>
  <c r="D35" i="4"/>
  <c r="E35" i="4"/>
  <c r="F35" i="4"/>
  <c r="C36" i="4"/>
  <c r="K58" i="6"/>
  <c r="D36" i="4"/>
  <c r="E36" i="4"/>
  <c r="F36" i="4"/>
  <c r="C37" i="4"/>
  <c r="D35" i="3"/>
  <c r="E35" i="3"/>
  <c r="F35" i="3"/>
  <c r="C36" i="3"/>
  <c r="L84" i="6"/>
  <c r="D35" i="2"/>
  <c r="E35" i="2"/>
  <c r="F35" i="2"/>
  <c r="C36" i="2"/>
  <c r="D35" i="1"/>
  <c r="N58" i="6"/>
  <c r="D36" i="2"/>
  <c r="E36" i="2"/>
  <c r="F36" i="2"/>
  <c r="C37" i="2"/>
  <c r="D37" i="4"/>
  <c r="E37" i="4"/>
  <c r="F37" i="4"/>
  <c r="C38" i="4"/>
  <c r="E35" i="1"/>
  <c r="F35" i="1"/>
  <c r="C36" i="1"/>
  <c r="D36" i="3"/>
  <c r="E36" i="3"/>
  <c r="F36" i="3"/>
  <c r="C37" i="3"/>
  <c r="M58" i="6"/>
  <c r="M84" i="6"/>
  <c r="D37" i="3"/>
  <c r="E37" i="3"/>
  <c r="F37" i="3"/>
  <c r="C38" i="3"/>
  <c r="D38" i="4"/>
  <c r="E38" i="4"/>
  <c r="F38" i="4"/>
  <c r="C39" i="4"/>
  <c r="D37" i="2"/>
  <c r="E37" i="2"/>
  <c r="F37" i="2"/>
  <c r="C38" i="2"/>
  <c r="N84" i="6"/>
  <c r="O58" i="6"/>
  <c r="D36" i="1"/>
  <c r="E36" i="1"/>
  <c r="F36" i="1"/>
  <c r="C37" i="1"/>
  <c r="D39" i="4"/>
  <c r="E39" i="4"/>
  <c r="F39" i="4"/>
  <c r="C40" i="4"/>
  <c r="D37" i="1"/>
  <c r="E37" i="1"/>
  <c r="F37" i="1"/>
  <c r="C38" i="1"/>
  <c r="F38" i="2"/>
  <c r="C39" i="2"/>
  <c r="D38" i="2"/>
  <c r="E38" i="2"/>
  <c r="F38" i="3"/>
  <c r="C39" i="3"/>
  <c r="D38" i="3"/>
  <c r="E38" i="3"/>
  <c r="O84" i="6"/>
  <c r="D38" i="1"/>
  <c r="E38" i="1"/>
  <c r="F38" i="1"/>
  <c r="C39" i="1"/>
  <c r="D40" i="4"/>
  <c r="E40" i="4"/>
  <c r="F40" i="4"/>
  <c r="C41" i="4"/>
  <c r="D39" i="2"/>
  <c r="E39" i="2"/>
  <c r="F39" i="2"/>
  <c r="C40" i="2"/>
  <c r="D39" i="3"/>
  <c r="E39" i="3"/>
  <c r="F39" i="3"/>
  <c r="C40" i="3"/>
  <c r="D40" i="3"/>
  <c r="D41" i="4"/>
  <c r="E41" i="4"/>
  <c r="F41" i="4"/>
  <c r="C42" i="4"/>
  <c r="D39" i="1"/>
  <c r="E39" i="1"/>
  <c r="F39" i="1"/>
  <c r="C40" i="1"/>
  <c r="D40" i="2"/>
  <c r="E40" i="2"/>
  <c r="F40" i="2"/>
  <c r="C41" i="2"/>
  <c r="D40" i="1"/>
  <c r="E40" i="1"/>
  <c r="F40" i="1"/>
  <c r="C41" i="1"/>
  <c r="D41" i="2"/>
  <c r="D42" i="4"/>
  <c r="E40" i="3"/>
  <c r="D41" i="3"/>
  <c r="D41" i="1"/>
  <c r="E42" i="4"/>
  <c r="D43" i="4"/>
  <c r="E41" i="3"/>
  <c r="F40" i="3"/>
  <c r="C43" i="3"/>
  <c r="E41" i="2"/>
  <c r="D42" i="2"/>
  <c r="D43" i="3"/>
  <c r="E42" i="2"/>
  <c r="F41" i="2"/>
  <c r="C44" i="2"/>
  <c r="E43" i="4"/>
  <c r="F42" i="4"/>
  <c r="C45" i="4"/>
  <c r="E41" i="1"/>
  <c r="D42" i="1"/>
  <c r="D44" i="2"/>
  <c r="E42" i="1"/>
  <c r="F41" i="1"/>
  <c r="C44" i="1"/>
  <c r="D45" i="4"/>
  <c r="E43" i="3"/>
  <c r="F43" i="3"/>
  <c r="C44" i="3"/>
  <c r="D44" i="1"/>
  <c r="E44" i="2"/>
  <c r="E45" i="4"/>
  <c r="F45" i="4"/>
  <c r="C46" i="4"/>
  <c r="F44" i="2"/>
  <c r="C45" i="2"/>
  <c r="E44" i="1"/>
  <c r="D44" i="3"/>
  <c r="E44" i="3"/>
  <c r="D45" i="2"/>
  <c r="D46" i="4"/>
  <c r="F44" i="1"/>
  <c r="C45" i="1"/>
  <c r="D45" i="1"/>
  <c r="E45" i="2"/>
  <c r="E46" i="4"/>
  <c r="F44" i="3"/>
  <c r="C45" i="3"/>
  <c r="D45" i="3"/>
  <c r="F45" i="2"/>
  <c r="C46" i="2"/>
  <c r="F46" i="4"/>
  <c r="C47" i="4"/>
  <c r="E45" i="1"/>
  <c r="D47" i="4"/>
  <c r="D46" i="2"/>
  <c r="F45" i="1"/>
  <c r="C46" i="1"/>
  <c r="E45" i="3"/>
  <c r="F45" i="3"/>
  <c r="C46" i="3"/>
  <c r="E46" i="2"/>
  <c r="D46" i="1"/>
  <c r="E47" i="4"/>
  <c r="F46" i="2"/>
  <c r="C47" i="2"/>
  <c r="D46" i="3"/>
  <c r="F47" i="4"/>
  <c r="C48" i="4"/>
  <c r="E46" i="1"/>
  <c r="D48" i="4"/>
  <c r="E46" i="3"/>
  <c r="F46" i="1"/>
  <c r="C47" i="1"/>
  <c r="D47" i="2"/>
  <c r="E47" i="2"/>
  <c r="F46" i="3"/>
  <c r="C47" i="3"/>
  <c r="D47" i="1"/>
  <c r="E48" i="4"/>
  <c r="D47" i="3"/>
  <c r="F48" i="4"/>
  <c r="C49" i="4"/>
  <c r="E47" i="1"/>
  <c r="F47" i="2"/>
  <c r="C48" i="2"/>
  <c r="E47" i="3"/>
  <c r="D48" i="2"/>
  <c r="D49" i="4"/>
  <c r="F47" i="1"/>
  <c r="C48" i="1"/>
  <c r="E48" i="2"/>
  <c r="D48" i="1"/>
  <c r="E49" i="4"/>
  <c r="F47" i="3"/>
  <c r="C48" i="3"/>
  <c r="D48" i="3"/>
  <c r="E48" i="3"/>
  <c r="F48" i="3"/>
  <c r="C49" i="3"/>
  <c r="E48" i="1"/>
  <c r="F49" i="4"/>
  <c r="C50" i="4"/>
  <c r="F48" i="2"/>
  <c r="C49" i="2"/>
  <c r="D49" i="3"/>
  <c r="E49" i="3"/>
  <c r="F49" i="3"/>
  <c r="C50" i="3"/>
  <c r="D49" i="2"/>
  <c r="E49" i="2"/>
  <c r="F49" i="2"/>
  <c r="C50" i="2"/>
  <c r="F48" i="1"/>
  <c r="C49" i="1"/>
  <c r="D50" i="4"/>
  <c r="E50" i="4"/>
  <c r="F50" i="4"/>
  <c r="C51" i="4"/>
  <c r="D50" i="2"/>
  <c r="E50" i="2"/>
  <c r="F50" i="2"/>
  <c r="C51" i="2"/>
  <c r="D51" i="4"/>
  <c r="E51" i="4"/>
  <c r="F51" i="4"/>
  <c r="C52" i="4"/>
  <c r="D50" i="3"/>
  <c r="E50" i="3"/>
  <c r="F50" i="3"/>
  <c r="C51" i="3"/>
  <c r="D49" i="1"/>
  <c r="E49" i="1"/>
  <c r="F49" i="1"/>
  <c r="C50" i="1"/>
  <c r="D51" i="3"/>
  <c r="E51" i="3"/>
  <c r="F51" i="3"/>
  <c r="C52" i="3"/>
  <c r="D52" i="4"/>
  <c r="E52" i="4"/>
  <c r="F52" i="4"/>
  <c r="C53" i="4"/>
  <c r="D50" i="1"/>
  <c r="E50" i="1"/>
  <c r="F50" i="1"/>
  <c r="C51" i="1"/>
  <c r="D51" i="2"/>
  <c r="E51" i="2"/>
  <c r="F51" i="2"/>
  <c r="C52" i="2"/>
  <c r="D52" i="3"/>
  <c r="E52" i="3"/>
  <c r="F52" i="3"/>
  <c r="C53" i="3"/>
  <c r="D51" i="1"/>
  <c r="E51" i="1"/>
  <c r="F51" i="1"/>
  <c r="C52" i="1"/>
  <c r="D52" i="2"/>
  <c r="E52" i="2"/>
  <c r="F52" i="2"/>
  <c r="C53" i="2"/>
  <c r="D53" i="4"/>
  <c r="E53" i="4"/>
  <c r="F53" i="4"/>
  <c r="C54" i="4"/>
  <c r="D53" i="2"/>
  <c r="E53" i="2"/>
  <c r="F53" i="2"/>
  <c r="C54" i="2"/>
  <c r="D52" i="1"/>
  <c r="E52" i="1"/>
  <c r="F52" i="1"/>
  <c r="C53" i="1"/>
  <c r="D54" i="4"/>
  <c r="E54" i="4"/>
  <c r="F54" i="4"/>
  <c r="C55" i="4"/>
  <c r="D53" i="3"/>
  <c r="E53" i="3"/>
  <c r="F53" i="3"/>
  <c r="C54" i="3"/>
  <c r="D53" i="1"/>
  <c r="E53" i="1"/>
  <c r="F53" i="1"/>
  <c r="C54" i="1"/>
  <c r="D54" i="2"/>
  <c r="E54" i="2"/>
  <c r="F54" i="2"/>
  <c r="C55" i="2"/>
  <c r="D55" i="4"/>
  <c r="E55" i="4"/>
  <c r="F55" i="4"/>
  <c r="C56" i="4"/>
  <c r="D54" i="3"/>
  <c r="D54" i="1"/>
  <c r="E54" i="1"/>
  <c r="F54" i="1"/>
  <c r="C55" i="1"/>
  <c r="D56" i="4"/>
  <c r="D55" i="2"/>
  <c r="E54" i="3"/>
  <c r="D55" i="3"/>
  <c r="D55" i="1"/>
  <c r="E55" i="2"/>
  <c r="D56" i="2"/>
  <c r="E55" i="3"/>
  <c r="F54" i="3"/>
  <c r="C57" i="3"/>
  <c r="E56" i="4"/>
  <c r="D57" i="4"/>
  <c r="E55" i="1"/>
  <c r="D56" i="1"/>
  <c r="E57" i="4"/>
  <c r="F56" i="4"/>
  <c r="C59" i="4"/>
  <c r="E56" i="2"/>
  <c r="F55" i="2"/>
  <c r="C58" i="2"/>
  <c r="D57" i="3"/>
  <c r="D59" i="4"/>
  <c r="D58" i="2"/>
  <c r="E57" i="3"/>
  <c r="E56" i="1"/>
  <c r="F55" i="1"/>
  <c r="C58" i="1"/>
  <c r="D58" i="1"/>
  <c r="E58" i="2"/>
  <c r="F57" i="3"/>
  <c r="C58" i="3"/>
  <c r="E59" i="4"/>
  <c r="D58" i="3"/>
  <c r="F59" i="4"/>
  <c r="C60" i="4"/>
  <c r="F58" i="2"/>
  <c r="C59" i="2"/>
  <c r="E58" i="1"/>
  <c r="D59" i="2"/>
  <c r="E58" i="3"/>
  <c r="F58" i="1"/>
  <c r="C59" i="1"/>
  <c r="D60" i="4"/>
  <c r="D59" i="1"/>
  <c r="E60" i="4"/>
  <c r="F58" i="3"/>
  <c r="C59" i="3"/>
  <c r="E59" i="2"/>
  <c r="D59" i="3"/>
  <c r="F59" i="2"/>
  <c r="C60" i="2"/>
  <c r="F60" i="4"/>
  <c r="C61" i="4"/>
  <c r="E59" i="1"/>
  <c r="D60" i="2"/>
  <c r="D61" i="4"/>
  <c r="F59" i="1"/>
  <c r="C60" i="1"/>
  <c r="E59" i="3"/>
  <c r="F59" i="3"/>
  <c r="C60" i="3"/>
  <c r="E61" i="4"/>
  <c r="D60" i="1"/>
  <c r="E60" i="2"/>
  <c r="D60" i="3"/>
  <c r="F60" i="2"/>
  <c r="C61" i="2"/>
  <c r="F61" i="4"/>
  <c r="C62" i="4"/>
  <c r="E60" i="1"/>
  <c r="D61" i="2"/>
  <c r="D62" i="4"/>
  <c r="F60" i="1"/>
  <c r="C61" i="1"/>
  <c r="E60" i="3"/>
  <c r="D61" i="1"/>
  <c r="F60" i="3"/>
  <c r="C61" i="3"/>
  <c r="E62" i="4"/>
  <c r="E61" i="2"/>
  <c r="D61" i="3"/>
  <c r="F61" i="2"/>
  <c r="C62" i="2"/>
  <c r="F62" i="4"/>
  <c r="C63" i="4"/>
  <c r="E61" i="1"/>
  <c r="D62" i="2"/>
  <c r="D63" i="4"/>
  <c r="F61" i="1"/>
  <c r="C62" i="1"/>
  <c r="E61" i="3"/>
  <c r="D62" i="1"/>
  <c r="F61" i="3"/>
  <c r="C62" i="3"/>
  <c r="E63" i="4"/>
  <c r="E62" i="2"/>
  <c r="D62" i="3"/>
  <c r="E62" i="3"/>
  <c r="F62" i="3"/>
  <c r="C63" i="3"/>
  <c r="F62" i="2"/>
  <c r="C63" i="2"/>
  <c r="F63" i="4"/>
  <c r="C64" i="4"/>
  <c r="E62" i="1"/>
  <c r="D63" i="3"/>
  <c r="E63" i="3"/>
  <c r="F63" i="3"/>
  <c r="C64" i="3"/>
  <c r="D63" i="2"/>
  <c r="E63" i="2"/>
  <c r="F63" i="2"/>
  <c r="C64" i="2"/>
  <c r="F62" i="1"/>
  <c r="C63" i="1"/>
  <c r="D64" i="4"/>
  <c r="E64" i="4"/>
  <c r="F64" i="4"/>
  <c r="C65" i="4"/>
  <c r="D65" i="4"/>
  <c r="E65" i="4"/>
  <c r="F65" i="4"/>
  <c r="C66" i="4"/>
  <c r="D64" i="3"/>
  <c r="E64" i="3"/>
  <c r="F64" i="3"/>
  <c r="C65" i="3"/>
  <c r="D64" i="2"/>
  <c r="E64" i="2"/>
  <c r="F64" i="2"/>
  <c r="C65" i="2"/>
  <c r="D63" i="1"/>
  <c r="E63" i="1"/>
  <c r="F63" i="1"/>
  <c r="C64" i="1"/>
  <c r="D66" i="4"/>
  <c r="E66" i="4"/>
  <c r="F66" i="4"/>
  <c r="C67" i="4"/>
  <c r="D65" i="3"/>
  <c r="E65" i="3"/>
  <c r="F65" i="3"/>
  <c r="C66" i="3"/>
  <c r="D64" i="1"/>
  <c r="E64" i="1"/>
  <c r="F64" i="1"/>
  <c r="C65" i="1"/>
  <c r="D65" i="2"/>
  <c r="E65" i="2"/>
  <c r="F65" i="2"/>
  <c r="C66" i="2"/>
  <c r="D66" i="2"/>
  <c r="E66" i="2"/>
  <c r="F66" i="2"/>
  <c r="C67" i="2"/>
  <c r="D67" i="4"/>
  <c r="E67" i="4"/>
  <c r="F67" i="4"/>
  <c r="C68" i="4"/>
  <c r="D66" i="3"/>
  <c r="E66" i="3"/>
  <c r="F66" i="3"/>
  <c r="C67" i="3"/>
  <c r="D65" i="1"/>
  <c r="E65" i="1"/>
  <c r="F65" i="1"/>
  <c r="C66" i="1"/>
  <c r="D67" i="3"/>
  <c r="E67" i="3"/>
  <c r="F67" i="3"/>
  <c r="C68" i="3"/>
  <c r="D67" i="2"/>
  <c r="E67" i="2"/>
  <c r="F67" i="2"/>
  <c r="C68" i="2"/>
  <c r="D66" i="1"/>
  <c r="E66" i="1"/>
  <c r="F66" i="1"/>
  <c r="C67" i="1"/>
  <c r="D68" i="4"/>
  <c r="E68" i="4"/>
  <c r="F68" i="4"/>
  <c r="C69" i="4"/>
  <c r="D68" i="3"/>
  <c r="D67" i="1"/>
  <c r="E67" i="1"/>
  <c r="F67" i="1"/>
  <c r="C68" i="1"/>
  <c r="D69" i="4"/>
  <c r="E69" i="4"/>
  <c r="F69" i="4"/>
  <c r="C70" i="4"/>
  <c r="D68" i="2"/>
  <c r="E68" i="2"/>
  <c r="F68" i="2"/>
  <c r="C69" i="2"/>
  <c r="D70" i="4"/>
  <c r="D68" i="1"/>
  <c r="E68" i="1"/>
  <c r="F68" i="1"/>
  <c r="C69" i="1"/>
  <c r="D69" i="2"/>
  <c r="E68" i="3"/>
  <c r="D69" i="3"/>
  <c r="D69" i="1"/>
  <c r="E69" i="3"/>
  <c r="F68" i="3"/>
  <c r="C71" i="3"/>
  <c r="E70" i="4"/>
  <c r="D71" i="4"/>
  <c r="E69" i="2"/>
  <c r="D70" i="2"/>
  <c r="D71" i="3"/>
  <c r="E70" i="2"/>
  <c r="F69" i="2"/>
  <c r="C72" i="2"/>
  <c r="E69" i="1"/>
  <c r="D70" i="1"/>
  <c r="E71" i="4"/>
  <c r="F70" i="4"/>
  <c r="C73" i="4"/>
  <c r="E70" i="1"/>
  <c r="F69" i="1"/>
  <c r="C72" i="1"/>
  <c r="D73" i="4"/>
  <c r="D72" i="2"/>
  <c r="E71" i="3"/>
  <c r="E72" i="2"/>
  <c r="F71" i="3"/>
  <c r="C72" i="3"/>
  <c r="E73" i="4"/>
  <c r="D72" i="1"/>
  <c r="D72" i="3"/>
  <c r="F72" i="2"/>
  <c r="C73" i="2"/>
  <c r="E72" i="1"/>
  <c r="F73" i="4"/>
  <c r="C74" i="4"/>
  <c r="D74" i="4"/>
  <c r="D73" i="2"/>
  <c r="F72" i="1"/>
  <c r="C73" i="1"/>
  <c r="E72" i="3"/>
  <c r="F72" i="3"/>
  <c r="C73" i="3"/>
  <c r="E73" i="2"/>
  <c r="D73" i="1"/>
  <c r="E74" i="4"/>
  <c r="F73" i="2"/>
  <c r="C74" i="2"/>
  <c r="D73" i="3"/>
  <c r="F74" i="4"/>
  <c r="C75" i="4"/>
  <c r="E73" i="1"/>
  <c r="E73" i="3"/>
  <c r="D74" i="2"/>
  <c r="F73" i="1"/>
  <c r="C74" i="1"/>
  <c r="D75" i="4"/>
  <c r="E74" i="2"/>
  <c r="E75" i="4"/>
  <c r="D74" i="1"/>
  <c r="F73" i="3"/>
  <c r="C74" i="3"/>
  <c r="F75" i="4"/>
  <c r="C76" i="4"/>
  <c r="D74" i="3"/>
  <c r="E74" i="1"/>
  <c r="F74" i="2"/>
  <c r="C75" i="2"/>
  <c r="D75" i="2"/>
  <c r="D76" i="4"/>
  <c r="E74" i="3"/>
  <c r="F74" i="1"/>
  <c r="C75" i="1"/>
  <c r="D75" i="1"/>
  <c r="E76" i="4"/>
  <c r="F74" i="3"/>
  <c r="C75" i="3"/>
  <c r="E75" i="2"/>
  <c r="D75" i="3"/>
  <c r="F75" i="2"/>
  <c r="C76" i="2"/>
  <c r="F76" i="4"/>
  <c r="C77" i="4"/>
  <c r="E75" i="1"/>
  <c r="D76" i="2"/>
  <c r="D77" i="4"/>
  <c r="F75" i="1"/>
  <c r="C76" i="1"/>
  <c r="E75" i="3"/>
  <c r="E77" i="4"/>
  <c r="F75" i="3"/>
  <c r="C76" i="3"/>
  <c r="D76" i="1"/>
  <c r="E76" i="2"/>
  <c r="D76" i="3"/>
  <c r="E76" i="3"/>
  <c r="F76" i="3"/>
  <c r="C77" i="3"/>
  <c r="F76" i="2"/>
  <c r="C77" i="2"/>
  <c r="E76" i="1"/>
  <c r="F77" i="4"/>
  <c r="C78" i="4"/>
  <c r="D78" i="4"/>
  <c r="E78" i="4"/>
  <c r="F78" i="4"/>
  <c r="C79" i="4"/>
  <c r="D77" i="2"/>
  <c r="E77" i="2"/>
  <c r="F77" i="2"/>
  <c r="C78" i="2"/>
  <c r="D77" i="3"/>
  <c r="E77" i="3"/>
  <c r="F77" i="3"/>
  <c r="C78" i="3"/>
  <c r="F76" i="1"/>
  <c r="C77" i="1"/>
  <c r="D79" i="4"/>
  <c r="E79" i="4"/>
  <c r="F79" i="4"/>
  <c r="C80" i="4"/>
  <c r="D77" i="1"/>
  <c r="E77" i="1"/>
  <c r="F77" i="1"/>
  <c r="C78" i="1"/>
  <c r="D78" i="2"/>
  <c r="E78" i="2"/>
  <c r="F78" i="2"/>
  <c r="C79" i="2"/>
  <c r="D78" i="3"/>
  <c r="E78" i="3"/>
  <c r="F78" i="3"/>
  <c r="C79" i="3"/>
  <c r="D79" i="3"/>
  <c r="E79" i="3"/>
  <c r="F79" i="3"/>
  <c r="C80" i="3"/>
  <c r="D80" i="4"/>
  <c r="E80" i="4"/>
  <c r="F80" i="4"/>
  <c r="C81" i="4"/>
  <c r="D78" i="1"/>
  <c r="E78" i="1"/>
  <c r="F78" i="1"/>
  <c r="C79" i="1"/>
  <c r="D79" i="2"/>
  <c r="E79" i="2"/>
  <c r="F79" i="2"/>
  <c r="C80" i="2"/>
  <c r="D81" i="4"/>
  <c r="E81" i="4"/>
  <c r="F81" i="4"/>
  <c r="C82" i="4"/>
  <c r="D80" i="3"/>
  <c r="E80" i="3"/>
  <c r="F80" i="3"/>
  <c r="C81" i="3"/>
  <c r="D79" i="1"/>
  <c r="E79" i="1"/>
  <c r="F79" i="1"/>
  <c r="C80" i="1"/>
  <c r="D80" i="2"/>
  <c r="E80" i="2"/>
  <c r="F80" i="2"/>
  <c r="C81" i="2"/>
  <c r="D81" i="3"/>
  <c r="E81" i="3"/>
  <c r="F81" i="3"/>
  <c r="C82" i="3"/>
  <c r="D82" i="4"/>
  <c r="E82" i="4"/>
  <c r="F82" i="4"/>
  <c r="C83" i="4"/>
  <c r="D80" i="1"/>
  <c r="E80" i="1"/>
  <c r="F80" i="1"/>
  <c r="C81" i="1"/>
  <c r="D81" i="2"/>
  <c r="E81" i="2"/>
  <c r="F81" i="2"/>
  <c r="C82" i="2"/>
  <c r="D81" i="1"/>
  <c r="E81" i="1"/>
  <c r="F81" i="1"/>
  <c r="C82" i="1"/>
  <c r="D83" i="4"/>
  <c r="E83" i="4"/>
  <c r="F83" i="4"/>
  <c r="C84" i="4"/>
  <c r="D82" i="2"/>
  <c r="E82" i="2"/>
  <c r="F82" i="2"/>
  <c r="C83" i="2"/>
  <c r="D82" i="3"/>
  <c r="D82" i="1"/>
  <c r="E82" i="1"/>
  <c r="F82" i="1"/>
  <c r="C83" i="1"/>
  <c r="D84" i="4"/>
  <c r="E82" i="3"/>
  <c r="D83" i="3"/>
  <c r="D83" i="2"/>
  <c r="E84" i="4"/>
  <c r="D85" i="4"/>
  <c r="D83" i="1"/>
  <c r="E83" i="2"/>
  <c r="D84" i="2"/>
  <c r="E83" i="3"/>
  <c r="F82" i="3"/>
  <c r="C85" i="3"/>
  <c r="D85" i="3"/>
  <c r="E83" i="1"/>
  <c r="D84" i="1"/>
  <c r="E84" i="2"/>
  <c r="F83" i="2"/>
  <c r="C86" i="2"/>
  <c r="E85" i="4"/>
  <c r="F84" i="4"/>
  <c r="C87" i="4"/>
  <c r="D87" i="4"/>
  <c r="E84" i="1"/>
  <c r="F83" i="1"/>
  <c r="C86" i="1"/>
  <c r="D86" i="2"/>
  <c r="E85" i="3"/>
  <c r="F85" i="3"/>
  <c r="C86" i="3"/>
  <c r="D86" i="1"/>
  <c r="E86" i="2"/>
  <c r="E87" i="4"/>
  <c r="D86" i="3"/>
  <c r="F87" i="4"/>
  <c r="C88" i="4"/>
  <c r="E86" i="1"/>
  <c r="F86" i="2"/>
  <c r="C87" i="2"/>
  <c r="D87" i="2"/>
  <c r="D88" i="4"/>
  <c r="E86" i="3"/>
  <c r="F86" i="1"/>
  <c r="C87" i="1"/>
  <c r="E87" i="2"/>
  <c r="D87" i="1"/>
  <c r="E88" i="4"/>
  <c r="F86" i="3"/>
  <c r="C87" i="3"/>
  <c r="D87" i="3"/>
  <c r="E87" i="1"/>
  <c r="F88" i="4"/>
  <c r="C89" i="4"/>
  <c r="F87" i="2"/>
  <c r="C88" i="2"/>
  <c r="E87" i="3"/>
  <c r="D88" i="2"/>
  <c r="F87" i="1"/>
  <c r="C88" i="1"/>
  <c r="D89" i="4"/>
  <c r="E89" i="4"/>
  <c r="E88" i="2"/>
  <c r="D88" i="1"/>
  <c r="F87" i="3"/>
  <c r="C88" i="3"/>
  <c r="D88" i="3"/>
  <c r="F88" i="2"/>
  <c r="C89" i="2"/>
  <c r="E88" i="1"/>
  <c r="F89" i="4"/>
  <c r="C90" i="4"/>
  <c r="D90" i="4"/>
  <c r="D89" i="2"/>
  <c r="E88" i="3"/>
  <c r="F88" i="1"/>
  <c r="C89" i="1"/>
  <c r="D89" i="1"/>
  <c r="E89" i="2"/>
  <c r="E90" i="4"/>
  <c r="F88" i="3"/>
  <c r="C89" i="3"/>
  <c r="D89" i="3"/>
  <c r="F89" i="2"/>
  <c r="C90" i="2"/>
  <c r="F90" i="4"/>
  <c r="C91" i="4"/>
  <c r="E89" i="1"/>
  <c r="D90" i="2"/>
  <c r="D91" i="4"/>
  <c r="F89" i="1"/>
  <c r="C90" i="1"/>
  <c r="E89" i="3"/>
  <c r="E91" i="4"/>
  <c r="F89" i="3"/>
  <c r="C90" i="3"/>
  <c r="D90" i="1"/>
  <c r="E90" i="2"/>
  <c r="D90" i="3"/>
  <c r="E90" i="3"/>
  <c r="F90" i="3"/>
  <c r="C91" i="3"/>
  <c r="F90" i="2"/>
  <c r="C91" i="2"/>
  <c r="E90" i="1"/>
  <c r="F91" i="4"/>
  <c r="C92" i="4"/>
  <c r="D91" i="3"/>
  <c r="E91" i="3"/>
  <c r="F91" i="3"/>
  <c r="C92" i="3"/>
  <c r="D92" i="4"/>
  <c r="E92" i="4"/>
  <c r="F92" i="4"/>
  <c r="C93" i="4"/>
  <c r="D91" i="2"/>
  <c r="E91" i="2"/>
  <c r="F91" i="2"/>
  <c r="C92" i="2"/>
  <c r="F90" i="1"/>
  <c r="C91" i="1"/>
  <c r="D93" i="4"/>
  <c r="E93" i="4"/>
  <c r="F93" i="4"/>
  <c r="C94" i="4"/>
  <c r="D92" i="3"/>
  <c r="E92" i="3"/>
  <c r="F92" i="3"/>
  <c r="C93" i="3"/>
  <c r="D92" i="2"/>
  <c r="E92" i="2"/>
  <c r="F92" i="2"/>
  <c r="C93" i="2"/>
  <c r="D91" i="1"/>
  <c r="E91" i="1"/>
  <c r="F91" i="1"/>
  <c r="C92" i="1"/>
  <c r="D94" i="4"/>
  <c r="E94" i="4"/>
  <c r="F94" i="4"/>
  <c r="C95" i="4"/>
  <c r="D93" i="2"/>
  <c r="E93" i="2"/>
  <c r="F93" i="2"/>
  <c r="C94" i="2"/>
  <c r="D92" i="1"/>
  <c r="E92" i="1"/>
  <c r="F92" i="1"/>
  <c r="C93" i="1"/>
  <c r="D93" i="3"/>
  <c r="E93" i="3"/>
  <c r="F93" i="3"/>
  <c r="C94" i="3"/>
  <c r="D95" i="4"/>
  <c r="E95" i="4"/>
  <c r="F95" i="4"/>
  <c r="C96" i="4"/>
  <c r="D93" i="1"/>
  <c r="E93" i="1"/>
  <c r="F93" i="1"/>
  <c r="C94" i="1"/>
  <c r="D94" i="3"/>
  <c r="E94" i="3"/>
  <c r="F94" i="3"/>
  <c r="C95" i="3"/>
  <c r="D94" i="2"/>
  <c r="E94" i="2"/>
  <c r="F94" i="2"/>
  <c r="C95" i="2"/>
  <c r="D96" i="4"/>
  <c r="E96" i="4"/>
  <c r="F96" i="4"/>
  <c r="C97" i="4"/>
  <c r="D95" i="3"/>
  <c r="E95" i="3"/>
  <c r="F95" i="3"/>
  <c r="C96" i="3"/>
  <c r="D95" i="2"/>
  <c r="E95" i="2"/>
  <c r="F95" i="2"/>
  <c r="C96" i="2"/>
  <c r="D94" i="1"/>
  <c r="E94" i="1"/>
  <c r="F94" i="1"/>
  <c r="C95" i="1"/>
  <c r="D97" i="4"/>
  <c r="E97" i="4"/>
  <c r="F97" i="4"/>
  <c r="C98" i="4"/>
  <c r="D96" i="2"/>
  <c r="E96" i="2"/>
  <c r="F96" i="2"/>
  <c r="C97" i="2"/>
  <c r="D95" i="1"/>
  <c r="E95" i="1"/>
  <c r="F95" i="1"/>
  <c r="C96" i="1"/>
  <c r="D96" i="3"/>
  <c r="D97" i="2"/>
  <c r="D98" i="4"/>
  <c r="D96" i="1"/>
  <c r="E96" i="1"/>
  <c r="F96" i="1"/>
  <c r="C97" i="1"/>
  <c r="E96" i="3"/>
  <c r="D97" i="3"/>
  <c r="D97" i="1"/>
  <c r="E97" i="3"/>
  <c r="F96" i="3"/>
  <c r="C99" i="3"/>
  <c r="E98" i="4"/>
  <c r="D99" i="4"/>
  <c r="E97" i="2"/>
  <c r="D98" i="2"/>
  <c r="E97" i="1"/>
  <c r="D98" i="1"/>
  <c r="D99" i="3"/>
  <c r="E98" i="2"/>
  <c r="F97" i="2"/>
  <c r="C100" i="2"/>
  <c r="E99" i="4"/>
  <c r="F98" i="4"/>
  <c r="C101" i="4"/>
  <c r="E99" i="3"/>
  <c r="D100" i="2"/>
  <c r="D101" i="4"/>
  <c r="E98" i="1"/>
  <c r="F97" i="1"/>
  <c r="C100" i="1"/>
  <c r="F99" i="3"/>
  <c r="C100" i="3"/>
  <c r="D100" i="1"/>
  <c r="E100" i="2"/>
  <c r="E101" i="4"/>
  <c r="F101" i="4"/>
  <c r="C102" i="4"/>
  <c r="D100" i="3"/>
  <c r="E100" i="1"/>
  <c r="F100" i="2"/>
  <c r="C101" i="2"/>
  <c r="D101" i="2"/>
  <c r="E100" i="3"/>
  <c r="D102" i="4"/>
  <c r="F100" i="1"/>
  <c r="C101" i="1"/>
  <c r="D101" i="1"/>
  <c r="E101" i="2"/>
  <c r="F100" i="3"/>
  <c r="C101" i="3"/>
  <c r="E102" i="4"/>
  <c r="F101" i="2"/>
  <c r="C102" i="2"/>
  <c r="F102" i="4"/>
  <c r="C103" i="4"/>
  <c r="D101" i="3"/>
  <c r="E101" i="1"/>
  <c r="E101" i="3"/>
  <c r="D103" i="4"/>
  <c r="F101" i="1"/>
  <c r="C102" i="1"/>
  <c r="D102" i="2"/>
  <c r="E102" i="2"/>
  <c r="E103" i="4"/>
  <c r="D102" i="1"/>
  <c r="F101" i="3"/>
  <c r="C102" i="3"/>
  <c r="D102" i="3"/>
  <c r="F103" i="4"/>
  <c r="C104" i="4"/>
  <c r="E102" i="1"/>
  <c r="F102" i="2"/>
  <c r="C103" i="2"/>
  <c r="D104" i="4"/>
  <c r="E102" i="3"/>
  <c r="D103" i="2"/>
  <c r="F102" i="1"/>
  <c r="C103" i="1"/>
  <c r="E103" i="2"/>
  <c r="D103" i="1"/>
  <c r="F102" i="3"/>
  <c r="C103" i="3"/>
  <c r="E104" i="4"/>
  <c r="F104" i="4"/>
  <c r="C105" i="4"/>
  <c r="E103" i="1"/>
  <c r="D103" i="3"/>
  <c r="F103" i="2"/>
  <c r="C104" i="2"/>
  <c r="D104" i="2"/>
  <c r="F103" i="1"/>
  <c r="C104" i="1"/>
  <c r="D105" i="4"/>
  <c r="E103" i="3"/>
  <c r="E104" i="2"/>
  <c r="D104" i="1"/>
  <c r="F103" i="3"/>
  <c r="C104" i="3"/>
  <c r="E105" i="4"/>
  <c r="E104" i="1"/>
  <c r="F105" i="4"/>
  <c r="C106" i="4"/>
  <c r="D104" i="3"/>
  <c r="E104" i="3"/>
  <c r="F104" i="3"/>
  <c r="C105" i="3"/>
  <c r="F104" i="2"/>
  <c r="C105" i="2"/>
  <c r="D105" i="2"/>
  <c r="E105" i="2"/>
  <c r="F105" i="2"/>
  <c r="C106" i="2"/>
  <c r="D106" i="4"/>
  <c r="E106" i="4"/>
  <c r="F106" i="4"/>
  <c r="C107" i="4"/>
  <c r="D105" i="3"/>
  <c r="E105" i="3"/>
  <c r="F105" i="3"/>
  <c r="C106" i="3"/>
  <c r="F104" i="1"/>
  <c r="C105" i="1"/>
  <c r="D106" i="3"/>
  <c r="E106" i="3"/>
  <c r="F106" i="3"/>
  <c r="C107" i="3"/>
  <c r="D107" i="4"/>
  <c r="E107" i="4"/>
  <c r="F107" i="4"/>
  <c r="C108" i="4"/>
  <c r="D106" i="2"/>
  <c r="E106" i="2"/>
  <c r="F106" i="2"/>
  <c r="C107" i="2"/>
  <c r="D105" i="1"/>
  <c r="E105" i="1"/>
  <c r="F105" i="1"/>
  <c r="C106" i="1"/>
  <c r="D108" i="4"/>
  <c r="E108" i="4"/>
  <c r="F108" i="4"/>
  <c r="C109" i="4"/>
  <c r="D106" i="1"/>
  <c r="E106" i="1"/>
  <c r="F106" i="1"/>
  <c r="C107" i="1"/>
  <c r="D107" i="2"/>
  <c r="E107" i="2"/>
  <c r="F107" i="2"/>
  <c r="C108" i="2"/>
  <c r="D107" i="3"/>
  <c r="E107" i="3"/>
  <c r="F107" i="3"/>
  <c r="C108" i="3"/>
  <c r="D107" i="1"/>
  <c r="E107" i="1"/>
  <c r="F107" i="1"/>
  <c r="C108" i="1"/>
  <c r="D108" i="3"/>
  <c r="E108" i="3"/>
  <c r="F108" i="3"/>
  <c r="C109" i="3"/>
  <c r="D108" i="2"/>
  <c r="E108" i="2"/>
  <c r="F108" i="2"/>
  <c r="C109" i="2"/>
  <c r="D109" i="4"/>
  <c r="E109" i="4"/>
  <c r="F109" i="4"/>
  <c r="C110" i="4"/>
  <c r="D108" i="1"/>
  <c r="E108" i="1"/>
  <c r="F108" i="1"/>
  <c r="C109" i="1"/>
  <c r="D109" i="2"/>
  <c r="E109" i="2"/>
  <c r="F109" i="2"/>
  <c r="C110" i="2"/>
  <c r="D110" i="4"/>
  <c r="E110" i="4"/>
  <c r="F110" i="4"/>
  <c r="C111" i="4"/>
  <c r="D109" i="3"/>
  <c r="E109" i="3"/>
  <c r="F109" i="3"/>
  <c r="C110" i="3"/>
  <c r="D110" i="3"/>
  <c r="D111" i="4"/>
  <c r="E111" i="4"/>
  <c r="F111" i="4"/>
  <c r="C112" i="4"/>
  <c r="D110" i="2"/>
  <c r="E110" i="2"/>
  <c r="F110" i="2"/>
  <c r="C111" i="2"/>
  <c r="D109" i="1"/>
  <c r="E109" i="1"/>
  <c r="F109" i="1"/>
  <c r="C110" i="1"/>
  <c r="D110" i="1"/>
  <c r="E110" i="1"/>
  <c r="F110" i="1"/>
  <c r="C111" i="1"/>
  <c r="D111" i="2"/>
  <c r="D112" i="4"/>
  <c r="E110" i="3"/>
  <c r="D111" i="3"/>
  <c r="D111" i="1"/>
  <c r="E112" i="4"/>
  <c r="D113" i="4"/>
  <c r="E111" i="3"/>
  <c r="F110" i="3"/>
  <c r="C113" i="3"/>
  <c r="E111" i="2"/>
  <c r="D112" i="2"/>
  <c r="E113" i="4"/>
  <c r="F112" i="4"/>
  <c r="C115" i="4"/>
  <c r="E111" i="1"/>
  <c r="D112" i="1"/>
  <c r="E112" i="2"/>
  <c r="F111" i="2"/>
  <c r="C114" i="2"/>
  <c r="D113" i="3"/>
  <c r="E112" i="1"/>
  <c r="F111" i="1"/>
  <c r="C114" i="1"/>
  <c r="D115" i="4"/>
  <c r="E113" i="3"/>
  <c r="D114" i="2"/>
  <c r="E115" i="4"/>
  <c r="D114" i="1"/>
  <c r="E114" i="2"/>
  <c r="F113" i="3"/>
  <c r="C114" i="3"/>
  <c r="D114" i="3"/>
  <c r="F115" i="4"/>
  <c r="C116" i="4"/>
  <c r="E114" i="1"/>
  <c r="F114" i="2"/>
  <c r="C115" i="2"/>
  <c r="D115" i="2"/>
  <c r="D116" i="4"/>
  <c r="E114" i="3"/>
  <c r="F114" i="1"/>
  <c r="C115" i="1"/>
  <c r="D115" i="1"/>
  <c r="E116" i="4"/>
  <c r="F114" i="3"/>
  <c r="C115" i="3"/>
  <c r="E115" i="2"/>
  <c r="F115" i="2"/>
  <c r="C116" i="2"/>
  <c r="F116" i="4"/>
  <c r="C117" i="4"/>
  <c r="D115" i="3"/>
  <c r="E115" i="1"/>
  <c r="F115" i="1"/>
  <c r="C116" i="1"/>
  <c r="D116" i="2"/>
  <c r="D117" i="4"/>
  <c r="E115" i="3"/>
  <c r="E116" i="2"/>
  <c r="D116" i="1"/>
  <c r="F115" i="3"/>
  <c r="C116" i="3"/>
  <c r="E117" i="4"/>
  <c r="E116" i="1"/>
  <c r="F117" i="4"/>
  <c r="C118" i="4"/>
  <c r="D116" i="3"/>
  <c r="F116" i="2"/>
  <c r="C117" i="2"/>
  <c r="D117" i="2"/>
  <c r="D118" i="4"/>
  <c r="E116" i="3"/>
  <c r="F116" i="1"/>
  <c r="C117" i="1"/>
  <c r="D117" i="1"/>
  <c r="E118" i="4"/>
  <c r="F116" i="3"/>
  <c r="C117" i="3"/>
  <c r="E117" i="2"/>
  <c r="D117" i="3"/>
  <c r="F117" i="2"/>
  <c r="C118" i="2"/>
  <c r="F118" i="4"/>
  <c r="C119" i="4"/>
  <c r="E117" i="1"/>
  <c r="D119" i="4"/>
  <c r="D118" i="2"/>
  <c r="F117" i="1"/>
  <c r="C118" i="1"/>
  <c r="E117" i="3"/>
  <c r="D118" i="1"/>
  <c r="E119" i="4"/>
  <c r="F117" i="3"/>
  <c r="C118" i="3"/>
  <c r="E118" i="2"/>
  <c r="F118" i="2"/>
  <c r="C119" i="2"/>
  <c r="F119" i="4"/>
  <c r="C120" i="4"/>
  <c r="D118" i="3"/>
  <c r="E118" i="3"/>
  <c r="F118" i="3"/>
  <c r="C119" i="3"/>
  <c r="E118" i="1"/>
  <c r="D119" i="3"/>
  <c r="E119" i="3"/>
  <c r="F119" i="3"/>
  <c r="C120" i="3"/>
  <c r="D120" i="4"/>
  <c r="E120" i="4"/>
  <c r="F120" i="4"/>
  <c r="C121" i="4"/>
  <c r="F118" i="1"/>
  <c r="C119" i="1"/>
  <c r="D119" i="2"/>
  <c r="E119" i="2"/>
  <c r="F119" i="2"/>
  <c r="C120" i="2"/>
  <c r="D121" i="4"/>
  <c r="E121" i="4"/>
  <c r="F121" i="4"/>
  <c r="C122" i="4"/>
  <c r="D120" i="2"/>
  <c r="E120" i="2"/>
  <c r="F120" i="2"/>
  <c r="C121" i="2"/>
  <c r="D119" i="1"/>
  <c r="E119" i="1"/>
  <c r="F119" i="1"/>
  <c r="C120" i="1"/>
  <c r="D120" i="3"/>
  <c r="E120" i="3"/>
  <c r="F120" i="3"/>
  <c r="C121" i="3"/>
  <c r="D121" i="3"/>
  <c r="E121" i="3"/>
  <c r="F121" i="3"/>
  <c r="C122" i="3"/>
  <c r="D121" i="2"/>
  <c r="E121" i="2"/>
  <c r="F121" i="2"/>
  <c r="C122" i="2"/>
  <c r="D120" i="1"/>
  <c r="E120" i="1"/>
  <c r="F120" i="1"/>
  <c r="C121" i="1"/>
  <c r="D122" i="4"/>
  <c r="E122" i="4"/>
  <c r="F122" i="4"/>
  <c r="C123" i="4"/>
  <c r="D123" i="4"/>
  <c r="E123" i="4"/>
  <c r="F123" i="4"/>
  <c r="C124" i="4"/>
  <c r="D121" i="1"/>
  <c r="E121" i="1"/>
  <c r="F121" i="1"/>
  <c r="C122" i="1"/>
  <c r="D122" i="2"/>
  <c r="E122" i="2"/>
  <c r="F122" i="2"/>
  <c r="C123" i="2"/>
  <c r="D122" i="3"/>
  <c r="E122" i="3"/>
  <c r="F122" i="3"/>
  <c r="C123" i="3"/>
  <c r="D123" i="3"/>
  <c r="E123" i="3"/>
  <c r="F123" i="3"/>
  <c r="C124" i="3"/>
  <c r="D124" i="4"/>
  <c r="E124" i="4"/>
  <c r="F124" i="4"/>
  <c r="C125" i="4"/>
  <c r="D123" i="2"/>
  <c r="E123" i="2"/>
  <c r="F123" i="2"/>
  <c r="C124" i="2"/>
  <c r="D122" i="1"/>
  <c r="E122" i="1"/>
  <c r="F122" i="1"/>
  <c r="C123" i="1"/>
  <c r="D123" i="1"/>
  <c r="E123" i="1"/>
  <c r="F123" i="1"/>
  <c r="C124" i="1"/>
  <c r="D124" i="2"/>
  <c r="E124" i="2"/>
  <c r="F124" i="2"/>
  <c r="C125" i="2"/>
  <c r="D124" i="3"/>
  <c r="D125" i="4"/>
  <c r="E125" i="4"/>
  <c r="F125" i="4"/>
  <c r="C126" i="4"/>
  <c r="D124" i="1"/>
  <c r="E124" i="1"/>
  <c r="F124" i="1"/>
  <c r="C125" i="1"/>
  <c r="D126" i="4"/>
  <c r="D125" i="2"/>
  <c r="E124" i="3"/>
  <c r="D125" i="3"/>
  <c r="D125" i="1"/>
  <c r="E125" i="3"/>
  <c r="F124" i="3"/>
  <c r="C127" i="3"/>
  <c r="E126" i="4"/>
  <c r="D127" i="4"/>
  <c r="E125" i="2"/>
  <c r="D126" i="2"/>
  <c r="D127" i="3"/>
  <c r="E126" i="2"/>
  <c r="F125" i="2"/>
  <c r="C128" i="2"/>
  <c r="E125" i="1"/>
  <c r="D126" i="1"/>
  <c r="E127" i="4"/>
  <c r="F126" i="4"/>
  <c r="C129" i="4"/>
  <c r="E126" i="1"/>
  <c r="F125" i="1"/>
  <c r="C128" i="1"/>
  <c r="E127" i="3"/>
  <c r="D129" i="4"/>
  <c r="D128" i="2"/>
  <c r="D128" i="1"/>
  <c r="E129" i="4"/>
  <c r="E128" i="2"/>
  <c r="F127" i="3"/>
  <c r="C128" i="3"/>
  <c r="D128" i="3"/>
  <c r="F129" i="4"/>
  <c r="C130" i="4"/>
  <c r="F128" i="2"/>
  <c r="C129" i="2"/>
  <c r="E128" i="1"/>
  <c r="D130" i="4"/>
  <c r="E128" i="3"/>
  <c r="F128" i="1"/>
  <c r="C129" i="1"/>
  <c r="D129" i="2"/>
  <c r="E129" i="2"/>
  <c r="F128" i="3"/>
  <c r="C129" i="3"/>
  <c r="D129" i="1"/>
  <c r="E130" i="4"/>
  <c r="F130" i="4"/>
  <c r="C131" i="4"/>
  <c r="D129" i="3"/>
  <c r="E129" i="1"/>
  <c r="F129" i="2"/>
  <c r="C130" i="2"/>
  <c r="E129" i="3"/>
  <c r="D131" i="4"/>
  <c r="D130" i="2"/>
  <c r="F129" i="1"/>
  <c r="C130" i="1"/>
  <c r="D130" i="1"/>
  <c r="E131" i="4"/>
  <c r="E130" i="2"/>
  <c r="F129" i="3"/>
  <c r="C130" i="3"/>
  <c r="F131" i="4"/>
  <c r="C132" i="4"/>
  <c r="D130" i="3"/>
  <c r="F130" i="2"/>
  <c r="C131" i="2"/>
  <c r="E130" i="1"/>
  <c r="D132" i="4"/>
  <c r="E130" i="3"/>
  <c r="F130" i="1"/>
  <c r="C131" i="1"/>
  <c r="D131" i="2"/>
  <c r="E131" i="2"/>
  <c r="F130" i="3"/>
  <c r="C131" i="3"/>
  <c r="D131" i="1"/>
  <c r="E132" i="4"/>
  <c r="D131" i="3"/>
  <c r="F132" i="4"/>
  <c r="C133" i="4"/>
  <c r="E131" i="1"/>
  <c r="F131" i="2"/>
  <c r="C132" i="2"/>
  <c r="E131" i="3"/>
  <c r="D132" i="2"/>
  <c r="D133" i="4"/>
  <c r="F131" i="1"/>
  <c r="C132" i="1"/>
  <c r="D132" i="1"/>
  <c r="E132" i="2"/>
  <c r="E133" i="4"/>
  <c r="F131" i="3"/>
  <c r="C132" i="3"/>
  <c r="F133" i="4"/>
  <c r="C134" i="4"/>
  <c r="D132" i="3"/>
  <c r="E132" i="3"/>
  <c r="F132" i="3"/>
  <c r="C133" i="3"/>
  <c r="F132" i="2"/>
  <c r="C133" i="2"/>
  <c r="E132" i="1"/>
  <c r="D133" i="3"/>
  <c r="E133" i="3"/>
  <c r="F133" i="3"/>
  <c r="C134" i="3"/>
  <c r="D133" i="2"/>
  <c r="E133" i="2"/>
  <c r="F133" i="2"/>
  <c r="C134" i="2"/>
  <c r="F132" i="1"/>
  <c r="C133" i="1"/>
  <c r="D134" i="4"/>
  <c r="E134" i="4"/>
  <c r="F134" i="4"/>
  <c r="C135" i="4"/>
  <c r="D134" i="2"/>
  <c r="E134" i="2"/>
  <c r="F134" i="2"/>
  <c r="C135" i="2"/>
  <c r="D134" i="3"/>
  <c r="E134" i="3"/>
  <c r="F134" i="3"/>
  <c r="C135" i="3"/>
  <c r="D135" i="4"/>
  <c r="E135" i="4"/>
  <c r="F135" i="4"/>
  <c r="C136" i="4"/>
  <c r="D133" i="1"/>
  <c r="E133" i="1"/>
  <c r="F133" i="1"/>
  <c r="C134" i="1"/>
  <c r="D135" i="2"/>
  <c r="E135" i="2"/>
  <c r="F135" i="2"/>
  <c r="C136" i="2"/>
  <c r="D135" i="3"/>
  <c r="E135" i="3"/>
  <c r="F135" i="3"/>
  <c r="C136" i="3"/>
  <c r="D134" i="1"/>
  <c r="E134" i="1"/>
  <c r="F134" i="1"/>
  <c r="C135" i="1"/>
  <c r="D136" i="4"/>
  <c r="E136" i="4"/>
  <c r="F136" i="4"/>
  <c r="C137" i="4"/>
  <c r="D136" i="2"/>
  <c r="E136" i="2"/>
  <c r="F136" i="2"/>
  <c r="C137" i="2"/>
  <c r="D135" i="1"/>
  <c r="E135" i="1"/>
  <c r="F135" i="1"/>
  <c r="C136" i="1"/>
  <c r="D137" i="4"/>
  <c r="E137" i="4"/>
  <c r="F137" i="4"/>
  <c r="C138" i="4"/>
  <c r="D136" i="3"/>
  <c r="E136" i="3"/>
  <c r="F136" i="3"/>
  <c r="C137" i="3"/>
  <c r="D137" i="3"/>
  <c r="E137" i="3"/>
  <c r="F137" i="3"/>
  <c r="C138" i="3"/>
  <c r="D138" i="4"/>
  <c r="E138" i="4"/>
  <c r="F138" i="4"/>
  <c r="C139" i="4"/>
  <c r="D136" i="1"/>
  <c r="E136" i="1"/>
  <c r="F136" i="1"/>
  <c r="C137" i="1"/>
  <c r="D137" i="2"/>
  <c r="E137" i="2"/>
  <c r="F137" i="2"/>
  <c r="C138" i="2"/>
  <c r="D138" i="2"/>
  <c r="E138" i="2"/>
  <c r="F138" i="2"/>
  <c r="C139" i="2"/>
  <c r="D137" i="1"/>
  <c r="E137" i="1"/>
  <c r="F137" i="1"/>
  <c r="C138" i="1"/>
  <c r="D138" i="3"/>
  <c r="D139" i="4"/>
  <c r="E139" i="4"/>
  <c r="F139" i="4"/>
  <c r="C140" i="4"/>
  <c r="D139" i="2"/>
  <c r="E138" i="3"/>
  <c r="D139" i="3"/>
  <c r="D140" i="4"/>
  <c r="D138" i="1"/>
  <c r="E138" i="1"/>
  <c r="F138" i="1"/>
  <c r="C139" i="1"/>
  <c r="E140" i="4"/>
  <c r="D141" i="4"/>
  <c r="E139" i="2"/>
  <c r="D140" i="2"/>
  <c r="D139" i="1"/>
  <c r="E139" i="3"/>
  <c r="F138" i="3"/>
  <c r="C141" i="3"/>
  <c r="E139" i="1"/>
  <c r="D140" i="1"/>
  <c r="E141" i="4"/>
  <c r="F140" i="4"/>
  <c r="C143" i="4"/>
  <c r="D141" i="3"/>
  <c r="E140" i="2"/>
  <c r="F139" i="2"/>
  <c r="C142" i="2"/>
  <c r="E141" i="3"/>
  <c r="E140" i="1"/>
  <c r="F139" i="1"/>
  <c r="C142" i="1"/>
  <c r="D142" i="2"/>
  <c r="D143" i="4"/>
  <c r="F141" i="3"/>
  <c r="C142" i="3"/>
  <c r="E142" i="2"/>
  <c r="D142" i="1"/>
  <c r="E143" i="4"/>
  <c r="D142" i="3"/>
  <c r="E142" i="1"/>
  <c r="F143" i="4"/>
  <c r="C144" i="4"/>
  <c r="F142" i="2"/>
  <c r="C143" i="2"/>
  <c r="D144" i="4"/>
  <c r="E142" i="3"/>
  <c r="D143" i="2"/>
  <c r="F142" i="1"/>
  <c r="C143" i="1"/>
  <c r="E143" i="2"/>
  <c r="E144" i="4"/>
  <c r="D143" i="1"/>
  <c r="F142" i="3"/>
  <c r="C143" i="3"/>
  <c r="E143" i="1"/>
  <c r="F143" i="2"/>
  <c r="C144" i="2"/>
  <c r="D143" i="3"/>
  <c r="F144" i="4"/>
  <c r="C145" i="4"/>
  <c r="E143" i="3"/>
  <c r="F143" i="1"/>
  <c r="C144" i="1"/>
  <c r="D145" i="4"/>
  <c r="D144" i="2"/>
  <c r="E145" i="4"/>
  <c r="F143" i="3"/>
  <c r="C144" i="3"/>
  <c r="D144" i="1"/>
  <c r="E144" i="2"/>
  <c r="E144" i="1"/>
  <c r="F145" i="4"/>
  <c r="C146" i="4"/>
  <c r="D144" i="3"/>
  <c r="F144" i="2"/>
  <c r="C145" i="2"/>
  <c r="E144" i="3"/>
  <c r="F144" i="1"/>
  <c r="C145" i="1"/>
  <c r="D145" i="2"/>
  <c r="D146" i="4"/>
  <c r="E145" i="2"/>
  <c r="F144" i="3"/>
  <c r="C145" i="3"/>
  <c r="D145" i="1"/>
  <c r="E146" i="4"/>
  <c r="E145" i="1"/>
  <c r="F145" i="2"/>
  <c r="C146" i="2"/>
  <c r="D145" i="3"/>
  <c r="F146" i="4"/>
  <c r="C147" i="4"/>
  <c r="E145" i="3"/>
  <c r="F145" i="1"/>
  <c r="C146" i="1"/>
  <c r="D147" i="4"/>
  <c r="D146" i="2"/>
  <c r="E147" i="4"/>
  <c r="F145" i="3"/>
  <c r="C146" i="3"/>
  <c r="D146" i="1"/>
  <c r="E146" i="2"/>
  <c r="D146" i="3"/>
  <c r="E146" i="3"/>
  <c r="F146" i="3"/>
  <c r="C147" i="3"/>
  <c r="F146" i="2"/>
  <c r="C147" i="2"/>
  <c r="E146" i="1"/>
  <c r="F147" i="4"/>
  <c r="C148" i="4"/>
  <c r="D147" i="3"/>
  <c r="E147" i="3"/>
  <c r="F147" i="3"/>
  <c r="C148" i="3"/>
  <c r="D148" i="4"/>
  <c r="E148" i="4"/>
  <c r="F148" i="4"/>
  <c r="C149" i="4"/>
  <c r="D147" i="2"/>
  <c r="E147" i="2"/>
  <c r="F147" i="2"/>
  <c r="C148" i="2"/>
  <c r="F146" i="1"/>
  <c r="C147" i="1"/>
  <c r="D148" i="3"/>
  <c r="E148" i="3"/>
  <c r="F148" i="3"/>
  <c r="C149" i="3"/>
  <c r="D147" i="1"/>
  <c r="E147" i="1"/>
  <c r="F147" i="1"/>
  <c r="C148" i="1"/>
  <c r="D149" i="4"/>
  <c r="E149" i="4"/>
  <c r="F149" i="4"/>
  <c r="C150" i="4"/>
  <c r="D148" i="2"/>
  <c r="E148" i="2"/>
  <c r="F148" i="2"/>
  <c r="C149" i="2"/>
  <c r="D149" i="2"/>
  <c r="E149" i="2"/>
  <c r="F149" i="2"/>
  <c r="C150" i="2"/>
  <c r="D150" i="4"/>
  <c r="E150" i="4"/>
  <c r="F150" i="4"/>
  <c r="C151" i="4"/>
  <c r="D149" i="3"/>
  <c r="E149" i="3"/>
  <c r="F149" i="3"/>
  <c r="C150" i="3"/>
  <c r="D148" i="1"/>
  <c r="E148" i="1"/>
  <c r="F148" i="1"/>
  <c r="C149" i="1"/>
  <c r="D149" i="1"/>
  <c r="E149" i="1"/>
  <c r="F149" i="1"/>
  <c r="C150" i="1"/>
  <c r="D150" i="3"/>
  <c r="E150" i="3"/>
  <c r="F150" i="3"/>
  <c r="C151" i="3"/>
  <c r="D150" i="2"/>
  <c r="E150" i="2"/>
  <c r="F150" i="2"/>
  <c r="C151" i="2"/>
  <c r="D151" i="4"/>
  <c r="E151" i="4"/>
  <c r="F151" i="4"/>
  <c r="C152" i="4"/>
  <c r="D151" i="2"/>
  <c r="E151" i="2"/>
  <c r="F151" i="2"/>
  <c r="C152" i="2"/>
  <c r="D150" i="1"/>
  <c r="E150" i="1"/>
  <c r="F150" i="1"/>
  <c r="C151" i="1"/>
  <c r="D152" i="4"/>
  <c r="E152" i="4"/>
  <c r="F152" i="4"/>
  <c r="C153" i="4"/>
  <c r="D151" i="3"/>
  <c r="E151" i="3"/>
  <c r="F151" i="3"/>
  <c r="C152" i="3"/>
  <c r="D152" i="3"/>
  <c r="D153" i="4"/>
  <c r="E153" i="4"/>
  <c r="F153" i="4"/>
  <c r="C154" i="4"/>
  <c r="D152" i="2"/>
  <c r="E152" i="2"/>
  <c r="F152" i="2"/>
  <c r="C153" i="2"/>
  <c r="D151" i="1"/>
  <c r="E151" i="1"/>
  <c r="F151" i="1"/>
  <c r="C152" i="1"/>
  <c r="D152" i="1"/>
  <c r="E152" i="1"/>
  <c r="F152" i="1"/>
  <c r="C153" i="1"/>
  <c r="D154" i="4"/>
  <c r="D153" i="2"/>
  <c r="E152" i="3"/>
  <c r="D153" i="3"/>
  <c r="D153" i="1"/>
  <c r="E153" i="2"/>
  <c r="D154" i="2"/>
  <c r="E153" i="3"/>
  <c r="F152" i="3"/>
  <c r="C155" i="3"/>
  <c r="E154" i="4"/>
  <c r="D155" i="4"/>
  <c r="E153" i="1"/>
  <c r="D154" i="1"/>
  <c r="E155" i="4"/>
  <c r="F154" i="4"/>
  <c r="C157" i="4"/>
  <c r="D155" i="3"/>
  <c r="E154" i="2"/>
  <c r="F153" i="2"/>
  <c r="C156" i="2"/>
  <c r="E155" i="3"/>
  <c r="D156" i="2"/>
  <c r="D157" i="4"/>
  <c r="E154" i="1"/>
  <c r="F153" i="1"/>
  <c r="C156" i="1"/>
  <c r="E157" i="4"/>
  <c r="F155" i="3"/>
  <c r="C156" i="3"/>
  <c r="D156" i="1"/>
  <c r="E156" i="2"/>
  <c r="F157" i="4"/>
  <c r="C158" i="4"/>
  <c r="F156" i="2"/>
  <c r="C157" i="2"/>
  <c r="D156" i="3"/>
  <c r="E156" i="1"/>
  <c r="D158" i="4"/>
  <c r="D157" i="2"/>
  <c r="F156" i="1"/>
  <c r="C157" i="1"/>
  <c r="E156" i="3"/>
  <c r="D157" i="1"/>
  <c r="E158" i="4"/>
  <c r="F156" i="3"/>
  <c r="C157" i="3"/>
  <c r="E157" i="2"/>
  <c r="D157" i="3"/>
  <c r="F157" i="2"/>
  <c r="C158" i="2"/>
  <c r="F158" i="4"/>
  <c r="C159" i="4"/>
  <c r="E157" i="1"/>
  <c r="E157" i="3"/>
  <c r="D158" i="2"/>
  <c r="F157" i="1"/>
  <c r="C158" i="1"/>
  <c r="D159" i="4"/>
  <c r="D158" i="1"/>
  <c r="E159" i="4"/>
  <c r="E158" i="2"/>
  <c r="F157" i="3"/>
  <c r="C158" i="3"/>
  <c r="F158" i="2"/>
  <c r="C159" i="2"/>
  <c r="D158" i="3"/>
  <c r="F159" i="4"/>
  <c r="C160" i="4"/>
  <c r="E158" i="1"/>
  <c r="D160" i="4"/>
  <c r="D159" i="2"/>
  <c r="F158" i="1"/>
  <c r="C159" i="1"/>
  <c r="E158" i="3"/>
  <c r="D159" i="1"/>
  <c r="F158" i="3"/>
  <c r="C159" i="3"/>
  <c r="E159" i="2"/>
  <c r="E160" i="4"/>
  <c r="F159" i="2"/>
  <c r="C160" i="2"/>
  <c r="D159" i="3"/>
  <c r="F160" i="4"/>
  <c r="C161" i="4"/>
  <c r="E159" i="1"/>
  <c r="F159" i="1"/>
  <c r="C160" i="1"/>
  <c r="D161" i="4"/>
  <c r="D160" i="2"/>
  <c r="E159" i="3"/>
  <c r="E161" i="4"/>
  <c r="E160" i="2"/>
  <c r="D160" i="1"/>
  <c r="F159" i="3"/>
  <c r="C160" i="3"/>
  <c r="D160" i="3"/>
  <c r="E160" i="3"/>
  <c r="F160" i="3"/>
  <c r="C161" i="3"/>
  <c r="F160" i="2"/>
  <c r="C161" i="2"/>
  <c r="E160" i="1"/>
  <c r="F161" i="4"/>
  <c r="C162" i="4"/>
  <c r="D161" i="3"/>
  <c r="E161" i="3"/>
  <c r="F161" i="3"/>
  <c r="C162" i="3"/>
  <c r="F160" i="1"/>
  <c r="C161" i="1"/>
  <c r="D162" i="4"/>
  <c r="E162" i="4"/>
  <c r="F162" i="4"/>
  <c r="C163" i="4"/>
  <c r="D161" i="2"/>
  <c r="E161" i="2"/>
  <c r="F161" i="2"/>
  <c r="C162" i="2"/>
  <c r="D162" i="3"/>
  <c r="E162" i="3"/>
  <c r="F162" i="3"/>
  <c r="C163" i="3"/>
  <c r="D163" i="4"/>
  <c r="E163" i="4"/>
  <c r="F163" i="4"/>
  <c r="C164" i="4"/>
  <c r="D162" i="2"/>
  <c r="E162" i="2"/>
  <c r="F162" i="2"/>
  <c r="C163" i="2"/>
  <c r="D161" i="1"/>
  <c r="E161" i="1"/>
  <c r="F161" i="1"/>
  <c r="C162" i="1"/>
  <c r="D164" i="4"/>
  <c r="E164" i="4"/>
  <c r="F164" i="4"/>
  <c r="C165" i="4"/>
  <c r="D162" i="1"/>
  <c r="E162" i="1"/>
  <c r="F162" i="1"/>
  <c r="C163" i="1"/>
  <c r="D163" i="2"/>
  <c r="E163" i="2"/>
  <c r="F163" i="2"/>
  <c r="C164" i="2"/>
  <c r="D163" i="3"/>
  <c r="E163" i="3"/>
  <c r="F163" i="3"/>
  <c r="C164" i="3"/>
  <c r="D163" i="1"/>
  <c r="E163" i="1"/>
  <c r="F163" i="1"/>
  <c r="C164" i="1"/>
  <c r="D165" i="4"/>
  <c r="E165" i="4"/>
  <c r="F165" i="4"/>
  <c r="C166" i="4"/>
  <c r="D164" i="3"/>
  <c r="E164" i="3"/>
  <c r="F164" i="3"/>
  <c r="C165" i="3"/>
  <c r="D164" i="2"/>
  <c r="E164" i="2"/>
  <c r="F164" i="2"/>
  <c r="C165" i="2"/>
  <c r="D165" i="2"/>
  <c r="E165" i="2"/>
  <c r="F165" i="2"/>
  <c r="C166" i="2"/>
  <c r="D165" i="3"/>
  <c r="E165" i="3"/>
  <c r="F165" i="3"/>
  <c r="C166" i="3"/>
  <c r="D164" i="1"/>
  <c r="E164" i="1"/>
  <c r="F164" i="1"/>
  <c r="C165" i="1"/>
  <c r="D166" i="4"/>
  <c r="E166" i="4"/>
  <c r="F166" i="4"/>
  <c r="C167" i="4"/>
  <c r="D165" i="1"/>
  <c r="E165" i="1"/>
  <c r="F165" i="1"/>
  <c r="C166" i="1"/>
  <c r="D166" i="2"/>
  <c r="E166" i="2"/>
  <c r="F166" i="2"/>
  <c r="C167" i="2"/>
  <c r="D167" i="4"/>
  <c r="E167" i="4"/>
  <c r="F167" i="4"/>
  <c r="C168" i="4"/>
  <c r="D166" i="3"/>
  <c r="D168" i="4"/>
  <c r="D166" i="1"/>
  <c r="E166" i="1"/>
  <c r="F166" i="1"/>
  <c r="C167" i="1"/>
  <c r="E166" i="3"/>
  <c r="D167" i="3"/>
  <c r="D167" i="2"/>
  <c r="D167" i="1"/>
  <c r="E167" i="2"/>
  <c r="D168" i="2"/>
  <c r="E167" i="3"/>
  <c r="F166" i="3"/>
  <c r="C169" i="3"/>
  <c r="E168" i="4"/>
  <c r="D169" i="4"/>
  <c r="D169" i="3"/>
  <c r="E167" i="1"/>
  <c r="D168" i="1"/>
  <c r="E169" i="4"/>
  <c r="F168" i="4"/>
  <c r="C171" i="4"/>
  <c r="E168" i="2"/>
  <c r="F167" i="2"/>
  <c r="C170" i="2"/>
  <c r="D171" i="4"/>
  <c r="D170" i="2"/>
  <c r="E168" i="1"/>
  <c r="F167" i="1"/>
  <c r="C170" i="1"/>
  <c r="E169" i="3"/>
  <c r="D170" i="1"/>
  <c r="F169" i="3"/>
  <c r="C170" i="3"/>
  <c r="E170" i="2"/>
  <c r="E171" i="4"/>
  <c r="E170" i="1"/>
  <c r="F171" i="4"/>
  <c r="C172" i="4"/>
  <c r="D170" i="3"/>
  <c r="F170" i="2"/>
  <c r="C171" i="2"/>
  <c r="E170" i="3"/>
  <c r="F170" i="1"/>
  <c r="C171" i="1"/>
  <c r="D171" i="2"/>
  <c r="D172" i="4"/>
  <c r="E171" i="2"/>
  <c r="E172" i="4"/>
  <c r="D171" i="1"/>
  <c r="F170" i="3"/>
  <c r="C171" i="3"/>
  <c r="E171" i="1"/>
  <c r="D171" i="3"/>
  <c r="F172" i="4"/>
  <c r="C173" i="4"/>
  <c r="F171" i="2"/>
  <c r="C172" i="2"/>
  <c r="D173" i="4"/>
  <c r="D172" i="2"/>
  <c r="E171" i="3"/>
  <c r="F171" i="1"/>
  <c r="C172" i="1"/>
  <c r="E173" i="4"/>
  <c r="D172" i="1"/>
  <c r="E172" i="2"/>
  <c r="F171" i="3"/>
  <c r="C172" i="3"/>
  <c r="D172" i="3"/>
  <c r="E172" i="1"/>
  <c r="F172" i="2"/>
  <c r="C173" i="2"/>
  <c r="F173" i="4"/>
  <c r="C174" i="4"/>
  <c r="D174" i="4"/>
  <c r="F172" i="1"/>
  <c r="C173" i="1"/>
  <c r="D173" i="2"/>
  <c r="E172" i="3"/>
  <c r="D173" i="1"/>
  <c r="E174" i="4"/>
  <c r="F172" i="3"/>
  <c r="C173" i="3"/>
  <c r="E173" i="2"/>
  <c r="F174" i="4"/>
  <c r="C175" i="4"/>
  <c r="D173" i="3"/>
  <c r="F173" i="2"/>
  <c r="C174" i="2"/>
  <c r="E173" i="1"/>
  <c r="D174" i="2"/>
  <c r="D175" i="4"/>
  <c r="E173" i="3"/>
  <c r="F173" i="1"/>
  <c r="C174" i="1"/>
  <c r="F173" i="3"/>
  <c r="C174" i="3"/>
  <c r="D174" i="1"/>
  <c r="E175" i="4"/>
  <c r="E174" i="2"/>
  <c r="D174" i="3"/>
  <c r="E174" i="3"/>
  <c r="F174" i="3"/>
  <c r="C175" i="3"/>
  <c r="F175" i="4"/>
  <c r="C176" i="4"/>
  <c r="F174" i="2"/>
  <c r="C175" i="2"/>
  <c r="E174" i="1"/>
  <c r="D175" i="3"/>
  <c r="E175" i="3"/>
  <c r="F175" i="3"/>
  <c r="C176" i="3"/>
  <c r="D176" i="4"/>
  <c r="E176" i="4"/>
  <c r="F176" i="4"/>
  <c r="C177" i="4"/>
  <c r="F174" i="1"/>
  <c r="C175" i="1"/>
  <c r="D175" i="2"/>
  <c r="E175" i="2"/>
  <c r="F175" i="2"/>
  <c r="C176" i="2"/>
  <c r="D176" i="2"/>
  <c r="E176" i="2"/>
  <c r="F176" i="2"/>
  <c r="C177" i="2"/>
  <c r="D175" i="1"/>
  <c r="E175" i="1"/>
  <c r="F175" i="1"/>
  <c r="C176" i="1"/>
  <c r="D176" i="3"/>
  <c r="E176" i="3"/>
  <c r="F176" i="3"/>
  <c r="C177" i="3"/>
  <c r="D177" i="4"/>
  <c r="E177" i="4"/>
  <c r="F177" i="4"/>
  <c r="C178" i="4"/>
  <c r="D178" i="4"/>
  <c r="E178" i="4"/>
  <c r="F178" i="4"/>
  <c r="C179" i="4"/>
  <c r="D177" i="2"/>
  <c r="E177" i="2"/>
  <c r="F177" i="2"/>
  <c r="C178" i="2"/>
  <c r="D176" i="1"/>
  <c r="E176" i="1"/>
  <c r="F176" i="1"/>
  <c r="C177" i="1"/>
  <c r="D177" i="3"/>
  <c r="E177" i="3"/>
  <c r="F177" i="3"/>
  <c r="C178" i="3"/>
  <c r="D178" i="3"/>
  <c r="E178" i="3"/>
  <c r="F178" i="3"/>
  <c r="C179" i="3"/>
  <c r="D178" i="2"/>
  <c r="E178" i="2"/>
  <c r="F178" i="2"/>
  <c r="C179" i="2"/>
  <c r="D179" i="4"/>
  <c r="E179" i="4"/>
  <c r="F179" i="4"/>
  <c r="C180" i="4"/>
  <c r="D177" i="1"/>
  <c r="E177" i="1"/>
  <c r="F177" i="1"/>
  <c r="C178" i="1"/>
  <c r="D179" i="2"/>
  <c r="E179" i="2"/>
  <c r="F179" i="2"/>
  <c r="C180" i="2"/>
  <c r="D178" i="1"/>
  <c r="E178" i="1"/>
  <c r="F178" i="1"/>
  <c r="C179" i="1"/>
  <c r="D180" i="4"/>
  <c r="E180" i="4"/>
  <c r="F180" i="4"/>
  <c r="C181" i="4"/>
  <c r="D179" i="3"/>
  <c r="E179" i="3"/>
  <c r="F179" i="3"/>
  <c r="C180" i="3"/>
  <c r="D180" i="3"/>
  <c r="D180" i="2"/>
  <c r="E180" i="2"/>
  <c r="F180" i="2"/>
  <c r="C181" i="2"/>
  <c r="D179" i="1"/>
  <c r="E179" i="1"/>
  <c r="F179" i="1"/>
  <c r="C180" i="1"/>
  <c r="D181" i="4"/>
  <c r="E181" i="4"/>
  <c r="F181" i="4"/>
  <c r="C182" i="4"/>
  <c r="D181" i="2"/>
  <c r="D180" i="1"/>
  <c r="E180" i="1"/>
  <c r="F180" i="1"/>
  <c r="C181" i="1"/>
  <c r="D182" i="4"/>
  <c r="E180" i="3"/>
  <c r="D181" i="3"/>
  <c r="D181" i="1"/>
  <c r="E181" i="2"/>
  <c r="D182" i="2"/>
  <c r="E181" i="3"/>
  <c r="F180" i="3"/>
  <c r="C183" i="3"/>
  <c r="E182" i="4"/>
  <c r="D183" i="4"/>
  <c r="E183" i="4"/>
  <c r="F182" i="4"/>
  <c r="C185" i="4"/>
  <c r="E182" i="2"/>
  <c r="F181" i="2"/>
  <c r="C184" i="2"/>
  <c r="D183" i="3"/>
  <c r="E181" i="1"/>
  <c r="D182" i="1"/>
  <c r="D88" i="6"/>
  <c r="D90" i="6"/>
  <c r="D184" i="2"/>
  <c r="D185" i="4"/>
  <c r="E182" i="1"/>
  <c r="F181" i="1"/>
  <c r="E183" i="3"/>
  <c r="E184" i="2"/>
  <c r="C184" i="1"/>
  <c r="D62" i="6"/>
  <c r="F183" i="3"/>
  <c r="C184" i="3"/>
  <c r="E185" i="4"/>
  <c r="D96" i="6"/>
  <c r="D97" i="6"/>
  <c r="D98" i="6"/>
  <c r="D91" i="6"/>
  <c r="D184" i="3"/>
  <c r="D184" i="1"/>
  <c r="F185" i="4"/>
  <c r="C186" i="4"/>
  <c r="F184" i="2"/>
  <c r="C185" i="2"/>
  <c r="D92" i="6"/>
  <c r="D93" i="6"/>
  <c r="E184" i="1"/>
  <c r="D186" i="4"/>
  <c r="E184" i="3"/>
  <c r="D69" i="6"/>
  <c r="D185" i="2"/>
  <c r="E186" i="4"/>
  <c r="E185" i="2"/>
  <c r="F184" i="1"/>
  <c r="C185" i="1"/>
  <c r="F184" i="3"/>
  <c r="C185" i="3"/>
  <c r="D185" i="3"/>
  <c r="F185" i="2"/>
  <c r="C186" i="2"/>
  <c r="D185" i="1"/>
  <c r="F186" i="4"/>
  <c r="C187" i="4"/>
  <c r="E185" i="1"/>
  <c r="D187" i="4"/>
  <c r="D186" i="2"/>
  <c r="E185" i="3"/>
  <c r="F185" i="3"/>
  <c r="C186" i="3"/>
  <c r="E187" i="4"/>
  <c r="E186" i="2"/>
  <c r="F185" i="1"/>
  <c r="C186" i="1"/>
  <c r="F187" i="4"/>
  <c r="C188" i="4"/>
  <c r="D186" i="3"/>
  <c r="D186" i="1"/>
  <c r="F186" i="2"/>
  <c r="C187" i="2"/>
  <c r="D188" i="4"/>
  <c r="D187" i="2"/>
  <c r="E186" i="3"/>
  <c r="E186" i="1"/>
  <c r="E187" i="2"/>
  <c r="F186" i="1"/>
  <c r="C187" i="1"/>
  <c r="F186" i="3"/>
  <c r="C187" i="3"/>
  <c r="E188" i="4"/>
  <c r="D187" i="1"/>
  <c r="F188" i="4"/>
  <c r="C189" i="4"/>
  <c r="D187" i="3"/>
  <c r="F187" i="2"/>
  <c r="C188" i="2"/>
  <c r="D188" i="2"/>
  <c r="D189" i="4"/>
  <c r="E187" i="1"/>
  <c r="E187" i="3"/>
  <c r="F187" i="3"/>
  <c r="C188" i="3"/>
  <c r="E189" i="4"/>
  <c r="F187" i="1"/>
  <c r="C188" i="1"/>
  <c r="E188" i="2"/>
  <c r="D188" i="3"/>
  <c r="E188" i="3"/>
  <c r="F188" i="3"/>
  <c r="C189" i="3"/>
  <c r="F188" i="2"/>
  <c r="C189" i="2"/>
  <c r="F189" i="4"/>
  <c r="C190" i="4"/>
  <c r="D188" i="1"/>
  <c r="D189" i="3"/>
  <c r="E189" i="3"/>
  <c r="F189" i="3"/>
  <c r="C190" i="3"/>
  <c r="D189" i="2"/>
  <c r="E189" i="2"/>
  <c r="F189" i="2"/>
  <c r="C190" i="2"/>
  <c r="E188" i="1"/>
  <c r="D190" i="4"/>
  <c r="E190" i="4"/>
  <c r="F190" i="4"/>
  <c r="C191" i="4"/>
  <c r="D191" i="4"/>
  <c r="E191" i="4"/>
  <c r="F191" i="4"/>
  <c r="C192" i="4"/>
  <c r="D190" i="2"/>
  <c r="E190" i="2"/>
  <c r="F190" i="2"/>
  <c r="C191" i="2"/>
  <c r="D190" i="3"/>
  <c r="E190" i="3"/>
  <c r="F190" i="3"/>
  <c r="C191" i="3"/>
  <c r="F188" i="1"/>
  <c r="C189" i="1"/>
  <c r="D192" i="4"/>
  <c r="E192" i="4"/>
  <c r="F192" i="4"/>
  <c r="C193" i="4"/>
  <c r="D191" i="3"/>
  <c r="E191" i="3"/>
  <c r="F191" i="3"/>
  <c r="C192" i="3"/>
  <c r="D189" i="1"/>
  <c r="E189" i="1"/>
  <c r="F189" i="1"/>
  <c r="C190" i="1"/>
  <c r="D191" i="2"/>
  <c r="E191" i="2"/>
  <c r="F191" i="2"/>
  <c r="C192" i="2"/>
  <c r="D192" i="3"/>
  <c r="E192" i="3"/>
  <c r="F192" i="3"/>
  <c r="C193" i="3"/>
  <c r="D192" i="2"/>
  <c r="E192" i="2"/>
  <c r="F192" i="2"/>
  <c r="C193" i="2"/>
  <c r="D193" i="4"/>
  <c r="E193" i="4"/>
  <c r="F193" i="4"/>
  <c r="C194" i="4"/>
  <c r="D190" i="1"/>
  <c r="E190" i="1"/>
  <c r="F190" i="1"/>
  <c r="C191" i="1"/>
  <c r="D193" i="3"/>
  <c r="E193" i="3"/>
  <c r="F193" i="3"/>
  <c r="C194" i="3"/>
  <c r="D194" i="4"/>
  <c r="E194" i="4"/>
  <c r="F194" i="4"/>
  <c r="C195" i="4"/>
  <c r="D191" i="1"/>
  <c r="E191" i="1"/>
  <c r="F191" i="1"/>
  <c r="C192" i="1"/>
  <c r="D193" i="2"/>
  <c r="E193" i="2"/>
  <c r="F193" i="2"/>
  <c r="C194" i="2"/>
  <c r="D194" i="3"/>
  <c r="D192" i="1"/>
  <c r="E192" i="1"/>
  <c r="F192" i="1"/>
  <c r="C193" i="1"/>
  <c r="D194" i="2"/>
  <c r="E194" i="2"/>
  <c r="F194" i="2"/>
  <c r="C195" i="2"/>
  <c r="D195" i="4"/>
  <c r="E195" i="4"/>
  <c r="F195" i="4"/>
  <c r="C196" i="4"/>
  <c r="D195" i="2"/>
  <c r="D196" i="4"/>
  <c r="D193" i="1"/>
  <c r="E193" i="1"/>
  <c r="F193" i="1"/>
  <c r="C194" i="1"/>
  <c r="E194" i="3"/>
  <c r="D195" i="3"/>
  <c r="D194" i="1"/>
  <c r="E194" i="1"/>
  <c r="F194" i="1"/>
  <c r="C195" i="1"/>
  <c r="E195" i="3"/>
  <c r="F194" i="3"/>
  <c r="C197" i="3"/>
  <c r="E196" i="4"/>
  <c r="D197" i="4"/>
  <c r="E195" i="2"/>
  <c r="D196" i="2"/>
  <c r="D195" i="1"/>
  <c r="D197" i="3"/>
  <c r="E196" i="2"/>
  <c r="F195" i="2"/>
  <c r="C198" i="2"/>
  <c r="E197" i="4"/>
  <c r="F196" i="4"/>
  <c r="C199" i="4"/>
  <c r="D199" i="4"/>
  <c r="E195" i="1"/>
  <c r="D196" i="1"/>
  <c r="E197" i="3"/>
  <c r="D198" i="2"/>
  <c r="E88" i="6"/>
  <c r="E90" i="6"/>
  <c r="E198" i="2"/>
  <c r="E196" i="1"/>
  <c r="F195" i="1"/>
  <c r="F197" i="3"/>
  <c r="C198" i="3"/>
  <c r="E199" i="4"/>
  <c r="F199" i="4"/>
  <c r="C200" i="4"/>
  <c r="E62" i="6"/>
  <c r="D198" i="3"/>
  <c r="F198" i="2"/>
  <c r="C199" i="2"/>
  <c r="C198" i="1"/>
  <c r="E96" i="6"/>
  <c r="E97" i="6"/>
  <c r="E98" i="6"/>
  <c r="E91" i="6"/>
  <c r="D199" i="2"/>
  <c r="E92" i="6"/>
  <c r="E93" i="6"/>
  <c r="D200" i="4"/>
  <c r="E198" i="3"/>
  <c r="D198" i="1"/>
  <c r="E200" i="4"/>
  <c r="E69" i="6"/>
  <c r="E71" i="6"/>
  <c r="E198" i="1"/>
  <c r="E199" i="2"/>
  <c r="F198" i="3"/>
  <c r="C199" i="3"/>
  <c r="F199" i="2"/>
  <c r="C200" i="2"/>
  <c r="D199" i="3"/>
  <c r="F198" i="1"/>
  <c r="C199" i="1"/>
  <c r="F200" i="4"/>
  <c r="C201" i="4"/>
  <c r="D200" i="2"/>
  <c r="D199" i="1"/>
  <c r="D201" i="4"/>
  <c r="E199" i="3"/>
  <c r="F199" i="3"/>
  <c r="C200" i="3"/>
  <c r="E199" i="1"/>
  <c r="E201" i="4"/>
  <c r="E200" i="2"/>
  <c r="D200" i="3"/>
  <c r="F200" i="2"/>
  <c r="C201" i="2"/>
  <c r="F199" i="1"/>
  <c r="C200" i="1"/>
  <c r="F201" i="4"/>
  <c r="C202" i="4"/>
  <c r="D200" i="1"/>
  <c r="D202" i="4"/>
  <c r="D201" i="2"/>
  <c r="E200" i="3"/>
  <c r="E201" i="2"/>
  <c r="E200" i="1"/>
  <c r="F200" i="3"/>
  <c r="C201" i="3"/>
  <c r="E202" i="4"/>
  <c r="D201" i="3"/>
  <c r="F202" i="4"/>
  <c r="C203" i="4"/>
  <c r="F200" i="1"/>
  <c r="C201" i="1"/>
  <c r="F201" i="2"/>
  <c r="C202" i="2"/>
  <c r="D203" i="4"/>
  <c r="D201" i="1"/>
  <c r="D202" i="2"/>
  <c r="E201" i="3"/>
  <c r="E202" i="2"/>
  <c r="F201" i="3"/>
  <c r="C202" i="3"/>
  <c r="E201" i="1"/>
  <c r="E203" i="4"/>
  <c r="D202" i="3"/>
  <c r="E202" i="3"/>
  <c r="F202" i="3"/>
  <c r="C203" i="3"/>
  <c r="F203" i="4"/>
  <c r="C204" i="4"/>
  <c r="F201" i="1"/>
  <c r="C202" i="1"/>
  <c r="F202" i="2"/>
  <c r="C203" i="2"/>
  <c r="D203" i="3"/>
  <c r="E203" i="3"/>
  <c r="F203" i="3"/>
  <c r="C204" i="3"/>
  <c r="D203" i="2"/>
  <c r="E203" i="2"/>
  <c r="F203" i="2"/>
  <c r="C204" i="2"/>
  <c r="D204" i="4"/>
  <c r="E204" i="4"/>
  <c r="F204" i="4"/>
  <c r="C205" i="4"/>
  <c r="D202" i="1"/>
  <c r="D204" i="2"/>
  <c r="E204" i="2"/>
  <c r="F204" i="2"/>
  <c r="C205" i="2"/>
  <c r="E202" i="1"/>
  <c r="D205" i="4"/>
  <c r="E205" i="4"/>
  <c r="F205" i="4"/>
  <c r="C206" i="4"/>
  <c r="D204" i="3"/>
  <c r="E204" i="3"/>
  <c r="F204" i="3"/>
  <c r="C205" i="3"/>
  <c r="D206" i="4"/>
  <c r="E206" i="4"/>
  <c r="F206" i="4"/>
  <c r="C207" i="4"/>
  <c r="D205" i="3"/>
  <c r="E205" i="3"/>
  <c r="F205" i="3"/>
  <c r="C206" i="3"/>
  <c r="F202" i="1"/>
  <c r="C203" i="1"/>
  <c r="D205" i="2"/>
  <c r="E205" i="2"/>
  <c r="F205" i="2"/>
  <c r="C206" i="2"/>
  <c r="D206" i="3"/>
  <c r="E206" i="3"/>
  <c r="F206" i="3"/>
  <c r="C207" i="3"/>
  <c r="D207" i="4"/>
  <c r="E207" i="4"/>
  <c r="F207" i="4"/>
  <c r="C208" i="4"/>
  <c r="D206" i="2"/>
  <c r="E206" i="2"/>
  <c r="F206" i="2"/>
  <c r="C207" i="2"/>
  <c r="D203" i="1"/>
  <c r="E203" i="1"/>
  <c r="F203" i="1"/>
  <c r="C204" i="1"/>
  <c r="D208" i="4"/>
  <c r="E208" i="4"/>
  <c r="F208" i="4"/>
  <c r="C209" i="4"/>
  <c r="D207" i="2"/>
  <c r="E207" i="2"/>
  <c r="F207" i="2"/>
  <c r="C208" i="2"/>
  <c r="D204" i="1"/>
  <c r="E204" i="1"/>
  <c r="F204" i="1"/>
  <c r="C205" i="1"/>
  <c r="D207" i="3"/>
  <c r="E207" i="3"/>
  <c r="F207" i="3"/>
  <c r="C208" i="3"/>
  <c r="D208" i="3"/>
  <c r="D205" i="1"/>
  <c r="E205" i="1"/>
  <c r="F205" i="1"/>
  <c r="C206" i="1"/>
  <c r="D208" i="2"/>
  <c r="E208" i="2"/>
  <c r="F208" i="2"/>
  <c r="C209" i="2"/>
  <c r="D209" i="4"/>
  <c r="E209" i="4"/>
  <c r="F209" i="4"/>
  <c r="C210" i="4"/>
  <c r="D206" i="1"/>
  <c r="E206" i="1"/>
  <c r="F206" i="1"/>
  <c r="C207" i="1"/>
  <c r="D210" i="4"/>
  <c r="D209" i="2"/>
  <c r="E208" i="3"/>
  <c r="D209" i="3"/>
  <c r="D207" i="1"/>
  <c r="E207" i="1"/>
  <c r="F207" i="1"/>
  <c r="C208" i="1"/>
  <c r="E209" i="3"/>
  <c r="F208" i="3"/>
  <c r="C211" i="3"/>
  <c r="E209" i="2"/>
  <c r="D210" i="2"/>
  <c r="E210" i="4"/>
  <c r="D211" i="4"/>
  <c r="D211" i="3"/>
  <c r="E211" i="4"/>
  <c r="F210" i="4"/>
  <c r="C213" i="4"/>
  <c r="D208" i="1"/>
  <c r="E208" i="1"/>
  <c r="F208" i="1"/>
  <c r="C209" i="1"/>
  <c r="E210" i="2"/>
  <c r="F209" i="2"/>
  <c r="C212" i="2"/>
  <c r="D209" i="1"/>
  <c r="D212" i="2"/>
  <c r="E211" i="3"/>
  <c r="D213" i="4"/>
  <c r="F211" i="3"/>
  <c r="C212" i="3"/>
  <c r="E213" i="4"/>
  <c r="E212" i="2"/>
  <c r="E209" i="1"/>
  <c r="D210" i="1"/>
  <c r="F212" i="2"/>
  <c r="C213" i="2"/>
  <c r="F88" i="6"/>
  <c r="F90" i="6"/>
  <c r="F213" i="4"/>
  <c r="C214" i="4"/>
  <c r="E210" i="1"/>
  <c r="F209" i="1"/>
  <c r="D212" i="3"/>
  <c r="C212" i="1"/>
  <c r="F62" i="6"/>
  <c r="D213" i="2"/>
  <c r="F96" i="6"/>
  <c r="F97" i="6"/>
  <c r="F98" i="6"/>
  <c r="F91" i="6"/>
  <c r="E212" i="3"/>
  <c r="D214" i="4"/>
  <c r="E214" i="4"/>
  <c r="F92" i="6"/>
  <c r="F93" i="6"/>
  <c r="D212" i="1"/>
  <c r="F212" i="3"/>
  <c r="C213" i="3"/>
  <c r="E213" i="2"/>
  <c r="E212" i="1"/>
  <c r="F214" i="4"/>
  <c r="C215" i="4"/>
  <c r="F69" i="6"/>
  <c r="F71" i="6"/>
  <c r="F213" i="2"/>
  <c r="C214" i="2"/>
  <c r="D213" i="3"/>
  <c r="D214" i="2"/>
  <c r="D215" i="4"/>
  <c r="E213" i="3"/>
  <c r="F212" i="1"/>
  <c r="C213" i="1"/>
  <c r="E215" i="4"/>
  <c r="E214" i="2"/>
  <c r="D213" i="1"/>
  <c r="F213" i="3"/>
  <c r="C214" i="3"/>
  <c r="E213" i="1"/>
  <c r="D214" i="3"/>
  <c r="F214" i="2"/>
  <c r="C215" i="2"/>
  <c r="F215" i="4"/>
  <c r="C216" i="4"/>
  <c r="D216" i="4"/>
  <c r="E214" i="3"/>
  <c r="D215" i="2"/>
  <c r="F213" i="1"/>
  <c r="C214" i="1"/>
  <c r="E216" i="4"/>
  <c r="D214" i="1"/>
  <c r="F214" i="3"/>
  <c r="C215" i="3"/>
  <c r="E215" i="2"/>
  <c r="E214" i="1"/>
  <c r="F215" i="2"/>
  <c r="C216" i="2"/>
  <c r="D215" i="3"/>
  <c r="F216" i="4"/>
  <c r="C217" i="4"/>
  <c r="D216" i="2"/>
  <c r="D217" i="4"/>
  <c r="E215" i="3"/>
  <c r="F214" i="1"/>
  <c r="C215" i="1"/>
  <c r="D215" i="1"/>
  <c r="E217" i="4"/>
  <c r="F215" i="3"/>
  <c r="C216" i="3"/>
  <c r="E216" i="2"/>
  <c r="F216" i="2"/>
  <c r="C217" i="2"/>
  <c r="F217" i="4"/>
  <c r="C218" i="4"/>
  <c r="D216" i="3"/>
  <c r="E216" i="3"/>
  <c r="F216" i="3"/>
  <c r="C217" i="3"/>
  <c r="E215" i="1"/>
  <c r="D217" i="3"/>
  <c r="E217" i="3"/>
  <c r="F217" i="3"/>
  <c r="C218" i="3"/>
  <c r="D218" i="4"/>
  <c r="E218" i="4"/>
  <c r="F218" i="4"/>
  <c r="C219" i="4"/>
  <c r="D217" i="2"/>
  <c r="E217" i="2"/>
  <c r="F217" i="2"/>
  <c r="C218" i="2"/>
  <c r="F215" i="1"/>
  <c r="C216" i="1"/>
  <c r="D219" i="4"/>
  <c r="E219" i="4"/>
  <c r="F219" i="4"/>
  <c r="C220" i="4"/>
  <c r="D216" i="1"/>
  <c r="D218" i="3"/>
  <c r="E218" i="3"/>
  <c r="F218" i="3"/>
  <c r="C219" i="3"/>
  <c r="D218" i="2"/>
  <c r="E218" i="2"/>
  <c r="F218" i="2"/>
  <c r="C219" i="2"/>
  <c r="D219" i="3"/>
  <c r="E219" i="3"/>
  <c r="F219" i="3"/>
  <c r="C220" i="3"/>
  <c r="D219" i="2"/>
  <c r="E219" i="2"/>
  <c r="F219" i="2"/>
  <c r="C220" i="2"/>
  <c r="E216" i="1"/>
  <c r="D220" i="4"/>
  <c r="E220" i="4"/>
  <c r="F220" i="4"/>
  <c r="C221" i="4"/>
  <c r="D221" i="4"/>
  <c r="E221" i="4"/>
  <c r="F221" i="4"/>
  <c r="C222" i="4"/>
  <c r="D220" i="3"/>
  <c r="E220" i="3"/>
  <c r="F220" i="3"/>
  <c r="C221" i="3"/>
  <c r="D220" i="2"/>
  <c r="E220" i="2"/>
  <c r="F220" i="2"/>
  <c r="C221" i="2"/>
  <c r="F216" i="1"/>
  <c r="C217" i="1"/>
  <c r="D217" i="1"/>
  <c r="E217" i="1"/>
  <c r="F217" i="1"/>
  <c r="C218" i="1"/>
  <c r="D222" i="4"/>
  <c r="E222" i="4"/>
  <c r="F222" i="4"/>
  <c r="C223" i="4"/>
  <c r="D221" i="3"/>
  <c r="E221" i="3"/>
  <c r="F221" i="3"/>
  <c r="C222" i="3"/>
  <c r="D221" i="2"/>
  <c r="E221" i="2"/>
  <c r="F221" i="2"/>
  <c r="C222" i="2"/>
  <c r="D223" i="4"/>
  <c r="E223" i="4"/>
  <c r="F223" i="4"/>
  <c r="C224" i="4"/>
  <c r="D218" i="1"/>
  <c r="E218" i="1"/>
  <c r="F218" i="1"/>
  <c r="C219" i="1"/>
  <c r="D222" i="2"/>
  <c r="E222" i="2"/>
  <c r="F222" i="2"/>
  <c r="C223" i="2"/>
  <c r="D222" i="3"/>
  <c r="D224" i="4"/>
  <c r="D223" i="2"/>
  <c r="E222" i="3"/>
  <c r="D223" i="3"/>
  <c r="D219" i="1"/>
  <c r="E219" i="1"/>
  <c r="F219" i="1"/>
  <c r="C220" i="1"/>
  <c r="D220" i="1"/>
  <c r="E220" i="1"/>
  <c r="F220" i="1"/>
  <c r="C221" i="1"/>
  <c r="E223" i="2"/>
  <c r="D224" i="2"/>
  <c r="E223" i="3"/>
  <c r="F222" i="3"/>
  <c r="C225" i="3"/>
  <c r="E224" i="4"/>
  <c r="D225" i="4"/>
  <c r="D221" i="1"/>
  <c r="E221" i="1"/>
  <c r="F221" i="1"/>
  <c r="C222" i="1"/>
  <c r="D225" i="3"/>
  <c r="E225" i="4"/>
  <c r="F224" i="4"/>
  <c r="C227" i="4"/>
  <c r="E224" i="2"/>
  <c r="F223" i="2"/>
  <c r="C226" i="2"/>
  <c r="D222" i="1"/>
  <c r="E222" i="1"/>
  <c r="F222" i="1"/>
  <c r="C223" i="1"/>
  <c r="D226" i="2"/>
  <c r="E225" i="3"/>
  <c r="D227" i="4"/>
  <c r="D223" i="1"/>
  <c r="F225" i="3"/>
  <c r="C226" i="3"/>
  <c r="E226" i="2"/>
  <c r="E227" i="4"/>
  <c r="F226" i="2"/>
  <c r="C227" i="2"/>
  <c r="E223" i="1"/>
  <c r="D224" i="1"/>
  <c r="F227" i="4"/>
  <c r="C228" i="4"/>
  <c r="D226" i="3"/>
  <c r="G88" i="6"/>
  <c r="G90" i="6"/>
  <c r="D228" i="4"/>
  <c r="D227" i="2"/>
  <c r="E226" i="3"/>
  <c r="E224" i="1"/>
  <c r="F223" i="1"/>
  <c r="E227" i="2"/>
  <c r="E228" i="4"/>
  <c r="C226" i="1"/>
  <c r="G96" i="6"/>
  <c r="G97" i="6"/>
  <c r="G98" i="6"/>
  <c r="G91" i="6"/>
  <c r="F226" i="3"/>
  <c r="C227" i="3"/>
  <c r="G62" i="6"/>
  <c r="F228" i="4"/>
  <c r="C229" i="4"/>
  <c r="D227" i="3"/>
  <c r="G92" i="6"/>
  <c r="G93" i="6"/>
  <c r="D226" i="1"/>
  <c r="F227" i="2"/>
  <c r="C228" i="2"/>
  <c r="D228" i="2"/>
  <c r="E227" i="3"/>
  <c r="D229" i="4"/>
  <c r="G69" i="6"/>
  <c r="G71" i="6"/>
  <c r="E226" i="1"/>
  <c r="F227" i="3"/>
  <c r="C228" i="3"/>
  <c r="E228" i="2"/>
  <c r="F226" i="1"/>
  <c r="C227" i="1"/>
  <c r="E229" i="4"/>
  <c r="F229" i="4"/>
  <c r="C230" i="4"/>
  <c r="F228" i="2"/>
  <c r="C229" i="2"/>
  <c r="D227" i="1"/>
  <c r="D228" i="3"/>
  <c r="E227" i="1"/>
  <c r="D230" i="4"/>
  <c r="D229" i="2"/>
  <c r="E228" i="3"/>
  <c r="F228" i="3"/>
  <c r="C229" i="3"/>
  <c r="E230" i="4"/>
  <c r="E229" i="2"/>
  <c r="F227" i="1"/>
  <c r="C228" i="1"/>
  <c r="D228" i="1"/>
  <c r="F230" i="4"/>
  <c r="C231" i="4"/>
  <c r="D229" i="3"/>
  <c r="F229" i="2"/>
  <c r="C230" i="2"/>
  <c r="D230" i="2"/>
  <c r="D231" i="4"/>
  <c r="E229" i="3"/>
  <c r="E228" i="1"/>
  <c r="F228" i="1"/>
  <c r="C229" i="1"/>
  <c r="E231" i="4"/>
  <c r="E230" i="2"/>
  <c r="F229" i="3"/>
  <c r="C230" i="3"/>
  <c r="D229" i="1"/>
  <c r="D230" i="3"/>
  <c r="E230" i="3"/>
  <c r="F230" i="3"/>
  <c r="C231" i="3"/>
  <c r="F231" i="4"/>
  <c r="C232" i="4"/>
  <c r="F230" i="2"/>
  <c r="C231" i="2"/>
  <c r="D231" i="3"/>
  <c r="E231" i="3"/>
  <c r="F231" i="3"/>
  <c r="C232" i="3"/>
  <c r="D231" i="2"/>
  <c r="E231" i="2"/>
  <c r="F231" i="2"/>
  <c r="C232" i="2"/>
  <c r="D232" i="4"/>
  <c r="E232" i="4"/>
  <c r="F232" i="4"/>
  <c r="C233" i="4"/>
  <c r="E229" i="1"/>
  <c r="D233" i="4"/>
  <c r="E233" i="4"/>
  <c r="F233" i="4"/>
  <c r="C234" i="4"/>
  <c r="F229" i="1"/>
  <c r="C230" i="1"/>
  <c r="D232" i="2"/>
  <c r="E232" i="2"/>
  <c r="F232" i="2"/>
  <c r="C233" i="2"/>
  <c r="D232" i="3"/>
  <c r="E232" i="3"/>
  <c r="F232" i="3"/>
  <c r="C233" i="3"/>
  <c r="D233" i="2"/>
  <c r="E233" i="2"/>
  <c r="F233" i="2"/>
  <c r="C234" i="2"/>
  <c r="D230" i="1"/>
  <c r="D233" i="3"/>
  <c r="E233" i="3"/>
  <c r="F233" i="3"/>
  <c r="C234" i="3"/>
  <c r="D234" i="4"/>
  <c r="E234" i="4"/>
  <c r="F234" i="4"/>
  <c r="C235" i="4"/>
  <c r="D234" i="2"/>
  <c r="E234" i="2"/>
  <c r="F234" i="2"/>
  <c r="C235" i="2"/>
  <c r="D235" i="4"/>
  <c r="E235" i="4"/>
  <c r="F235" i="4"/>
  <c r="C236" i="4"/>
  <c r="E230" i="1"/>
  <c r="D234" i="3"/>
  <c r="E234" i="3"/>
  <c r="F234" i="3"/>
  <c r="C235" i="3"/>
  <c r="D235" i="3"/>
  <c r="E235" i="3"/>
  <c r="F235" i="3"/>
  <c r="C236" i="3"/>
  <c r="D235" i="2"/>
  <c r="E235" i="2"/>
  <c r="F235" i="2"/>
  <c r="C236" i="2"/>
  <c r="F230" i="1"/>
  <c r="C231" i="1"/>
  <c r="D236" i="4"/>
  <c r="E236" i="4"/>
  <c r="F236" i="4"/>
  <c r="C237" i="4"/>
  <c r="D237" i="4"/>
  <c r="E237" i="4"/>
  <c r="F237" i="4"/>
  <c r="C238" i="4"/>
  <c r="D236" i="2"/>
  <c r="E236" i="2"/>
  <c r="F236" i="2"/>
  <c r="C237" i="2"/>
  <c r="D236" i="3"/>
  <c r="D231" i="1"/>
  <c r="E231" i="1"/>
  <c r="F231" i="1"/>
  <c r="C232" i="1"/>
  <c r="D237" i="2"/>
  <c r="D232" i="1"/>
  <c r="E232" i="1"/>
  <c r="F232" i="1"/>
  <c r="C233" i="1"/>
  <c r="D238" i="4"/>
  <c r="E236" i="3"/>
  <c r="D237" i="3"/>
  <c r="D233" i="1"/>
  <c r="E233" i="1"/>
  <c r="F233" i="1"/>
  <c r="C234" i="1"/>
  <c r="E237" i="3"/>
  <c r="F236" i="3"/>
  <c r="C239" i="3"/>
  <c r="E237" i="2"/>
  <c r="D238" i="2"/>
  <c r="E238" i="4"/>
  <c r="D239" i="4"/>
  <c r="D234" i="1"/>
  <c r="E234" i="1"/>
  <c r="F234" i="1"/>
  <c r="C235" i="1"/>
  <c r="E238" i="2"/>
  <c r="F237" i="2"/>
  <c r="C240" i="2"/>
  <c r="D239" i="3"/>
  <c r="E239" i="4"/>
  <c r="F238" i="4"/>
  <c r="C241" i="4"/>
  <c r="D235" i="1"/>
  <c r="E235" i="1"/>
  <c r="F235" i="1"/>
  <c r="C236" i="1"/>
  <c r="E239" i="3"/>
  <c r="D241" i="4"/>
  <c r="D240" i="2"/>
  <c r="E240" i="2"/>
  <c r="F240" i="2"/>
  <c r="C241" i="2"/>
  <c r="D236" i="1"/>
  <c r="E236" i="1"/>
  <c r="F236" i="1"/>
  <c r="C237" i="1"/>
  <c r="E241" i="4"/>
  <c r="D241" i="2"/>
  <c r="E241" i="2"/>
  <c r="F241" i="2"/>
  <c r="C242" i="2"/>
  <c r="F239" i="3"/>
  <c r="C240" i="3"/>
  <c r="D237" i="1"/>
  <c r="D240" i="3"/>
  <c r="F241" i="4"/>
  <c r="C242" i="4"/>
  <c r="D242" i="2"/>
  <c r="E242" i="2"/>
  <c r="F242" i="2"/>
  <c r="C243" i="2"/>
  <c r="D243" i="2"/>
  <c r="E243" i="2"/>
  <c r="F243" i="2"/>
  <c r="C244" i="2"/>
  <c r="E240" i="3"/>
  <c r="D242" i="4"/>
  <c r="E237" i="1"/>
  <c r="D238" i="1"/>
  <c r="D244" i="2"/>
  <c r="E244" i="2"/>
  <c r="F244" i="2"/>
  <c r="C245" i="2"/>
  <c r="H88" i="6"/>
  <c r="H90" i="6"/>
  <c r="E238" i="1"/>
  <c r="F237" i="1"/>
  <c r="F240" i="3"/>
  <c r="C241" i="3"/>
  <c r="E242" i="4"/>
  <c r="D245" i="2"/>
  <c r="E245" i="2"/>
  <c r="F245" i="2"/>
  <c r="C246" i="2"/>
  <c r="C240" i="1"/>
  <c r="F242" i="4"/>
  <c r="C243" i="4"/>
  <c r="D241" i="3"/>
  <c r="H62" i="6"/>
  <c r="H96" i="6"/>
  <c r="H97" i="6"/>
  <c r="H98" i="6"/>
  <c r="H91" i="6"/>
  <c r="D246" i="2"/>
  <c r="E246" i="2"/>
  <c r="F246" i="2"/>
  <c r="C247" i="2"/>
  <c r="D240" i="1"/>
  <c r="E241" i="3"/>
  <c r="D243" i="4"/>
  <c r="H92" i="6"/>
  <c r="H93" i="6"/>
  <c r="D247" i="2"/>
  <c r="E247" i="2"/>
  <c r="F247" i="2"/>
  <c r="C248" i="2"/>
  <c r="H69" i="6"/>
  <c r="H71" i="6"/>
  <c r="F241" i="3"/>
  <c r="C242" i="3"/>
  <c r="E243" i="4"/>
  <c r="E240" i="1"/>
  <c r="F243" i="4"/>
  <c r="C244" i="4"/>
  <c r="D248" i="2"/>
  <c r="E248" i="2"/>
  <c r="F248" i="2"/>
  <c r="C249" i="2"/>
  <c r="F240" i="1"/>
  <c r="C241" i="1"/>
  <c r="D242" i="3"/>
  <c r="D249" i="2"/>
  <c r="E249" i="2"/>
  <c r="F249" i="2"/>
  <c r="C250" i="2"/>
  <c r="D244" i="4"/>
  <c r="E242" i="3"/>
  <c r="D241" i="1"/>
  <c r="D250" i="2"/>
  <c r="E250" i="2"/>
  <c r="F250" i="2"/>
  <c r="C251" i="2"/>
  <c r="F242" i="3"/>
  <c r="C243" i="3"/>
  <c r="E241" i="1"/>
  <c r="E244" i="4"/>
  <c r="D251" i="2"/>
  <c r="E251" i="2"/>
  <c r="F251" i="2"/>
  <c r="C252" i="2"/>
  <c r="F241" i="1"/>
  <c r="C242" i="1"/>
  <c r="D243" i="3"/>
  <c r="F244" i="4"/>
  <c r="C245" i="4"/>
  <c r="D252" i="2"/>
  <c r="E252" i="2"/>
  <c r="F252" i="2"/>
  <c r="C253" i="2"/>
  <c r="E243" i="3"/>
  <c r="D245" i="4"/>
  <c r="D242" i="1"/>
  <c r="D253" i="2"/>
  <c r="E253" i="2"/>
  <c r="F253" i="2"/>
  <c r="C254" i="2"/>
  <c r="E242" i="1"/>
  <c r="F243" i="3"/>
  <c r="C244" i="3"/>
  <c r="E245" i="4"/>
  <c r="D254" i="2"/>
  <c r="E254" i="2"/>
  <c r="F254" i="2"/>
  <c r="C255" i="2"/>
  <c r="F245" i="4"/>
  <c r="C246" i="4"/>
  <c r="F242" i="1"/>
  <c r="C243" i="1"/>
  <c r="D244" i="3"/>
  <c r="E244" i="3"/>
  <c r="F244" i="3"/>
  <c r="C245" i="3"/>
  <c r="D255" i="2"/>
  <c r="E255" i="2"/>
  <c r="F255" i="2"/>
  <c r="C256" i="2"/>
  <c r="D245" i="3"/>
  <c r="E245" i="3"/>
  <c r="F245" i="3"/>
  <c r="C246" i="3"/>
  <c r="D246" i="4"/>
  <c r="E246" i="4"/>
  <c r="F246" i="4"/>
  <c r="C247" i="4"/>
  <c r="D243" i="1"/>
  <c r="D246" i="3"/>
  <c r="E246" i="3"/>
  <c r="F246" i="3"/>
  <c r="C247" i="3"/>
  <c r="D247" i="4"/>
  <c r="E247" i="4"/>
  <c r="F247" i="4"/>
  <c r="C248" i="4"/>
  <c r="D256" i="2"/>
  <c r="E256" i="2"/>
  <c r="F256" i="2"/>
  <c r="C257" i="2"/>
  <c r="E243" i="1"/>
  <c r="D248" i="4"/>
  <c r="E248" i="4"/>
  <c r="F248" i="4"/>
  <c r="C249" i="4"/>
  <c r="D257" i="2"/>
  <c r="E257" i="2"/>
  <c r="F257" i="2"/>
  <c r="C258" i="2"/>
  <c r="D247" i="3"/>
  <c r="E247" i="3"/>
  <c r="F247" i="3"/>
  <c r="C248" i="3"/>
  <c r="F243" i="1"/>
  <c r="C244" i="1"/>
  <c r="D258" i="2"/>
  <c r="E258" i="2"/>
  <c r="F258" i="2"/>
  <c r="C259" i="2"/>
  <c r="D248" i="3"/>
  <c r="E248" i="3"/>
  <c r="F248" i="3"/>
  <c r="C249" i="3"/>
  <c r="D249" i="4"/>
  <c r="E249" i="4"/>
  <c r="F249" i="4"/>
  <c r="C250" i="4"/>
  <c r="D244" i="1"/>
  <c r="D249" i="3"/>
  <c r="E249" i="3"/>
  <c r="F249" i="3"/>
  <c r="C250" i="3"/>
  <c r="D250" i="4"/>
  <c r="E250" i="4"/>
  <c r="F250" i="4"/>
  <c r="C251" i="4"/>
  <c r="D259" i="2"/>
  <c r="E259" i="2"/>
  <c r="F259" i="2"/>
  <c r="C260" i="2"/>
  <c r="E244" i="1"/>
  <c r="D251" i="4"/>
  <c r="E251" i="4"/>
  <c r="F251" i="4"/>
  <c r="C252" i="4"/>
  <c r="D250" i="3"/>
  <c r="D260" i="2"/>
  <c r="E260" i="2"/>
  <c r="F260" i="2"/>
  <c r="C261" i="2"/>
  <c r="F244" i="1"/>
  <c r="C245" i="1"/>
  <c r="D252" i="4"/>
  <c r="D245" i="1"/>
  <c r="E245" i="1"/>
  <c r="F245" i="1"/>
  <c r="C246" i="1"/>
  <c r="E250" i="3"/>
  <c r="D251" i="3"/>
  <c r="D261" i="2"/>
  <c r="E261" i="2"/>
  <c r="F261" i="2"/>
  <c r="C262" i="2"/>
  <c r="D246" i="1"/>
  <c r="E246" i="1"/>
  <c r="F246" i="1"/>
  <c r="C247" i="1"/>
  <c r="D262" i="2"/>
  <c r="E262" i="2"/>
  <c r="F262" i="2"/>
  <c r="C263" i="2"/>
  <c r="E251" i="3"/>
  <c r="F250" i="3"/>
  <c r="C253" i="3"/>
  <c r="E252" i="4"/>
  <c r="D253" i="4"/>
  <c r="D263" i="2"/>
  <c r="E263" i="2"/>
  <c r="F263" i="2"/>
  <c r="C264" i="2"/>
  <c r="D247" i="1"/>
  <c r="E247" i="1"/>
  <c r="F247" i="1"/>
  <c r="C248" i="1"/>
  <c r="E253" i="4"/>
  <c r="F252" i="4"/>
  <c r="C255" i="4"/>
  <c r="D253" i="3"/>
  <c r="D264" i="2"/>
  <c r="E264" i="2"/>
  <c r="F264" i="2"/>
  <c r="C265" i="2"/>
  <c r="D255" i="4"/>
  <c r="D248" i="1"/>
  <c r="E248" i="1"/>
  <c r="F248" i="1"/>
  <c r="C249" i="1"/>
  <c r="E253" i="3"/>
  <c r="D249" i="1"/>
  <c r="E249" i="1"/>
  <c r="F249" i="1"/>
  <c r="C250" i="1"/>
  <c r="D265" i="2"/>
  <c r="E265" i="2"/>
  <c r="F265" i="2"/>
  <c r="C266" i="2"/>
  <c r="F253" i="3"/>
  <c r="C254" i="3"/>
  <c r="E255" i="4"/>
  <c r="D266" i="2"/>
  <c r="E266" i="2"/>
  <c r="F266" i="2"/>
  <c r="C267" i="2"/>
  <c r="D250" i="1"/>
  <c r="E250" i="1"/>
  <c r="F250" i="1"/>
  <c r="C251" i="1"/>
  <c r="F255" i="4"/>
  <c r="C256" i="4"/>
  <c r="D254" i="3"/>
  <c r="D267" i="2"/>
  <c r="E267" i="2"/>
  <c r="F267" i="2"/>
  <c r="C268" i="2"/>
  <c r="E254" i="3"/>
  <c r="D251" i="1"/>
  <c r="D256" i="4"/>
  <c r="D268" i="2"/>
  <c r="E268" i="2"/>
  <c r="F268" i="2"/>
  <c r="C269" i="2"/>
  <c r="E251" i="1"/>
  <c r="D252" i="1"/>
  <c r="E256" i="4"/>
  <c r="F254" i="3"/>
  <c r="C255" i="3"/>
  <c r="I88" i="6"/>
  <c r="I90" i="6"/>
  <c r="D269" i="2"/>
  <c r="E269" i="2"/>
  <c r="F269" i="2"/>
  <c r="C270" i="2"/>
  <c r="D255" i="3"/>
  <c r="E252" i="1"/>
  <c r="F251" i="1"/>
  <c r="F256" i="4"/>
  <c r="C257" i="4"/>
  <c r="C254" i="1"/>
  <c r="D270" i="2"/>
  <c r="E270" i="2"/>
  <c r="F270" i="2"/>
  <c r="C271" i="2"/>
  <c r="D257" i="4"/>
  <c r="E255" i="3"/>
  <c r="I96" i="6"/>
  <c r="I97" i="6"/>
  <c r="I98" i="6"/>
  <c r="I91" i="6"/>
  <c r="I62" i="6"/>
  <c r="E257" i="4"/>
  <c r="D271" i="2"/>
  <c r="E271" i="2"/>
  <c r="F271" i="2"/>
  <c r="C272" i="2"/>
  <c r="D254" i="1"/>
  <c r="I92" i="6"/>
  <c r="I93" i="6"/>
  <c r="F255" i="3"/>
  <c r="C256" i="3"/>
  <c r="D272" i="2"/>
  <c r="E272" i="2"/>
  <c r="F272" i="2"/>
  <c r="C273" i="2"/>
  <c r="I69" i="6"/>
  <c r="I71" i="6"/>
  <c r="D256" i="3"/>
  <c r="E254" i="1"/>
  <c r="F257" i="4"/>
  <c r="C258" i="4"/>
  <c r="D273" i="2"/>
  <c r="E273" i="2"/>
  <c r="F273" i="2"/>
  <c r="C274" i="2"/>
  <c r="F254" i="1"/>
  <c r="C255" i="1"/>
  <c r="D258" i="4"/>
  <c r="E256" i="3"/>
  <c r="D274" i="2"/>
  <c r="E274" i="2"/>
  <c r="F274" i="2"/>
  <c r="C275" i="2"/>
  <c r="D255" i="1"/>
  <c r="F256" i="3"/>
  <c r="C257" i="3"/>
  <c r="E258" i="4"/>
  <c r="D275" i="2"/>
  <c r="E275" i="2"/>
  <c r="F275" i="2"/>
  <c r="C276" i="2"/>
  <c r="F258" i="4"/>
  <c r="C259" i="4"/>
  <c r="E255" i="1"/>
  <c r="D257" i="3"/>
  <c r="D276" i="2"/>
  <c r="E276" i="2"/>
  <c r="F276" i="2"/>
  <c r="C277" i="2"/>
  <c r="D259" i="4"/>
  <c r="E257" i="3"/>
  <c r="F255" i="1"/>
  <c r="C256" i="1"/>
  <c r="D277" i="2"/>
  <c r="E277" i="2"/>
  <c r="F277" i="2"/>
  <c r="C278" i="2"/>
  <c r="F257" i="3"/>
  <c r="C258" i="3"/>
  <c r="D256" i="1"/>
  <c r="E259" i="4"/>
  <c r="D258" i="3"/>
  <c r="E258" i="3"/>
  <c r="F258" i="3"/>
  <c r="C259" i="3"/>
  <c r="F259" i="4"/>
  <c r="C260" i="4"/>
  <c r="D278" i="2"/>
  <c r="E278" i="2"/>
  <c r="F278" i="2"/>
  <c r="C279" i="2"/>
  <c r="E256" i="1"/>
  <c r="D260" i="4"/>
  <c r="E260" i="4"/>
  <c r="F260" i="4"/>
  <c r="C261" i="4"/>
  <c r="F256" i="1"/>
  <c r="C257" i="1"/>
  <c r="D259" i="3"/>
  <c r="E259" i="3"/>
  <c r="F259" i="3"/>
  <c r="C260" i="3"/>
  <c r="D279" i="2"/>
  <c r="E279" i="2"/>
  <c r="F279" i="2"/>
  <c r="C280" i="2"/>
  <c r="D260" i="3"/>
  <c r="E260" i="3"/>
  <c r="F260" i="3"/>
  <c r="C261" i="3"/>
  <c r="D280" i="2"/>
  <c r="E280" i="2"/>
  <c r="F280" i="2"/>
  <c r="C281" i="2"/>
  <c r="D257" i="1"/>
  <c r="D261" i="4"/>
  <c r="E261" i="4"/>
  <c r="F261" i="4"/>
  <c r="C262" i="4"/>
  <c r="D281" i="2"/>
  <c r="E281" i="2"/>
  <c r="F281" i="2"/>
  <c r="C282" i="2"/>
  <c r="D262" i="4"/>
  <c r="E262" i="4"/>
  <c r="F262" i="4"/>
  <c r="C263" i="4"/>
  <c r="E257" i="1"/>
  <c r="D261" i="3"/>
  <c r="E261" i="3"/>
  <c r="F261" i="3"/>
  <c r="C262" i="3"/>
  <c r="D282" i="2"/>
  <c r="E282" i="2"/>
  <c r="F282" i="2"/>
  <c r="C283" i="2"/>
  <c r="D263" i="4"/>
  <c r="E263" i="4"/>
  <c r="F263" i="4"/>
  <c r="C264" i="4"/>
  <c r="D262" i="3"/>
  <c r="E262" i="3"/>
  <c r="F262" i="3"/>
  <c r="C263" i="3"/>
  <c r="F257" i="1"/>
  <c r="C258" i="1"/>
  <c r="D264" i="4"/>
  <c r="E264" i="4"/>
  <c r="F264" i="4"/>
  <c r="C265" i="4"/>
  <c r="D263" i="3"/>
  <c r="E263" i="3"/>
  <c r="F263" i="3"/>
  <c r="C264" i="3"/>
  <c r="D283" i="2"/>
  <c r="E283" i="2"/>
  <c r="F283" i="2"/>
  <c r="C284" i="2"/>
  <c r="D258" i="1"/>
  <c r="D284" i="2"/>
  <c r="E284" i="2"/>
  <c r="F284" i="2"/>
  <c r="C285" i="2"/>
  <c r="D265" i="4"/>
  <c r="E265" i="4"/>
  <c r="F265" i="4"/>
  <c r="C266" i="4"/>
  <c r="D264" i="3"/>
  <c r="E258" i="1"/>
  <c r="D266" i="4"/>
  <c r="D285" i="2"/>
  <c r="E285" i="2"/>
  <c r="F285" i="2"/>
  <c r="C286" i="2"/>
  <c r="F258" i="1"/>
  <c r="C259" i="1"/>
  <c r="E264" i="3"/>
  <c r="D265" i="3"/>
  <c r="D259" i="1"/>
  <c r="E259" i="1"/>
  <c r="F259" i="1"/>
  <c r="C260" i="1"/>
  <c r="D286" i="2"/>
  <c r="E286" i="2"/>
  <c r="F286" i="2"/>
  <c r="C287" i="2"/>
  <c r="E265" i="3"/>
  <c r="F264" i="3"/>
  <c r="C267" i="3"/>
  <c r="E266" i="4"/>
  <c r="D267" i="4"/>
  <c r="D260" i="1"/>
  <c r="E260" i="1"/>
  <c r="F260" i="1"/>
  <c r="C261" i="1"/>
  <c r="D287" i="2"/>
  <c r="E287" i="2"/>
  <c r="F287" i="2"/>
  <c r="C288" i="2"/>
  <c r="E267" i="4"/>
  <c r="F266" i="4"/>
  <c r="C269" i="4"/>
  <c r="D267" i="3"/>
  <c r="D288" i="2"/>
  <c r="E288" i="2"/>
  <c r="F288" i="2"/>
  <c r="C289" i="2"/>
  <c r="D261" i="1"/>
  <c r="E261" i="1"/>
  <c r="F261" i="1"/>
  <c r="C262" i="1"/>
  <c r="D269" i="4"/>
  <c r="E267" i="3"/>
  <c r="D262" i="1"/>
  <c r="E262" i="1"/>
  <c r="F262" i="1"/>
  <c r="C263" i="1"/>
  <c r="F267" i="3"/>
  <c r="C268" i="3"/>
  <c r="D289" i="2"/>
  <c r="E289" i="2"/>
  <c r="F289" i="2"/>
  <c r="C290" i="2"/>
  <c r="E269" i="4"/>
  <c r="D290" i="2"/>
  <c r="E290" i="2"/>
  <c r="F290" i="2"/>
  <c r="C291" i="2"/>
  <c r="D263" i="1"/>
  <c r="E263" i="1"/>
  <c r="F263" i="1"/>
  <c r="C264" i="1"/>
  <c r="F269" i="4"/>
  <c r="C270" i="4"/>
  <c r="D268" i="3"/>
  <c r="D264" i="1"/>
  <c r="E264" i="1"/>
  <c r="F264" i="1"/>
  <c r="C265" i="1"/>
  <c r="D291" i="2"/>
  <c r="E291" i="2"/>
  <c r="F291" i="2"/>
  <c r="C292" i="2"/>
  <c r="E268" i="3"/>
  <c r="D270" i="4"/>
  <c r="D292" i="2"/>
  <c r="E292" i="2"/>
  <c r="F292" i="2"/>
  <c r="C293" i="2"/>
  <c r="D265" i="1"/>
  <c r="E270" i="4"/>
  <c r="F268" i="3"/>
  <c r="C269" i="3"/>
  <c r="D293" i="2"/>
  <c r="E293" i="2"/>
  <c r="F293" i="2"/>
  <c r="C294" i="2"/>
  <c r="D269" i="3"/>
  <c r="E265" i="1"/>
  <c r="D266" i="1"/>
  <c r="F270" i="4"/>
  <c r="C271" i="4"/>
  <c r="D294" i="2"/>
  <c r="E294" i="2"/>
  <c r="F294" i="2"/>
  <c r="C295" i="2"/>
  <c r="D271" i="4"/>
  <c r="E269" i="3"/>
  <c r="J88" i="6"/>
  <c r="J90" i="6"/>
  <c r="E266" i="1"/>
  <c r="F265" i="1"/>
  <c r="E271" i="4"/>
  <c r="D295" i="2"/>
  <c r="E295" i="2"/>
  <c r="F295" i="2"/>
  <c r="C296" i="2"/>
  <c r="J96" i="6"/>
  <c r="J97" i="6"/>
  <c r="J98" i="6"/>
  <c r="J91" i="6"/>
  <c r="C268" i="1"/>
  <c r="F269" i="3"/>
  <c r="C270" i="3"/>
  <c r="J62" i="6"/>
  <c r="D296" i="2"/>
  <c r="E296" i="2"/>
  <c r="F296" i="2"/>
  <c r="C297" i="2"/>
  <c r="D268" i="1"/>
  <c r="D270" i="3"/>
  <c r="F271" i="4"/>
  <c r="C272" i="4"/>
  <c r="J92" i="6"/>
  <c r="J93" i="6"/>
  <c r="D297" i="2"/>
  <c r="E297" i="2"/>
  <c r="F297" i="2"/>
  <c r="C298" i="2"/>
  <c r="E270" i="3"/>
  <c r="E268" i="1"/>
  <c r="J69" i="6"/>
  <c r="J71" i="6"/>
  <c r="D272" i="4"/>
  <c r="D298" i="2"/>
  <c r="E298" i="2"/>
  <c r="F298" i="2"/>
  <c r="C299" i="2"/>
  <c r="F270" i="3"/>
  <c r="C271" i="3"/>
  <c r="E272" i="4"/>
  <c r="F268" i="1"/>
  <c r="C269" i="1"/>
  <c r="D269" i="1"/>
  <c r="D299" i="2"/>
  <c r="E299" i="2"/>
  <c r="F299" i="2"/>
  <c r="C300" i="2"/>
  <c r="D271" i="3"/>
  <c r="F272" i="4"/>
  <c r="C273" i="4"/>
  <c r="D300" i="2"/>
  <c r="E300" i="2"/>
  <c r="F300" i="2"/>
  <c r="C301" i="2"/>
  <c r="D273" i="4"/>
  <c r="E271" i="3"/>
  <c r="E269" i="1"/>
  <c r="D301" i="2"/>
  <c r="E301" i="2"/>
  <c r="F301" i="2"/>
  <c r="C302" i="2"/>
  <c r="F271" i="3"/>
  <c r="C272" i="3"/>
  <c r="F269" i="1"/>
  <c r="C270" i="1"/>
  <c r="E273" i="4"/>
  <c r="D302" i="2"/>
  <c r="E302" i="2"/>
  <c r="F302" i="2"/>
  <c r="C303" i="2"/>
  <c r="D270" i="1"/>
  <c r="D272" i="3"/>
  <c r="E272" i="3"/>
  <c r="F272" i="3"/>
  <c r="C273" i="3"/>
  <c r="F273" i="4"/>
  <c r="C274" i="4"/>
  <c r="D274" i="4"/>
  <c r="E274" i="4"/>
  <c r="F274" i="4"/>
  <c r="C275" i="4"/>
  <c r="D303" i="2"/>
  <c r="E303" i="2"/>
  <c r="F303" i="2"/>
  <c r="C304" i="2"/>
  <c r="E270" i="1"/>
  <c r="D273" i="3"/>
  <c r="E273" i="3"/>
  <c r="F273" i="3"/>
  <c r="C274" i="3"/>
  <c r="D275" i="4"/>
  <c r="E275" i="4"/>
  <c r="F275" i="4"/>
  <c r="C276" i="4"/>
  <c r="D304" i="2"/>
  <c r="E304" i="2"/>
  <c r="F304" i="2"/>
  <c r="C305" i="2"/>
  <c r="D274" i="3"/>
  <c r="E274" i="3"/>
  <c r="F274" i="3"/>
  <c r="C275" i="3"/>
  <c r="F270" i="1"/>
  <c r="C271" i="1"/>
  <c r="D275" i="3"/>
  <c r="E275" i="3"/>
  <c r="F275" i="3"/>
  <c r="C276" i="3"/>
  <c r="D276" i="4"/>
  <c r="E276" i="4"/>
  <c r="F276" i="4"/>
  <c r="C277" i="4"/>
  <c r="D271" i="1"/>
  <c r="D305" i="2"/>
  <c r="E305" i="2"/>
  <c r="F305" i="2"/>
  <c r="C306" i="2"/>
  <c r="D277" i="4"/>
  <c r="E277" i="4"/>
  <c r="F277" i="4"/>
  <c r="C278" i="4"/>
  <c r="D306" i="2"/>
  <c r="E306" i="2"/>
  <c r="F306" i="2"/>
  <c r="C307" i="2"/>
  <c r="D276" i="3"/>
  <c r="E276" i="3"/>
  <c r="F276" i="3"/>
  <c r="C277" i="3"/>
  <c r="E271" i="1"/>
  <c r="D278" i="4"/>
  <c r="E278" i="4"/>
  <c r="F278" i="4"/>
  <c r="C279" i="4"/>
  <c r="D307" i="2"/>
  <c r="E307" i="2"/>
  <c r="F307" i="2"/>
  <c r="C308" i="2"/>
  <c r="F271" i="1"/>
  <c r="C272" i="1"/>
  <c r="D277" i="3"/>
  <c r="E277" i="3"/>
  <c r="F277" i="3"/>
  <c r="C278" i="3"/>
  <c r="D308" i="2"/>
  <c r="E308" i="2"/>
  <c r="F308" i="2"/>
  <c r="C309" i="2"/>
  <c r="D279" i="4"/>
  <c r="E279" i="4"/>
  <c r="F279" i="4"/>
  <c r="C280" i="4"/>
  <c r="D278" i="3"/>
  <c r="D272" i="1"/>
  <c r="E272" i="1"/>
  <c r="D309" i="2"/>
  <c r="E309" i="2"/>
  <c r="F309" i="2"/>
  <c r="C310" i="2"/>
  <c r="D280" i="4"/>
  <c r="E278" i="3"/>
  <c r="D279" i="3"/>
  <c r="D310" i="2"/>
  <c r="E310" i="2"/>
  <c r="F310" i="2"/>
  <c r="C311" i="2"/>
  <c r="E279" i="3"/>
  <c r="F278" i="3"/>
  <c r="C281" i="3"/>
  <c r="E280" i="4"/>
  <c r="D281" i="4"/>
  <c r="F272" i="1"/>
  <c r="C273" i="1"/>
  <c r="D311" i="2"/>
  <c r="E311" i="2"/>
  <c r="F311" i="2"/>
  <c r="C312" i="2"/>
  <c r="D273" i="1"/>
  <c r="E273" i="1"/>
  <c r="F273" i="1"/>
  <c r="C274" i="1"/>
  <c r="D281" i="3"/>
  <c r="E281" i="4"/>
  <c r="F280" i="4"/>
  <c r="C283" i="4"/>
  <c r="D312" i="2"/>
  <c r="E312" i="2"/>
  <c r="F312" i="2"/>
  <c r="C313" i="2"/>
  <c r="D283" i="4"/>
  <c r="D274" i="1"/>
  <c r="E274" i="1"/>
  <c r="F274" i="1"/>
  <c r="C275" i="1"/>
  <c r="E281" i="3"/>
  <c r="D313" i="2"/>
  <c r="E313" i="2"/>
  <c r="F313" i="2"/>
  <c r="C314" i="2"/>
  <c r="D275" i="1"/>
  <c r="E275" i="1"/>
  <c r="F275" i="1"/>
  <c r="C276" i="1"/>
  <c r="F281" i="3"/>
  <c r="C282" i="3"/>
  <c r="E283" i="4"/>
  <c r="D276" i="1"/>
  <c r="E276" i="1"/>
  <c r="F276" i="1"/>
  <c r="C277" i="1"/>
  <c r="D314" i="2"/>
  <c r="E314" i="2"/>
  <c r="F314" i="2"/>
  <c r="C315" i="2"/>
  <c r="F283" i="4"/>
  <c r="C284" i="4"/>
  <c r="D282" i="3"/>
  <c r="D277" i="1"/>
  <c r="E277" i="1"/>
  <c r="F277" i="1"/>
  <c r="C278" i="1"/>
  <c r="D284" i="4"/>
  <c r="E282" i="3"/>
  <c r="D315" i="2"/>
  <c r="E315" i="2"/>
  <c r="F315" i="2"/>
  <c r="C316" i="2"/>
  <c r="D316" i="2"/>
  <c r="E316" i="2"/>
  <c r="F316" i="2"/>
  <c r="C317" i="2"/>
  <c r="D278" i="1"/>
  <c r="E278" i="1"/>
  <c r="F278" i="1"/>
  <c r="C279" i="1"/>
  <c r="F282" i="3"/>
  <c r="C283" i="3"/>
  <c r="E284" i="4"/>
  <c r="D279" i="1"/>
  <c r="D317" i="2"/>
  <c r="E317" i="2"/>
  <c r="F317" i="2"/>
  <c r="C318" i="2"/>
  <c r="F284" i="4"/>
  <c r="C285" i="4"/>
  <c r="D283" i="3"/>
  <c r="D318" i="2"/>
  <c r="E318" i="2"/>
  <c r="F318" i="2"/>
  <c r="C319" i="2"/>
  <c r="D285" i="4"/>
  <c r="E283" i="3"/>
  <c r="E279" i="1"/>
  <c r="D280" i="1"/>
  <c r="D319" i="2"/>
  <c r="E319" i="2"/>
  <c r="F319" i="2"/>
  <c r="C320" i="2"/>
  <c r="K88" i="6"/>
  <c r="K90" i="6"/>
  <c r="E280" i="1"/>
  <c r="F279" i="1"/>
  <c r="E285" i="4"/>
  <c r="F283" i="3"/>
  <c r="C284" i="3"/>
  <c r="D320" i="2"/>
  <c r="E320" i="2"/>
  <c r="F320" i="2"/>
  <c r="C321" i="2"/>
  <c r="F285" i="4"/>
  <c r="C286" i="4"/>
  <c r="K96" i="6"/>
  <c r="K97" i="6"/>
  <c r="K98" i="6"/>
  <c r="K91" i="6"/>
  <c r="D284" i="3"/>
  <c r="C282" i="1"/>
  <c r="K62" i="6"/>
  <c r="D282" i="1"/>
  <c r="D321" i="2"/>
  <c r="E321" i="2"/>
  <c r="F321" i="2"/>
  <c r="C322" i="2"/>
  <c r="K92" i="6"/>
  <c r="K93" i="6"/>
  <c r="E284" i="3"/>
  <c r="D286" i="4"/>
  <c r="D322" i="2"/>
  <c r="E322" i="2"/>
  <c r="F322" i="2"/>
  <c r="C323" i="2"/>
  <c r="E286" i="4"/>
  <c r="E282" i="1"/>
  <c r="K69" i="6"/>
  <c r="K71" i="6"/>
  <c r="F284" i="3"/>
  <c r="C285" i="3"/>
  <c r="F286" i="4"/>
  <c r="C287" i="4"/>
  <c r="D323" i="2"/>
  <c r="E323" i="2"/>
  <c r="F323" i="2"/>
  <c r="C324" i="2"/>
  <c r="D285" i="3"/>
  <c r="F282" i="1"/>
  <c r="C283" i="1"/>
  <c r="D283" i="1"/>
  <c r="D287" i="4"/>
  <c r="D324" i="2"/>
  <c r="E324" i="2"/>
  <c r="F324" i="2"/>
  <c r="C325" i="2"/>
  <c r="E285" i="3"/>
  <c r="E287" i="4"/>
  <c r="F285" i="3"/>
  <c r="C286" i="3"/>
  <c r="D325" i="2"/>
  <c r="E325" i="2"/>
  <c r="F325" i="2"/>
  <c r="C326" i="2"/>
  <c r="E283" i="1"/>
  <c r="D326" i="2"/>
  <c r="E326" i="2"/>
  <c r="F326" i="2"/>
  <c r="C327" i="2"/>
  <c r="D286" i="3"/>
  <c r="E286" i="3"/>
  <c r="F286" i="3"/>
  <c r="C287" i="3"/>
  <c r="F283" i="1"/>
  <c r="C284" i="1"/>
  <c r="F287" i="4"/>
  <c r="C288" i="4"/>
  <c r="D288" i="4"/>
  <c r="E288" i="4"/>
  <c r="F288" i="4"/>
  <c r="C289" i="4"/>
  <c r="D327" i="2"/>
  <c r="E327" i="2"/>
  <c r="F327" i="2"/>
  <c r="C328" i="2"/>
  <c r="D287" i="3"/>
  <c r="E287" i="3"/>
  <c r="F287" i="3"/>
  <c r="C288" i="3"/>
  <c r="D284" i="1"/>
  <c r="D328" i="2"/>
  <c r="E328" i="2"/>
  <c r="F328" i="2"/>
  <c r="C329" i="2"/>
  <c r="E284" i="1"/>
  <c r="D289" i="4"/>
  <c r="E289" i="4"/>
  <c r="F289" i="4"/>
  <c r="C290" i="4"/>
  <c r="D288" i="3"/>
  <c r="E288" i="3"/>
  <c r="F288" i="3"/>
  <c r="C289" i="3"/>
  <c r="D289" i="3"/>
  <c r="E289" i="3"/>
  <c r="F289" i="3"/>
  <c r="C290" i="3"/>
  <c r="D329" i="2"/>
  <c r="E329" i="2"/>
  <c r="F329" i="2"/>
  <c r="C330" i="2"/>
  <c r="F284" i="1"/>
  <c r="C285" i="1"/>
  <c r="D290" i="4"/>
  <c r="E290" i="4"/>
  <c r="F290" i="4"/>
  <c r="C291" i="4"/>
  <c r="D330" i="2"/>
  <c r="E330" i="2"/>
  <c r="F330" i="2"/>
  <c r="C331" i="2"/>
  <c r="D290" i="3"/>
  <c r="E290" i="3"/>
  <c r="F290" i="3"/>
  <c r="C291" i="3"/>
  <c r="D291" i="4"/>
  <c r="E291" i="4"/>
  <c r="F291" i="4"/>
  <c r="C292" i="4"/>
  <c r="D285" i="1"/>
  <c r="D292" i="4"/>
  <c r="E292" i="4"/>
  <c r="F292" i="4"/>
  <c r="C293" i="4"/>
  <c r="D331" i="2"/>
  <c r="E331" i="2"/>
  <c r="F331" i="2"/>
  <c r="C332" i="2"/>
  <c r="D291" i="3"/>
  <c r="E291" i="3"/>
  <c r="F291" i="3"/>
  <c r="C292" i="3"/>
  <c r="E285" i="1"/>
  <c r="D332" i="2"/>
  <c r="E332" i="2"/>
  <c r="F332" i="2"/>
  <c r="C333" i="2"/>
  <c r="D292" i="3"/>
  <c r="D293" i="4"/>
  <c r="E293" i="4"/>
  <c r="F293" i="4"/>
  <c r="C294" i="4"/>
  <c r="F285" i="1"/>
  <c r="C286" i="1"/>
  <c r="D333" i="2"/>
  <c r="E333" i="2"/>
  <c r="F333" i="2"/>
  <c r="C334" i="2"/>
  <c r="D286" i="1"/>
  <c r="E292" i="3"/>
  <c r="D293" i="3"/>
  <c r="D294" i="4"/>
  <c r="D334" i="2"/>
  <c r="E334" i="2"/>
  <c r="F334" i="2"/>
  <c r="C335" i="2"/>
  <c r="E293" i="3"/>
  <c r="F292" i="3"/>
  <c r="C295" i="3"/>
  <c r="E294" i="4"/>
  <c r="D295" i="4"/>
  <c r="E286" i="1"/>
  <c r="D335" i="2"/>
  <c r="E335" i="2"/>
  <c r="F335" i="2"/>
  <c r="C336" i="2"/>
  <c r="D295" i="3"/>
  <c r="F286" i="1"/>
  <c r="C287" i="1"/>
  <c r="E295" i="4"/>
  <c r="F294" i="4"/>
  <c r="C297" i="4"/>
  <c r="D336" i="2"/>
  <c r="E336" i="2"/>
  <c r="F336" i="2"/>
  <c r="C337" i="2"/>
  <c r="D287" i="1"/>
  <c r="E287" i="1"/>
  <c r="F287" i="1"/>
  <c r="C288" i="1"/>
  <c r="D297" i="4"/>
  <c r="E297" i="4"/>
  <c r="F297" i="4"/>
  <c r="C298" i="4"/>
  <c r="E295" i="3"/>
  <c r="D288" i="1"/>
  <c r="E288" i="1"/>
  <c r="F288" i="1"/>
  <c r="C289" i="1"/>
  <c r="F295" i="3"/>
  <c r="C296" i="3"/>
  <c r="D337" i="2"/>
  <c r="E337" i="2"/>
  <c r="F337" i="2"/>
  <c r="C338" i="2"/>
  <c r="D298" i="4"/>
  <c r="E298" i="4"/>
  <c r="F298" i="4"/>
  <c r="C299" i="4"/>
  <c r="D299" i="4"/>
  <c r="E299" i="4"/>
  <c r="F299" i="4"/>
  <c r="C300" i="4"/>
  <c r="D338" i="2"/>
  <c r="E338" i="2"/>
  <c r="F338" i="2"/>
  <c r="C339" i="2"/>
  <c r="D296" i="3"/>
  <c r="D289" i="1"/>
  <c r="E289" i="1"/>
  <c r="F289" i="1"/>
  <c r="C290" i="1"/>
  <c r="D300" i="4"/>
  <c r="E300" i="4"/>
  <c r="F300" i="4"/>
  <c r="C301" i="4"/>
  <c r="D290" i="1"/>
  <c r="E290" i="1"/>
  <c r="F290" i="1"/>
  <c r="C291" i="1"/>
  <c r="D339" i="2"/>
  <c r="E339" i="2"/>
  <c r="F339" i="2"/>
  <c r="C340" i="2"/>
  <c r="E296" i="3"/>
  <c r="D301" i="4"/>
  <c r="E301" i="4"/>
  <c r="F301" i="4"/>
  <c r="C302" i="4"/>
  <c r="D340" i="2"/>
  <c r="E340" i="2"/>
  <c r="F340" i="2"/>
  <c r="C341" i="2"/>
  <c r="D291" i="1"/>
  <c r="E291" i="1"/>
  <c r="F291" i="1"/>
  <c r="C292" i="1"/>
  <c r="F296" i="3"/>
  <c r="C297" i="3"/>
  <c r="D292" i="1"/>
  <c r="E292" i="1"/>
  <c r="F292" i="1"/>
  <c r="C293" i="1"/>
  <c r="D341" i="2"/>
  <c r="E341" i="2"/>
  <c r="F341" i="2"/>
  <c r="C342" i="2"/>
  <c r="D297" i="3"/>
  <c r="D302" i="4"/>
  <c r="E302" i="4"/>
  <c r="F302" i="4"/>
  <c r="C303" i="4"/>
  <c r="D342" i="2"/>
  <c r="E342" i="2"/>
  <c r="F342" i="2"/>
  <c r="C343" i="2"/>
  <c r="D293" i="1"/>
  <c r="D303" i="4"/>
  <c r="E303" i="4"/>
  <c r="F303" i="4"/>
  <c r="C304" i="4"/>
  <c r="E297" i="3"/>
  <c r="D343" i="2"/>
  <c r="E343" i="2"/>
  <c r="F343" i="2"/>
  <c r="C344" i="2"/>
  <c r="D304" i="4"/>
  <c r="E304" i="4"/>
  <c r="F304" i="4"/>
  <c r="C305" i="4"/>
  <c r="E293" i="1"/>
  <c r="D294" i="1"/>
  <c r="F297" i="3"/>
  <c r="C298" i="3"/>
  <c r="D305" i="4"/>
  <c r="E305" i="4"/>
  <c r="F305" i="4"/>
  <c r="C306" i="4"/>
  <c r="D344" i="2"/>
  <c r="E344" i="2"/>
  <c r="F344" i="2"/>
  <c r="C345" i="2"/>
  <c r="D298" i="3"/>
  <c r="L88" i="6"/>
  <c r="L90" i="6"/>
  <c r="E294" i="1"/>
  <c r="F293" i="1"/>
  <c r="D345" i="2"/>
  <c r="E345" i="2"/>
  <c r="F345" i="2"/>
  <c r="C346" i="2"/>
  <c r="L96" i="6"/>
  <c r="L97" i="6"/>
  <c r="L98" i="6"/>
  <c r="L91" i="6"/>
  <c r="D306" i="4"/>
  <c r="E306" i="4"/>
  <c r="F306" i="4"/>
  <c r="C307" i="4"/>
  <c r="C296" i="1"/>
  <c r="E298" i="3"/>
  <c r="L62" i="6"/>
  <c r="D307" i="4"/>
  <c r="E307" i="4"/>
  <c r="F307" i="4"/>
  <c r="C308" i="4"/>
  <c r="D346" i="2"/>
  <c r="E346" i="2"/>
  <c r="F346" i="2"/>
  <c r="C347" i="2"/>
  <c r="F298" i="3"/>
  <c r="C299" i="3"/>
  <c r="L92" i="6"/>
  <c r="L93" i="6"/>
  <c r="D296" i="1"/>
  <c r="D347" i="2"/>
  <c r="E347" i="2"/>
  <c r="F347" i="2"/>
  <c r="C348" i="2"/>
  <c r="D299" i="3"/>
  <c r="E296" i="1"/>
  <c r="L69" i="6"/>
  <c r="L71" i="6"/>
  <c r="D308" i="4"/>
  <c r="E308" i="4"/>
  <c r="F308" i="4"/>
  <c r="C309" i="4"/>
  <c r="D309" i="4"/>
  <c r="E309" i="4"/>
  <c r="F309" i="4"/>
  <c r="C310" i="4"/>
  <c r="D348" i="2"/>
  <c r="E348" i="2"/>
  <c r="F348" i="2"/>
  <c r="C349" i="2"/>
  <c r="E299" i="3"/>
  <c r="F296" i="1"/>
  <c r="C297" i="1"/>
  <c r="D310" i="4"/>
  <c r="E310" i="4"/>
  <c r="F310" i="4"/>
  <c r="C311" i="4"/>
  <c r="F299" i="3"/>
  <c r="C300" i="3"/>
  <c r="D297" i="1"/>
  <c r="D349" i="2"/>
  <c r="E349" i="2"/>
  <c r="F349" i="2"/>
  <c r="C350" i="2"/>
  <c r="D350" i="2"/>
  <c r="E350" i="2"/>
  <c r="F350" i="2"/>
  <c r="C351" i="2"/>
  <c r="D300" i="3"/>
  <c r="E300" i="3"/>
  <c r="F300" i="3"/>
  <c r="C301" i="3"/>
  <c r="D311" i="4"/>
  <c r="E311" i="4"/>
  <c r="F311" i="4"/>
  <c r="C312" i="4"/>
  <c r="E297" i="1"/>
  <c r="D312" i="4"/>
  <c r="E312" i="4"/>
  <c r="F312" i="4"/>
  <c r="C313" i="4"/>
  <c r="D301" i="3"/>
  <c r="E301" i="3"/>
  <c r="F301" i="3"/>
  <c r="C302" i="3"/>
  <c r="D351" i="2"/>
  <c r="E351" i="2"/>
  <c r="F351" i="2"/>
  <c r="C352" i="2"/>
  <c r="F297" i="1"/>
  <c r="C298" i="1"/>
  <c r="D352" i="2"/>
  <c r="E352" i="2"/>
  <c r="F352" i="2"/>
  <c r="C353" i="2"/>
  <c r="D302" i="3"/>
  <c r="E302" i="3"/>
  <c r="F302" i="3"/>
  <c r="C303" i="3"/>
  <c r="D313" i="4"/>
  <c r="E313" i="4"/>
  <c r="F313" i="4"/>
  <c r="C314" i="4"/>
  <c r="D298" i="1"/>
  <c r="D303" i="3"/>
  <c r="E303" i="3"/>
  <c r="F303" i="3"/>
  <c r="C304" i="3"/>
  <c r="E298" i="1"/>
  <c r="D353" i="2"/>
  <c r="E353" i="2"/>
  <c r="F353" i="2"/>
  <c r="C354" i="2"/>
  <c r="D314" i="4"/>
  <c r="E314" i="4"/>
  <c r="F314" i="4"/>
  <c r="C315" i="4"/>
  <c r="D304" i="3"/>
  <c r="E304" i="3"/>
  <c r="F304" i="3"/>
  <c r="C305" i="3"/>
  <c r="D354" i="2"/>
  <c r="E354" i="2"/>
  <c r="F354" i="2"/>
  <c r="C355" i="2"/>
  <c r="F298" i="1"/>
  <c r="C299" i="1"/>
  <c r="D315" i="4"/>
  <c r="E315" i="4"/>
  <c r="F315" i="4"/>
  <c r="C316" i="4"/>
  <c r="D305" i="3"/>
  <c r="E305" i="3"/>
  <c r="F305" i="3"/>
  <c r="C306" i="3"/>
  <c r="D316" i="4"/>
  <c r="E316" i="4"/>
  <c r="F316" i="4"/>
  <c r="C317" i="4"/>
  <c r="D355" i="2"/>
  <c r="E355" i="2"/>
  <c r="F355" i="2"/>
  <c r="C356" i="2"/>
  <c r="D299" i="1"/>
  <c r="D317" i="4"/>
  <c r="E317" i="4"/>
  <c r="F317" i="4"/>
  <c r="C318" i="4"/>
  <c r="D356" i="2"/>
  <c r="E356" i="2"/>
  <c r="F356" i="2"/>
  <c r="C357" i="2"/>
  <c r="D306" i="3"/>
  <c r="E299" i="1"/>
  <c r="D318" i="4"/>
  <c r="E318" i="4"/>
  <c r="F318" i="4"/>
  <c r="C319" i="4"/>
  <c r="D357" i="2"/>
  <c r="E357" i="2"/>
  <c r="F357" i="2"/>
  <c r="C358" i="2"/>
  <c r="F299" i="1"/>
  <c r="C300" i="1"/>
  <c r="E306" i="3"/>
  <c r="D307" i="3"/>
  <c r="D358" i="2"/>
  <c r="E358" i="2"/>
  <c r="F358" i="2"/>
  <c r="C359" i="2"/>
  <c r="D319" i="4"/>
  <c r="E319" i="4"/>
  <c r="F319" i="4"/>
  <c r="C320" i="4"/>
  <c r="D300" i="1"/>
  <c r="E307" i="3"/>
  <c r="F306" i="3"/>
  <c r="C309" i="3"/>
  <c r="D359" i="2"/>
  <c r="E359" i="2"/>
  <c r="F359" i="2"/>
  <c r="C360" i="2"/>
  <c r="E300" i="1"/>
  <c r="D309" i="3"/>
  <c r="E309" i="3"/>
  <c r="F309" i="3"/>
  <c r="C310" i="3"/>
  <c r="D320" i="4"/>
  <c r="E320" i="4"/>
  <c r="F320" i="4"/>
  <c r="C321" i="4"/>
  <c r="D321" i="4"/>
  <c r="E321" i="4"/>
  <c r="F321" i="4"/>
  <c r="C322" i="4"/>
  <c r="D360" i="2"/>
  <c r="E360" i="2"/>
  <c r="F360" i="2"/>
  <c r="C361" i="2"/>
  <c r="F300" i="1"/>
  <c r="C301" i="1"/>
  <c r="D310" i="3"/>
  <c r="E310" i="3"/>
  <c r="F310" i="3"/>
  <c r="C311" i="3"/>
  <c r="D322" i="4"/>
  <c r="E322" i="4"/>
  <c r="F322" i="4"/>
  <c r="C323" i="4"/>
  <c r="D311" i="3"/>
  <c r="E311" i="3"/>
  <c r="F311" i="3"/>
  <c r="C312" i="3"/>
  <c r="D361" i="2"/>
  <c r="E361" i="2"/>
  <c r="F361" i="2"/>
  <c r="C362" i="2"/>
  <c r="D301" i="1"/>
  <c r="E301" i="1"/>
  <c r="F301" i="1"/>
  <c r="C302" i="1"/>
  <c r="D323" i="4"/>
  <c r="E323" i="4"/>
  <c r="F323" i="4"/>
  <c r="C324" i="4"/>
  <c r="D362" i="2"/>
  <c r="E362" i="2"/>
  <c r="F362" i="2"/>
  <c r="C363" i="2"/>
  <c r="D302" i="1"/>
  <c r="E302" i="1"/>
  <c r="F302" i="1"/>
  <c r="C303" i="1"/>
  <c r="D312" i="3"/>
  <c r="E312" i="3"/>
  <c r="F312" i="3"/>
  <c r="C313" i="3"/>
  <c r="D324" i="4"/>
  <c r="E324" i="4"/>
  <c r="F324" i="4"/>
  <c r="C325" i="4"/>
  <c r="D313" i="3"/>
  <c r="E313" i="3"/>
  <c r="F313" i="3"/>
  <c r="C314" i="3"/>
  <c r="D363" i="2"/>
  <c r="E363" i="2"/>
  <c r="F363" i="2"/>
  <c r="C364" i="2"/>
  <c r="D303" i="1"/>
  <c r="E303" i="1"/>
  <c r="F303" i="1"/>
  <c r="C304" i="1"/>
  <c r="D325" i="4"/>
  <c r="E325" i="4"/>
  <c r="F325" i="4"/>
  <c r="C326" i="4"/>
  <c r="D364" i="2"/>
  <c r="E364" i="2"/>
  <c r="F364" i="2"/>
  <c r="C365" i="2"/>
  <c r="D304" i="1"/>
  <c r="E304" i="1"/>
  <c r="F304" i="1"/>
  <c r="C305" i="1"/>
  <c r="D314" i="3"/>
  <c r="E314" i="3"/>
  <c r="F314" i="3"/>
  <c r="C315" i="3"/>
  <c r="D305" i="1"/>
  <c r="E305" i="1"/>
  <c r="F305" i="1"/>
  <c r="C306" i="1"/>
  <c r="D326" i="4"/>
  <c r="E326" i="4"/>
  <c r="F326" i="4"/>
  <c r="C327" i="4"/>
  <c r="D315" i="3"/>
  <c r="E315" i="3"/>
  <c r="F315" i="3"/>
  <c r="C316" i="3"/>
  <c r="D365" i="2"/>
  <c r="E365" i="2"/>
  <c r="F365" i="2"/>
  <c r="C366" i="2"/>
  <c r="D327" i="4"/>
  <c r="E327" i="4"/>
  <c r="F327" i="4"/>
  <c r="C328" i="4"/>
  <c r="D366" i="2"/>
  <c r="E366" i="2"/>
  <c r="F366" i="2"/>
  <c r="C367" i="2"/>
  <c r="D316" i="3"/>
  <c r="E316" i="3"/>
  <c r="F316" i="3"/>
  <c r="C317" i="3"/>
  <c r="D306" i="1"/>
  <c r="E306" i="1"/>
  <c r="F306" i="1"/>
  <c r="C307" i="1"/>
  <c r="D317" i="3"/>
  <c r="E317" i="3"/>
  <c r="F317" i="3"/>
  <c r="C318" i="3"/>
  <c r="D328" i="4"/>
  <c r="E328" i="4"/>
  <c r="F328" i="4"/>
  <c r="C329" i="4"/>
  <c r="D307" i="1"/>
  <c r="D367" i="2"/>
  <c r="E367" i="2"/>
  <c r="F367" i="2"/>
  <c r="C368" i="2"/>
  <c r="D368" i="2"/>
  <c r="E368" i="2"/>
  <c r="F368" i="2"/>
  <c r="C369" i="2"/>
  <c r="D329" i="4"/>
  <c r="E329" i="4"/>
  <c r="F329" i="4"/>
  <c r="C330" i="4"/>
  <c r="D318" i="3"/>
  <c r="E318" i="3"/>
  <c r="F318" i="3"/>
  <c r="C319" i="3"/>
  <c r="E307" i="1"/>
  <c r="D308" i="1"/>
  <c r="D330" i="4"/>
  <c r="E330" i="4"/>
  <c r="F330" i="4"/>
  <c r="C331" i="4"/>
  <c r="D319" i="3"/>
  <c r="E319" i="3"/>
  <c r="F319" i="3"/>
  <c r="C320" i="3"/>
  <c r="D369" i="2"/>
  <c r="E369" i="2"/>
  <c r="F369" i="2"/>
  <c r="C370" i="2"/>
  <c r="M88" i="6"/>
  <c r="M90" i="6"/>
  <c r="E308" i="1"/>
  <c r="F307" i="1"/>
  <c r="D320" i="3"/>
  <c r="E320" i="3"/>
  <c r="F320" i="3"/>
  <c r="C321" i="3"/>
  <c r="D331" i="4"/>
  <c r="E331" i="4"/>
  <c r="F331" i="4"/>
  <c r="C332" i="4"/>
  <c r="D370" i="2"/>
  <c r="E370" i="2"/>
  <c r="F370" i="2"/>
  <c r="C371" i="2"/>
  <c r="C310" i="1"/>
  <c r="M62" i="6"/>
  <c r="M96" i="6"/>
  <c r="M97" i="6"/>
  <c r="M98" i="6"/>
  <c r="M91" i="6"/>
  <c r="D321" i="3"/>
  <c r="E321" i="3"/>
  <c r="F321" i="3"/>
  <c r="C322" i="3"/>
  <c r="D310" i="1"/>
  <c r="D332" i="4"/>
  <c r="E332" i="4"/>
  <c r="F332" i="4"/>
  <c r="C333" i="4"/>
  <c r="M92" i="6"/>
  <c r="M93" i="6"/>
  <c r="D371" i="2"/>
  <c r="E371" i="2"/>
  <c r="F371" i="2"/>
  <c r="C372" i="2"/>
  <c r="D372" i="2"/>
  <c r="E372" i="2"/>
  <c r="F372" i="2"/>
  <c r="C373" i="2"/>
  <c r="E310" i="1"/>
  <c r="D333" i="4"/>
  <c r="E333" i="4"/>
  <c r="F333" i="4"/>
  <c r="C334" i="4"/>
  <c r="F322" i="3"/>
  <c r="C323" i="3"/>
  <c r="D322" i="3"/>
  <c r="E322" i="3"/>
  <c r="M69" i="6"/>
  <c r="M71" i="6"/>
  <c r="D334" i="4"/>
  <c r="E334" i="4"/>
  <c r="F334" i="4"/>
  <c r="C335" i="4"/>
  <c r="D323" i="3"/>
  <c r="E323" i="3"/>
  <c r="F323" i="3"/>
  <c r="C324" i="3"/>
  <c r="F310" i="1"/>
  <c r="C311" i="1"/>
  <c r="D373" i="2"/>
  <c r="E373" i="2"/>
  <c r="F373" i="2"/>
  <c r="C374" i="2"/>
  <c r="D324" i="3"/>
  <c r="E324" i="3"/>
  <c r="F324" i="3"/>
  <c r="C325" i="3"/>
  <c r="D335" i="4"/>
  <c r="E335" i="4"/>
  <c r="F335" i="4"/>
  <c r="C336" i="4"/>
  <c r="D374" i="2"/>
  <c r="E374" i="2"/>
  <c r="F374" i="2"/>
  <c r="C375" i="2"/>
  <c r="D311" i="1"/>
  <c r="D325" i="3"/>
  <c r="E325" i="3"/>
  <c r="F325" i="3"/>
  <c r="C326" i="3"/>
  <c r="D375" i="2"/>
  <c r="E375" i="2"/>
  <c r="F375" i="2"/>
  <c r="C376" i="2"/>
  <c r="D336" i="4"/>
  <c r="E336" i="4"/>
  <c r="F336" i="4"/>
  <c r="C337" i="4"/>
  <c r="E311" i="1"/>
  <c r="D376" i="2"/>
  <c r="E376" i="2"/>
  <c r="F376" i="2"/>
  <c r="C377" i="2"/>
  <c r="D326" i="3"/>
  <c r="E326" i="3"/>
  <c r="F326" i="3"/>
  <c r="C327" i="3"/>
  <c r="F311" i="1"/>
  <c r="C312" i="1"/>
  <c r="D337" i="4"/>
  <c r="E337" i="4"/>
  <c r="F337" i="4"/>
  <c r="C338" i="4"/>
  <c r="D327" i="3"/>
  <c r="E327" i="3"/>
  <c r="F327" i="3"/>
  <c r="C328" i="3"/>
  <c r="D338" i="4"/>
  <c r="E338" i="4"/>
  <c r="F338" i="4"/>
  <c r="C339" i="4"/>
  <c r="D377" i="2"/>
  <c r="E377" i="2"/>
  <c r="F377" i="2"/>
  <c r="C378" i="2"/>
  <c r="D312" i="1"/>
  <c r="D339" i="4"/>
  <c r="E339" i="4"/>
  <c r="F339" i="4"/>
  <c r="C340" i="4"/>
  <c r="D328" i="3"/>
  <c r="E328" i="3"/>
  <c r="F328" i="3"/>
  <c r="C329" i="3"/>
  <c r="D378" i="2"/>
  <c r="E378" i="2"/>
  <c r="F378" i="2"/>
  <c r="C379" i="2"/>
  <c r="E312" i="1"/>
  <c r="D340" i="4"/>
  <c r="E340" i="4"/>
  <c r="F340" i="4"/>
  <c r="C341" i="4"/>
  <c r="D379" i="2"/>
  <c r="E379" i="2"/>
  <c r="F379" i="2"/>
  <c r="C380" i="2"/>
  <c r="D329" i="3"/>
  <c r="E329" i="3"/>
  <c r="F329" i="3"/>
  <c r="C330" i="3"/>
  <c r="F312" i="1"/>
  <c r="C313" i="1"/>
  <c r="D380" i="2"/>
  <c r="E380" i="2"/>
  <c r="F380" i="2"/>
  <c r="C381" i="2"/>
  <c r="D341" i="4"/>
  <c r="E341" i="4"/>
  <c r="F341" i="4"/>
  <c r="C342" i="4"/>
  <c r="D330" i="3"/>
  <c r="E330" i="3"/>
  <c r="F330" i="3"/>
  <c r="C331" i="3"/>
  <c r="D313" i="1"/>
  <c r="D331" i="3"/>
  <c r="E331" i="3"/>
  <c r="F331" i="3"/>
  <c r="C332" i="3"/>
  <c r="D342" i="4"/>
  <c r="E342" i="4"/>
  <c r="F342" i="4"/>
  <c r="C343" i="4"/>
  <c r="D381" i="2"/>
  <c r="E381" i="2"/>
  <c r="F381" i="2"/>
  <c r="C382" i="2"/>
  <c r="E313" i="1"/>
  <c r="D343" i="4"/>
  <c r="E343" i="4"/>
  <c r="F343" i="4"/>
  <c r="C344" i="4"/>
  <c r="D332" i="3"/>
  <c r="E332" i="3"/>
  <c r="F332" i="3"/>
  <c r="C333" i="3"/>
  <c r="D382" i="2"/>
  <c r="E382" i="2"/>
  <c r="F382" i="2"/>
  <c r="C383" i="2"/>
  <c r="F313" i="1"/>
  <c r="C314" i="1"/>
  <c r="D333" i="3"/>
  <c r="E333" i="3"/>
  <c r="F333" i="3"/>
  <c r="C334" i="3"/>
  <c r="D314" i="1"/>
  <c r="D344" i="4"/>
  <c r="E344" i="4"/>
  <c r="F344" i="4"/>
  <c r="C345" i="4"/>
  <c r="D383" i="2"/>
  <c r="E383" i="2"/>
  <c r="F383" i="2"/>
  <c r="C384" i="2"/>
  <c r="D334" i="3"/>
  <c r="E334" i="3"/>
  <c r="F334" i="3"/>
  <c r="C335" i="3"/>
  <c r="D384" i="2"/>
  <c r="E384" i="2"/>
  <c r="F384" i="2"/>
  <c r="C385" i="2"/>
  <c r="D345" i="4"/>
  <c r="E345" i="4"/>
  <c r="F345" i="4"/>
  <c r="C346" i="4"/>
  <c r="E314" i="1"/>
  <c r="D335" i="3"/>
  <c r="E335" i="3"/>
  <c r="F335" i="3"/>
  <c r="C336" i="3"/>
  <c r="D346" i="4"/>
  <c r="E346" i="4"/>
  <c r="F346" i="4"/>
  <c r="C347" i="4"/>
  <c r="F385" i="2"/>
  <c r="C386" i="2"/>
  <c r="D385" i="2"/>
  <c r="E385" i="2"/>
  <c r="F314" i="1"/>
  <c r="C315" i="1"/>
  <c r="D347" i="4"/>
  <c r="E347" i="4"/>
  <c r="F347" i="4"/>
  <c r="C348" i="4"/>
  <c r="D336" i="3"/>
  <c r="E336" i="3"/>
  <c r="F336" i="3"/>
  <c r="C337" i="3"/>
  <c r="D386" i="2"/>
  <c r="E386" i="2"/>
  <c r="F386" i="2"/>
  <c r="C387" i="2"/>
  <c r="D315" i="1"/>
  <c r="E315" i="1"/>
  <c r="F315" i="1"/>
  <c r="C316" i="1"/>
  <c r="D337" i="3"/>
  <c r="E337" i="3"/>
  <c r="F337" i="3"/>
  <c r="C338" i="3"/>
  <c r="D316" i="1"/>
  <c r="E316" i="1"/>
  <c r="F316" i="1"/>
  <c r="C317" i="1"/>
  <c r="D387" i="2"/>
  <c r="E387" i="2"/>
  <c r="F387" i="2"/>
  <c r="C388" i="2"/>
  <c r="D348" i="4"/>
  <c r="E348" i="4"/>
  <c r="F348" i="4"/>
  <c r="C349" i="4"/>
  <c r="D388" i="2"/>
  <c r="E388" i="2"/>
  <c r="F388" i="2"/>
  <c r="C389" i="2"/>
  <c r="D317" i="1"/>
  <c r="E317" i="1"/>
  <c r="F317" i="1"/>
  <c r="C318" i="1"/>
  <c r="D349" i="4"/>
  <c r="E349" i="4"/>
  <c r="F349" i="4"/>
  <c r="C350" i="4"/>
  <c r="D338" i="3"/>
  <c r="E338" i="3"/>
  <c r="F338" i="3"/>
  <c r="C339" i="3"/>
  <c r="D389" i="2"/>
  <c r="E389" i="2"/>
  <c r="F389" i="2"/>
  <c r="C390" i="2"/>
  <c r="D339" i="3"/>
  <c r="E339" i="3"/>
  <c r="F339" i="3"/>
  <c r="C340" i="3"/>
  <c r="D318" i="1"/>
  <c r="E318" i="1"/>
  <c r="F318" i="1"/>
  <c r="C319" i="1"/>
  <c r="D350" i="4"/>
  <c r="E350" i="4"/>
  <c r="F350" i="4"/>
  <c r="C351" i="4"/>
  <c r="D390" i="2"/>
  <c r="E390" i="2"/>
  <c r="F390" i="2"/>
  <c r="C391" i="2"/>
  <c r="D319" i="1"/>
  <c r="E319" i="1"/>
  <c r="F319" i="1"/>
  <c r="C320" i="1"/>
  <c r="D351" i="4"/>
  <c r="E351" i="4"/>
  <c r="F351" i="4"/>
  <c r="C352" i="4"/>
  <c r="D340" i="3"/>
  <c r="E340" i="3"/>
  <c r="F340" i="3"/>
  <c r="C341" i="3"/>
  <c r="D320" i="1"/>
  <c r="E320" i="1"/>
  <c r="F320" i="1"/>
  <c r="C321" i="1"/>
  <c r="D341" i="3"/>
  <c r="E341" i="3"/>
  <c r="F341" i="3"/>
  <c r="C342" i="3"/>
  <c r="D352" i="4"/>
  <c r="E352" i="4"/>
  <c r="F352" i="4"/>
  <c r="C353" i="4"/>
  <c r="D391" i="2"/>
  <c r="E391" i="2"/>
  <c r="F391" i="2"/>
  <c r="C392" i="2"/>
  <c r="D392" i="2"/>
  <c r="E392" i="2"/>
  <c r="F392" i="2"/>
  <c r="C393" i="2"/>
  <c r="D353" i="4"/>
  <c r="E353" i="4"/>
  <c r="F353" i="4"/>
  <c r="C354" i="4"/>
  <c r="D321" i="1"/>
  <c r="D342" i="3"/>
  <c r="E342" i="3"/>
  <c r="F342" i="3"/>
  <c r="C343" i="3"/>
  <c r="D393" i="2"/>
  <c r="E393" i="2"/>
  <c r="F393" i="2"/>
  <c r="C394" i="2"/>
  <c r="D343" i="3"/>
  <c r="E343" i="3"/>
  <c r="F343" i="3"/>
  <c r="C344" i="3"/>
  <c r="D354" i="4"/>
  <c r="E354" i="4"/>
  <c r="F354" i="4"/>
  <c r="C355" i="4"/>
  <c r="E321" i="1"/>
  <c r="D322" i="1"/>
  <c r="D344" i="3"/>
  <c r="E344" i="3"/>
  <c r="F344" i="3"/>
  <c r="C345" i="3"/>
  <c r="D394" i="2"/>
  <c r="E394" i="2"/>
  <c r="F394" i="2"/>
  <c r="C395" i="2"/>
  <c r="N88" i="6"/>
  <c r="N90" i="6"/>
  <c r="E322" i="1"/>
  <c r="F321" i="1"/>
  <c r="D355" i="4"/>
  <c r="E355" i="4"/>
  <c r="F355" i="4"/>
  <c r="C356" i="4"/>
  <c r="N62" i="6"/>
  <c r="D345" i="3"/>
  <c r="E345" i="3"/>
  <c r="F345" i="3"/>
  <c r="C346" i="3"/>
  <c r="C324" i="1"/>
  <c r="D395" i="2"/>
  <c r="E395" i="2"/>
  <c r="F395" i="2"/>
  <c r="C396" i="2"/>
  <c r="D356" i="4"/>
  <c r="E356" i="4"/>
  <c r="F356" i="4"/>
  <c r="C357" i="4"/>
  <c r="N96" i="6"/>
  <c r="N97" i="6"/>
  <c r="N98" i="6"/>
  <c r="N91" i="6"/>
  <c r="D396" i="2"/>
  <c r="E396" i="2"/>
  <c r="F396" i="2"/>
  <c r="C397" i="2"/>
  <c r="D346" i="3"/>
  <c r="E346" i="3"/>
  <c r="F346" i="3"/>
  <c r="C347" i="3"/>
  <c r="D357" i="4"/>
  <c r="E357" i="4"/>
  <c r="F357" i="4"/>
  <c r="C358" i="4"/>
  <c r="D324" i="1"/>
  <c r="N92" i="6"/>
  <c r="N93" i="6"/>
  <c r="D358" i="4"/>
  <c r="E358" i="4"/>
  <c r="F358" i="4"/>
  <c r="C359" i="4"/>
  <c r="E324" i="1"/>
  <c r="N69" i="6"/>
  <c r="N71" i="6"/>
  <c r="D347" i="3"/>
  <c r="E347" i="3"/>
  <c r="F347" i="3"/>
  <c r="C348" i="3"/>
  <c r="D397" i="2"/>
  <c r="E397" i="2"/>
  <c r="F397" i="2"/>
  <c r="C398" i="2"/>
  <c r="D398" i="2"/>
  <c r="E398" i="2"/>
  <c r="F398" i="2"/>
  <c r="C399" i="2"/>
  <c r="D359" i="4"/>
  <c r="E359" i="4"/>
  <c r="F359" i="4"/>
  <c r="C360" i="4"/>
  <c r="D348" i="3"/>
  <c r="E348" i="3"/>
  <c r="F348" i="3"/>
  <c r="C349" i="3"/>
  <c r="F324" i="1"/>
  <c r="C325" i="1"/>
  <c r="D325" i="1"/>
  <c r="D360" i="4"/>
  <c r="E360" i="4"/>
  <c r="F360" i="4"/>
  <c r="C361" i="4"/>
  <c r="D399" i="2"/>
  <c r="E399" i="2"/>
  <c r="F399" i="2"/>
  <c r="C400" i="2"/>
  <c r="D349" i="3"/>
  <c r="E349" i="3"/>
  <c r="F349" i="3"/>
  <c r="C350" i="3"/>
  <c r="D400" i="2"/>
  <c r="E400" i="2"/>
  <c r="F400" i="2"/>
  <c r="C401" i="2"/>
  <c r="D350" i="3"/>
  <c r="E350" i="3"/>
  <c r="F350" i="3"/>
  <c r="C351" i="3"/>
  <c r="D361" i="4"/>
  <c r="E361" i="4"/>
  <c r="F361" i="4"/>
  <c r="C362" i="4"/>
  <c r="E325" i="1"/>
  <c r="D362" i="4"/>
  <c r="E362" i="4"/>
  <c r="F362" i="4"/>
  <c r="C363" i="4"/>
  <c r="D401" i="2"/>
  <c r="E401" i="2"/>
  <c r="F401" i="2"/>
  <c r="C402" i="2"/>
  <c r="D351" i="3"/>
  <c r="E351" i="3"/>
  <c r="F351" i="3"/>
  <c r="C352" i="3"/>
  <c r="F325" i="1"/>
  <c r="C326" i="1"/>
  <c r="D352" i="3"/>
  <c r="E352" i="3"/>
  <c r="F352" i="3"/>
  <c r="C353" i="3"/>
  <c r="D402" i="2"/>
  <c r="E402" i="2"/>
  <c r="F402" i="2"/>
  <c r="C403" i="2"/>
  <c r="D326" i="1"/>
  <c r="D363" i="4"/>
  <c r="E363" i="4"/>
  <c r="F363" i="4"/>
  <c r="C364" i="4"/>
  <c r="D353" i="3"/>
  <c r="E353" i="3"/>
  <c r="F353" i="3"/>
  <c r="C354" i="3"/>
  <c r="D364" i="4"/>
  <c r="E364" i="4"/>
  <c r="F364" i="4"/>
  <c r="C365" i="4"/>
  <c r="D403" i="2"/>
  <c r="E403" i="2"/>
  <c r="F403" i="2"/>
  <c r="C404" i="2"/>
  <c r="E326" i="1"/>
  <c r="D404" i="2"/>
  <c r="E404" i="2"/>
  <c r="F404" i="2"/>
  <c r="C405" i="2"/>
  <c r="D365" i="4"/>
  <c r="E365" i="4"/>
  <c r="F365" i="4"/>
  <c r="C366" i="4"/>
  <c r="F326" i="1"/>
  <c r="C327" i="1"/>
  <c r="D354" i="3"/>
  <c r="E354" i="3"/>
  <c r="F354" i="3"/>
  <c r="C355" i="3"/>
  <c r="D405" i="2"/>
  <c r="E405" i="2"/>
  <c r="F405" i="2"/>
  <c r="C406" i="2"/>
  <c r="D327" i="1"/>
  <c r="D355" i="3"/>
  <c r="E355" i="3"/>
  <c r="F355" i="3"/>
  <c r="C356" i="3"/>
  <c r="D366" i="4"/>
  <c r="E366" i="4"/>
  <c r="F366" i="4"/>
  <c r="C367" i="4"/>
  <c r="D406" i="2"/>
  <c r="E406" i="2"/>
  <c r="F406" i="2"/>
  <c r="C407" i="2"/>
  <c r="D356" i="3"/>
  <c r="E356" i="3"/>
  <c r="F356" i="3"/>
  <c r="C357" i="3"/>
  <c r="D367" i="4"/>
  <c r="E367" i="4"/>
  <c r="F367" i="4"/>
  <c r="C368" i="4"/>
  <c r="E327" i="1"/>
  <c r="D357" i="3"/>
  <c r="E357" i="3"/>
  <c r="F357" i="3"/>
  <c r="C358" i="3"/>
  <c r="D407" i="2"/>
  <c r="E407" i="2"/>
  <c r="F407" i="2"/>
  <c r="C408" i="2"/>
  <c r="F327" i="1"/>
  <c r="C328" i="1"/>
  <c r="D368" i="4"/>
  <c r="E368" i="4"/>
  <c r="F368" i="4"/>
  <c r="C369" i="4"/>
  <c r="D408" i="2"/>
  <c r="E408" i="2"/>
  <c r="F408" i="2"/>
  <c r="C409" i="2"/>
  <c r="D358" i="3"/>
  <c r="E358" i="3"/>
  <c r="F358" i="3"/>
  <c r="C359" i="3"/>
  <c r="D369" i="4"/>
  <c r="E369" i="4"/>
  <c r="F369" i="4"/>
  <c r="C370" i="4"/>
  <c r="D328" i="1"/>
  <c r="D370" i="4"/>
  <c r="E370" i="4"/>
  <c r="F370" i="4"/>
  <c r="C371" i="4"/>
  <c r="D409" i="2"/>
  <c r="E409" i="2"/>
  <c r="F409" i="2"/>
  <c r="C410" i="2"/>
  <c r="E328" i="1"/>
  <c r="D359" i="3"/>
  <c r="E359" i="3"/>
  <c r="F359" i="3"/>
  <c r="C360" i="3"/>
  <c r="D371" i="4"/>
  <c r="E371" i="4"/>
  <c r="F371" i="4"/>
  <c r="C372" i="4"/>
  <c r="D410" i="2"/>
  <c r="E410" i="2"/>
  <c r="F410" i="2"/>
  <c r="C411" i="2"/>
  <c r="D360" i="3"/>
  <c r="E360" i="3"/>
  <c r="F360" i="3"/>
  <c r="C361" i="3"/>
  <c r="F328" i="1"/>
  <c r="C329" i="1"/>
  <c r="D411" i="2"/>
  <c r="E411" i="2"/>
  <c r="F411" i="2"/>
  <c r="C412" i="2"/>
  <c r="D361" i="3"/>
  <c r="E361" i="3"/>
  <c r="F361" i="3"/>
  <c r="C362" i="3"/>
  <c r="D372" i="4"/>
  <c r="E372" i="4"/>
  <c r="F372" i="4"/>
  <c r="C373" i="4"/>
  <c r="D329" i="1"/>
  <c r="E329" i="1"/>
  <c r="F329" i="1"/>
  <c r="C330" i="1"/>
  <c r="D330" i="1"/>
  <c r="E330" i="1"/>
  <c r="F330" i="1"/>
  <c r="C331" i="1"/>
  <c r="D412" i="2"/>
  <c r="E412" i="2"/>
  <c r="F412" i="2"/>
  <c r="C413" i="2"/>
  <c r="D373" i="4"/>
  <c r="E373" i="4"/>
  <c r="F373" i="4"/>
  <c r="C374" i="4"/>
  <c r="D362" i="3"/>
  <c r="E362" i="3"/>
  <c r="F362" i="3"/>
  <c r="C363" i="3"/>
  <c r="D413" i="2"/>
  <c r="E413" i="2"/>
  <c r="F413" i="2"/>
  <c r="C414" i="2"/>
  <c r="D331" i="1"/>
  <c r="E331" i="1"/>
  <c r="F331" i="1"/>
  <c r="C332" i="1"/>
  <c r="D363" i="3"/>
  <c r="E363" i="3"/>
  <c r="F363" i="3"/>
  <c r="C364" i="3"/>
  <c r="D374" i="4"/>
  <c r="E374" i="4"/>
  <c r="F374" i="4"/>
  <c r="C375" i="4"/>
  <c r="D332" i="1"/>
  <c r="E332" i="1"/>
  <c r="F332" i="1"/>
  <c r="C333" i="1"/>
  <c r="D414" i="2"/>
  <c r="E414" i="2"/>
  <c r="F414" i="2"/>
  <c r="C415" i="2"/>
  <c r="D364" i="3"/>
  <c r="E364" i="3"/>
  <c r="F364" i="3"/>
  <c r="C365" i="3"/>
  <c r="D375" i="4"/>
  <c r="E375" i="4"/>
  <c r="F375" i="4"/>
  <c r="C376" i="4"/>
  <c r="D333" i="1"/>
  <c r="E333" i="1"/>
  <c r="F333" i="1"/>
  <c r="C334" i="1"/>
  <c r="D365" i="3"/>
  <c r="E365" i="3"/>
  <c r="F365" i="3"/>
  <c r="C366" i="3"/>
  <c r="D415" i="2"/>
  <c r="E415" i="2"/>
  <c r="F415" i="2"/>
  <c r="C416" i="2"/>
  <c r="D376" i="4"/>
  <c r="E376" i="4"/>
  <c r="F376" i="4"/>
  <c r="C377" i="4"/>
  <c r="D416" i="2"/>
  <c r="E416" i="2"/>
  <c r="F416" i="2"/>
  <c r="C417" i="2"/>
  <c r="D334" i="1"/>
  <c r="E334" i="1"/>
  <c r="F334" i="1"/>
  <c r="C335" i="1"/>
  <c r="D377" i="4"/>
  <c r="E377" i="4"/>
  <c r="F377" i="4"/>
  <c r="C378" i="4"/>
  <c r="D366" i="3"/>
  <c r="E366" i="3"/>
  <c r="F366" i="3"/>
  <c r="C367" i="3"/>
  <c r="D335" i="1"/>
  <c r="D378" i="4"/>
  <c r="E378" i="4"/>
  <c r="F378" i="4"/>
  <c r="C379" i="4"/>
  <c r="D417" i="2"/>
  <c r="E417" i="2"/>
  <c r="F417" i="2"/>
  <c r="C418" i="2"/>
  <c r="D367" i="3"/>
  <c r="E367" i="3"/>
  <c r="F367" i="3"/>
  <c r="C368" i="3"/>
  <c r="D418" i="2"/>
  <c r="E418" i="2"/>
  <c r="F418" i="2"/>
  <c r="C419" i="2"/>
  <c r="D368" i="3"/>
  <c r="E368" i="3"/>
  <c r="F368" i="3"/>
  <c r="C369" i="3"/>
  <c r="D379" i="4"/>
  <c r="E379" i="4"/>
  <c r="F379" i="4"/>
  <c r="C380" i="4"/>
  <c r="E335" i="1"/>
  <c r="D336" i="1"/>
  <c r="D380" i="4"/>
  <c r="E380" i="4"/>
  <c r="F380" i="4"/>
  <c r="C381" i="4"/>
  <c r="D419" i="2"/>
  <c r="E419" i="2"/>
  <c r="F419" i="2"/>
  <c r="O88" i="6"/>
  <c r="O90" i="6"/>
  <c r="D369" i="3"/>
  <c r="E369" i="3"/>
  <c r="F369" i="3"/>
  <c r="C370" i="3"/>
  <c r="E336" i="1"/>
  <c r="F335" i="1"/>
  <c r="D381" i="4"/>
  <c r="E381" i="4"/>
  <c r="F381" i="4"/>
  <c r="C382" i="4"/>
  <c r="C338" i="1"/>
  <c r="D370" i="3"/>
  <c r="E370" i="3"/>
  <c r="F370" i="3"/>
  <c r="C371" i="3"/>
  <c r="O62" i="6"/>
  <c r="O96" i="6"/>
  <c r="O97" i="6"/>
  <c r="O98" i="6"/>
  <c r="O91" i="6"/>
  <c r="D382" i="4"/>
  <c r="E382" i="4"/>
  <c r="F382" i="4"/>
  <c r="C383" i="4"/>
  <c r="D371" i="3"/>
  <c r="E371" i="3"/>
  <c r="F371" i="3"/>
  <c r="C372" i="3"/>
  <c r="F338" i="1"/>
  <c r="C339" i="1"/>
  <c r="D338" i="1"/>
  <c r="E338" i="1"/>
  <c r="O92" i="6"/>
  <c r="O93" i="6"/>
  <c r="D383" i="4"/>
  <c r="E383" i="4"/>
  <c r="F383" i="4"/>
  <c r="C384" i="4"/>
  <c r="D372" i="3"/>
  <c r="E372" i="3"/>
  <c r="F372" i="3"/>
  <c r="C373" i="3"/>
  <c r="D339" i="1"/>
  <c r="E339" i="1"/>
  <c r="F339" i="1"/>
  <c r="C340" i="1"/>
  <c r="O69" i="6"/>
  <c r="O71" i="6"/>
  <c r="D384" i="4"/>
  <c r="E384" i="4"/>
  <c r="F384" i="4"/>
  <c r="C385" i="4"/>
  <c r="D340" i="1"/>
  <c r="E340" i="1"/>
  <c r="F340" i="1"/>
  <c r="C341" i="1"/>
  <c r="D373" i="3"/>
  <c r="E373" i="3"/>
  <c r="F373" i="3"/>
  <c r="C374" i="3"/>
  <c r="D374" i="3"/>
  <c r="E374" i="3"/>
  <c r="F374" i="3"/>
  <c r="C375" i="3"/>
  <c r="D385" i="4"/>
  <c r="E385" i="4"/>
  <c r="F385" i="4"/>
  <c r="C386" i="4"/>
  <c r="D341" i="1"/>
  <c r="E341" i="1"/>
  <c r="F341" i="1"/>
  <c r="C342" i="1"/>
  <c r="C110" i="6"/>
  <c r="D375" i="3"/>
  <c r="E375" i="3"/>
  <c r="F375" i="3"/>
  <c r="C376" i="3"/>
  <c r="F342" i="1"/>
  <c r="C343" i="1"/>
  <c r="D342" i="1"/>
  <c r="E342" i="1"/>
  <c r="D386" i="4"/>
  <c r="E386" i="4"/>
  <c r="F386" i="4"/>
  <c r="C387" i="4"/>
  <c r="D387" i="4"/>
  <c r="E387" i="4"/>
  <c r="F387" i="4"/>
  <c r="C388" i="4"/>
  <c r="D376" i="3"/>
  <c r="E376" i="3"/>
  <c r="F376" i="3"/>
  <c r="C377" i="3"/>
  <c r="D343" i="1"/>
  <c r="E343" i="1"/>
  <c r="F343" i="1"/>
  <c r="C344" i="1"/>
  <c r="D344" i="1"/>
  <c r="E344" i="1"/>
  <c r="F344" i="1"/>
  <c r="C345" i="1"/>
  <c r="D377" i="3"/>
  <c r="E377" i="3"/>
  <c r="F377" i="3"/>
  <c r="C378" i="3"/>
  <c r="D388" i="4"/>
  <c r="E388" i="4"/>
  <c r="F388" i="4"/>
  <c r="C389" i="4"/>
  <c r="D378" i="3"/>
  <c r="E378" i="3"/>
  <c r="F378" i="3"/>
  <c r="C379" i="3"/>
  <c r="D345" i="1"/>
  <c r="E345" i="1"/>
  <c r="F345" i="1"/>
  <c r="C346" i="1"/>
  <c r="D389" i="4"/>
  <c r="E389" i="4"/>
  <c r="F389" i="4"/>
  <c r="C390" i="4"/>
  <c r="D379" i="3"/>
  <c r="E379" i="3"/>
  <c r="F379" i="3"/>
  <c r="C380" i="3"/>
  <c r="D390" i="4"/>
  <c r="E390" i="4"/>
  <c r="F390" i="4"/>
  <c r="C391" i="4"/>
  <c r="D346" i="1"/>
  <c r="E346" i="1"/>
  <c r="F346" i="1"/>
  <c r="C347" i="1"/>
  <c r="D380" i="3"/>
  <c r="E380" i="3"/>
  <c r="F380" i="3"/>
  <c r="C381" i="3"/>
  <c r="D391" i="4"/>
  <c r="E391" i="4"/>
  <c r="F391" i="4"/>
  <c r="C392" i="4"/>
  <c r="D347" i="1"/>
  <c r="E347" i="1"/>
  <c r="F347" i="1"/>
  <c r="C348" i="1"/>
  <c r="D392" i="4"/>
  <c r="E392" i="4"/>
  <c r="F392" i="4"/>
  <c r="C393" i="4"/>
  <c r="D381" i="3"/>
  <c r="E381" i="3"/>
  <c r="F381" i="3"/>
  <c r="C382" i="3"/>
  <c r="D348" i="1"/>
  <c r="E348" i="1"/>
  <c r="F348" i="1"/>
  <c r="C349" i="1"/>
  <c r="D382" i="3"/>
  <c r="E382" i="3"/>
  <c r="F382" i="3"/>
  <c r="C383" i="3"/>
  <c r="D393" i="4"/>
  <c r="E393" i="4"/>
  <c r="F393" i="4"/>
  <c r="C394" i="4"/>
  <c r="D349" i="1"/>
  <c r="E349" i="1"/>
  <c r="F349" i="1"/>
  <c r="C350" i="1"/>
  <c r="D383" i="3"/>
  <c r="E383" i="3"/>
  <c r="F383" i="3"/>
  <c r="C384" i="3"/>
  <c r="D394" i="4"/>
  <c r="E394" i="4"/>
  <c r="F394" i="4"/>
  <c r="C395" i="4"/>
  <c r="D350" i="1"/>
  <c r="E350" i="1"/>
  <c r="F350" i="1"/>
  <c r="C351" i="1"/>
  <c r="D351" i="1"/>
  <c r="E351" i="1"/>
  <c r="F351" i="1"/>
  <c r="C352" i="1"/>
  <c r="D384" i="3"/>
  <c r="E384" i="3"/>
  <c r="F384" i="3"/>
  <c r="C385" i="3"/>
  <c r="D395" i="4"/>
  <c r="E395" i="4"/>
  <c r="F395" i="4"/>
  <c r="C396" i="4"/>
  <c r="D385" i="3"/>
  <c r="E385" i="3"/>
  <c r="F385" i="3"/>
  <c r="C386" i="3"/>
  <c r="D352" i="1"/>
  <c r="E352" i="1"/>
  <c r="F352" i="1"/>
  <c r="C353" i="1"/>
  <c r="D396" i="4"/>
  <c r="E396" i="4"/>
  <c r="F396" i="4"/>
  <c r="C397" i="4"/>
  <c r="D397" i="4"/>
  <c r="E397" i="4"/>
  <c r="F397" i="4"/>
  <c r="C398" i="4"/>
  <c r="D353" i="1"/>
  <c r="E353" i="1"/>
  <c r="F353" i="1"/>
  <c r="C354" i="1"/>
  <c r="D386" i="3"/>
  <c r="E386" i="3"/>
  <c r="F386" i="3"/>
  <c r="C387" i="3"/>
  <c r="D398" i="4"/>
  <c r="E398" i="4"/>
  <c r="F398" i="4"/>
  <c r="C399" i="4"/>
  <c r="D354" i="1"/>
  <c r="E354" i="1"/>
  <c r="F354" i="1"/>
  <c r="C355" i="1"/>
  <c r="D387" i="3"/>
  <c r="E387" i="3"/>
  <c r="F387" i="3"/>
  <c r="C388" i="3"/>
  <c r="D399" i="4"/>
  <c r="E399" i="4"/>
  <c r="F399" i="4"/>
  <c r="C400" i="4"/>
  <c r="D388" i="3"/>
  <c r="E388" i="3"/>
  <c r="F388" i="3"/>
  <c r="C389" i="3"/>
  <c r="D355" i="1"/>
  <c r="E355" i="1"/>
  <c r="F355" i="1"/>
  <c r="C356" i="1"/>
  <c r="D400" i="4"/>
  <c r="E400" i="4"/>
  <c r="F400" i="4"/>
  <c r="C401" i="4"/>
  <c r="D356" i="1"/>
  <c r="E356" i="1"/>
  <c r="F356" i="1"/>
  <c r="C357" i="1"/>
  <c r="D389" i="3"/>
  <c r="E389" i="3"/>
  <c r="F389" i="3"/>
  <c r="C390" i="3"/>
  <c r="D357" i="1"/>
  <c r="E357" i="1"/>
  <c r="F357" i="1"/>
  <c r="C358" i="1"/>
  <c r="D401" i="4"/>
  <c r="E401" i="4"/>
  <c r="F401" i="4"/>
  <c r="C402" i="4"/>
  <c r="D390" i="3"/>
  <c r="E390" i="3"/>
  <c r="F390" i="3"/>
  <c r="C391" i="3"/>
  <c r="D358" i="1"/>
  <c r="E358" i="1"/>
  <c r="F358" i="1"/>
  <c r="C359" i="1"/>
  <c r="D391" i="3"/>
  <c r="E391" i="3"/>
  <c r="F391" i="3"/>
  <c r="C392" i="3"/>
  <c r="D402" i="4"/>
  <c r="E402" i="4"/>
  <c r="F402" i="4"/>
  <c r="C403" i="4"/>
  <c r="D392" i="3"/>
  <c r="E392" i="3"/>
  <c r="F392" i="3"/>
  <c r="C393" i="3"/>
  <c r="D359" i="1"/>
  <c r="E359" i="1"/>
  <c r="F359" i="1"/>
  <c r="C360" i="1"/>
  <c r="D403" i="4"/>
  <c r="E403" i="4"/>
  <c r="F403" i="4"/>
  <c r="C404" i="4"/>
  <c r="D404" i="4"/>
  <c r="E404" i="4"/>
  <c r="F404" i="4"/>
  <c r="C405" i="4"/>
  <c r="D393" i="3"/>
  <c r="E393" i="3"/>
  <c r="F393" i="3"/>
  <c r="C394" i="3"/>
  <c r="D360" i="1"/>
  <c r="E360" i="1"/>
  <c r="F360" i="1"/>
  <c r="C361" i="1"/>
  <c r="D405" i="4"/>
  <c r="E405" i="4"/>
  <c r="F405" i="4"/>
  <c r="C406" i="4"/>
  <c r="D361" i="1"/>
  <c r="E361" i="1"/>
  <c r="F361" i="1"/>
  <c r="C362" i="1"/>
  <c r="D394" i="3"/>
  <c r="E394" i="3"/>
  <c r="F394" i="3"/>
  <c r="C395" i="3"/>
  <c r="D362" i="1"/>
  <c r="E362" i="1"/>
  <c r="F362" i="1"/>
  <c r="C363" i="1"/>
  <c r="D406" i="4"/>
  <c r="E406" i="4"/>
  <c r="F406" i="4"/>
  <c r="C407" i="4"/>
  <c r="D395" i="3"/>
  <c r="E395" i="3"/>
  <c r="F395" i="3"/>
  <c r="C396" i="3"/>
  <c r="D396" i="3"/>
  <c r="E396" i="3"/>
  <c r="F396" i="3"/>
  <c r="C397" i="3"/>
  <c r="D407" i="4"/>
  <c r="E407" i="4"/>
  <c r="F407" i="4"/>
  <c r="C408" i="4"/>
  <c r="D363" i="1"/>
  <c r="E363" i="1"/>
  <c r="F363" i="1"/>
  <c r="C364" i="1"/>
  <c r="D408" i="4"/>
  <c r="E408" i="4"/>
  <c r="F408" i="4"/>
  <c r="C409" i="4"/>
  <c r="D397" i="3"/>
  <c r="E397" i="3"/>
  <c r="F397" i="3"/>
  <c r="C398" i="3"/>
  <c r="D364" i="1"/>
  <c r="E364" i="1"/>
  <c r="F364" i="1"/>
  <c r="C365" i="1"/>
  <c r="D398" i="3"/>
  <c r="E398" i="3"/>
  <c r="F398" i="3"/>
  <c r="C399" i="3"/>
  <c r="D409" i="4"/>
  <c r="E409" i="4"/>
  <c r="F409" i="4"/>
  <c r="C410" i="4"/>
  <c r="D365" i="1"/>
  <c r="E365" i="1"/>
  <c r="F365" i="1"/>
  <c r="C366" i="1"/>
  <c r="D399" i="3"/>
  <c r="E399" i="3"/>
  <c r="F399" i="3"/>
  <c r="C400" i="3"/>
  <c r="D366" i="1"/>
  <c r="E366" i="1"/>
  <c r="F366" i="1"/>
  <c r="C367" i="1"/>
  <c r="D410" i="4"/>
  <c r="E410" i="4"/>
  <c r="F410" i="4"/>
  <c r="C411" i="4"/>
  <c r="D411" i="4"/>
  <c r="E411" i="4"/>
  <c r="F411" i="4"/>
  <c r="C412" i="4"/>
  <c r="D400" i="3"/>
  <c r="E400" i="3"/>
  <c r="F400" i="3"/>
  <c r="C401" i="3"/>
  <c r="D367" i="1"/>
  <c r="E367" i="1"/>
  <c r="F367" i="1"/>
  <c r="C368" i="1"/>
  <c r="D401" i="3"/>
  <c r="E401" i="3"/>
  <c r="F401" i="3"/>
  <c r="C402" i="3"/>
  <c r="D412" i="4"/>
  <c r="E412" i="4"/>
  <c r="F412" i="4"/>
  <c r="C413" i="4"/>
  <c r="D368" i="1"/>
  <c r="E368" i="1"/>
  <c r="F368" i="1"/>
  <c r="C369" i="1"/>
  <c r="D413" i="4"/>
  <c r="E413" i="4"/>
  <c r="F413" i="4"/>
  <c r="C414" i="4"/>
  <c r="D402" i="3"/>
  <c r="E402" i="3"/>
  <c r="F402" i="3"/>
  <c r="C403" i="3"/>
  <c r="D369" i="1"/>
  <c r="E369" i="1"/>
  <c r="F369" i="1"/>
  <c r="C370" i="1"/>
  <c r="D403" i="3"/>
  <c r="E403" i="3"/>
  <c r="F403" i="3"/>
  <c r="C404" i="3"/>
  <c r="D414" i="4"/>
  <c r="E414" i="4"/>
  <c r="F414" i="4"/>
  <c r="C415" i="4"/>
  <c r="D370" i="1"/>
  <c r="E370" i="1"/>
  <c r="F370" i="1"/>
  <c r="C371" i="1"/>
  <c r="D415" i="4"/>
  <c r="E415" i="4"/>
  <c r="F415" i="4"/>
  <c r="C416" i="4"/>
  <c r="D404" i="3"/>
  <c r="E404" i="3"/>
  <c r="F404" i="3"/>
  <c r="C405" i="3"/>
  <c r="D371" i="1"/>
  <c r="E371" i="1"/>
  <c r="F371" i="1"/>
  <c r="C372" i="1"/>
  <c r="D405" i="3"/>
  <c r="E405" i="3"/>
  <c r="F405" i="3"/>
  <c r="C406" i="3"/>
  <c r="D416" i="4"/>
  <c r="E416" i="4"/>
  <c r="F416" i="4"/>
  <c r="C417" i="4"/>
  <c r="D372" i="1"/>
  <c r="E372" i="1"/>
  <c r="F372" i="1"/>
  <c r="C373" i="1"/>
  <c r="D417" i="4"/>
  <c r="E417" i="4"/>
  <c r="F417" i="4"/>
  <c r="C418" i="4"/>
  <c r="D406" i="3"/>
  <c r="E406" i="3"/>
  <c r="F406" i="3"/>
  <c r="C407" i="3"/>
  <c r="D373" i="1"/>
  <c r="E373" i="1"/>
  <c r="F373" i="1"/>
  <c r="C374" i="1"/>
  <c r="D407" i="3"/>
  <c r="E407" i="3"/>
  <c r="F407" i="3"/>
  <c r="C408" i="3"/>
  <c r="D374" i="1"/>
  <c r="E374" i="1"/>
  <c r="F374" i="1"/>
  <c r="C375" i="1"/>
  <c r="D418" i="4"/>
  <c r="E418" i="4"/>
  <c r="F418" i="4"/>
  <c r="C419" i="4"/>
  <c r="D408" i="3"/>
  <c r="E408" i="3"/>
  <c r="F408" i="3"/>
  <c r="C409" i="3"/>
  <c r="D419" i="4"/>
  <c r="E419" i="4"/>
  <c r="F419" i="4"/>
  <c r="C420" i="4"/>
  <c r="D375" i="1"/>
  <c r="E375" i="1"/>
  <c r="F375" i="1"/>
  <c r="C376" i="1"/>
  <c r="D409" i="3"/>
  <c r="E409" i="3"/>
  <c r="F409" i="3"/>
  <c r="C410" i="3"/>
  <c r="D420" i="4"/>
  <c r="E420" i="4"/>
  <c r="F420" i="4"/>
  <c r="C421" i="4"/>
  <c r="D376" i="1"/>
  <c r="E376" i="1"/>
  <c r="F376" i="1"/>
  <c r="C377" i="1"/>
  <c r="D410" i="3"/>
  <c r="E410" i="3"/>
  <c r="F410" i="3"/>
  <c r="C411" i="3"/>
  <c r="D421" i="4"/>
  <c r="E421" i="4"/>
  <c r="F421" i="4"/>
  <c r="C422" i="4"/>
  <c r="D377" i="1"/>
  <c r="E377" i="1"/>
  <c r="F377" i="1"/>
  <c r="C378" i="1"/>
  <c r="D411" i="3"/>
  <c r="E411" i="3"/>
  <c r="F411" i="3"/>
  <c r="C412" i="3"/>
  <c r="D422" i="4"/>
  <c r="E422" i="4"/>
  <c r="F422" i="4"/>
  <c r="C423" i="4"/>
  <c r="D378" i="1"/>
  <c r="E378" i="1"/>
  <c r="F378" i="1"/>
  <c r="C379" i="1"/>
  <c r="D423" i="4"/>
  <c r="E423" i="4"/>
  <c r="F423" i="4"/>
  <c r="C424" i="4"/>
  <c r="D412" i="3"/>
  <c r="E412" i="3"/>
  <c r="F412" i="3"/>
  <c r="C413" i="3"/>
  <c r="D379" i="1"/>
  <c r="E379" i="1"/>
  <c r="F379" i="1"/>
  <c r="C380" i="1"/>
  <c r="D424" i="4"/>
  <c r="E424" i="4"/>
  <c r="F424" i="4"/>
  <c r="C425" i="4"/>
  <c r="D413" i="3"/>
  <c r="E413" i="3"/>
  <c r="F413" i="3"/>
  <c r="C414" i="3"/>
  <c r="D380" i="1"/>
  <c r="E380" i="1"/>
  <c r="F380" i="1"/>
  <c r="C381" i="1"/>
  <c r="D414" i="3"/>
  <c r="E414" i="3"/>
  <c r="F414" i="3"/>
  <c r="C415" i="3"/>
  <c r="D425" i="4"/>
  <c r="E425" i="4"/>
  <c r="F425" i="4"/>
  <c r="C426" i="4"/>
  <c r="D381" i="1"/>
  <c r="E381" i="1"/>
  <c r="F381" i="1"/>
  <c r="C382" i="1"/>
  <c r="D382" i="1"/>
  <c r="E382" i="1"/>
  <c r="F382" i="1"/>
  <c r="C383" i="1"/>
  <c r="D426" i="4"/>
  <c r="E426" i="4"/>
  <c r="F426" i="4"/>
  <c r="C427" i="4"/>
  <c r="D415" i="3"/>
  <c r="E415" i="3"/>
  <c r="F415" i="3"/>
  <c r="C416" i="3"/>
  <c r="D416" i="3"/>
  <c r="E416" i="3"/>
  <c r="F416" i="3"/>
  <c r="C417" i="3"/>
  <c r="D427" i="4"/>
  <c r="E427" i="4"/>
  <c r="F427" i="4"/>
  <c r="C428" i="4"/>
  <c r="D383" i="1"/>
  <c r="E383" i="1"/>
  <c r="F383" i="1"/>
  <c r="C384" i="1"/>
  <c r="F428" i="4"/>
  <c r="D428" i="4"/>
  <c r="E428" i="4"/>
  <c r="D384" i="1"/>
  <c r="E384" i="1"/>
  <c r="F384" i="1"/>
  <c r="C385" i="1"/>
  <c r="D417" i="3"/>
  <c r="E417" i="3"/>
  <c r="F417" i="3"/>
  <c r="C418" i="3"/>
  <c r="D418" i="3"/>
  <c r="E418" i="3"/>
  <c r="F418" i="3"/>
  <c r="C419" i="3"/>
  <c r="D385" i="1"/>
  <c r="E385" i="1"/>
  <c r="F385" i="1"/>
  <c r="C386" i="1"/>
  <c r="D386" i="1"/>
  <c r="E386" i="1"/>
  <c r="F386" i="1"/>
  <c r="C387" i="1"/>
  <c r="D419" i="3"/>
  <c r="E419" i="3"/>
  <c r="F419" i="3"/>
  <c r="C420" i="3"/>
  <c r="D420" i="3"/>
  <c r="E420" i="3"/>
  <c r="F420" i="3"/>
  <c r="C421" i="3"/>
  <c r="D387" i="1"/>
  <c r="E387" i="1"/>
  <c r="F387" i="1"/>
  <c r="C388" i="1"/>
  <c r="D421" i="3"/>
  <c r="E421" i="3"/>
  <c r="F421" i="3"/>
  <c r="C422" i="3"/>
  <c r="D388" i="1"/>
  <c r="E388" i="1"/>
  <c r="F388" i="1"/>
  <c r="C389" i="1"/>
  <c r="D389" i="1"/>
  <c r="E389" i="1"/>
  <c r="F389" i="1"/>
  <c r="C390" i="1"/>
  <c r="D422" i="3"/>
  <c r="E422" i="3"/>
  <c r="F422" i="3"/>
  <c r="C423" i="3"/>
  <c r="D423" i="3"/>
  <c r="E423" i="3"/>
  <c r="F423" i="3"/>
  <c r="C424" i="3"/>
  <c r="D390" i="1"/>
  <c r="E390" i="1"/>
  <c r="F390" i="1"/>
  <c r="C391" i="1"/>
  <c r="D424" i="3"/>
  <c r="E424" i="3"/>
  <c r="F424" i="3"/>
  <c r="C425" i="3"/>
  <c r="D391" i="1"/>
  <c r="E391" i="1"/>
  <c r="F391" i="1"/>
  <c r="C392" i="1"/>
  <c r="D392" i="1"/>
  <c r="E392" i="1"/>
  <c r="F392" i="1"/>
  <c r="C393" i="1"/>
  <c r="D425" i="3"/>
  <c r="E425" i="3"/>
  <c r="F425" i="3"/>
  <c r="C426" i="3"/>
  <c r="D393" i="1"/>
  <c r="E393" i="1"/>
  <c r="F393" i="1"/>
  <c r="C394" i="1"/>
  <c r="D426" i="3"/>
  <c r="E426" i="3"/>
  <c r="F426" i="3"/>
  <c r="C427" i="3"/>
  <c r="D427" i="3"/>
  <c r="E427" i="3"/>
  <c r="F427" i="3"/>
  <c r="C428" i="3"/>
  <c r="D394" i="1"/>
  <c r="E394" i="1"/>
  <c r="F394" i="1"/>
  <c r="C395" i="1"/>
  <c r="D395" i="1"/>
  <c r="E395" i="1"/>
  <c r="F395" i="1"/>
  <c r="C396" i="1"/>
  <c r="D428" i="3"/>
  <c r="E428" i="3"/>
  <c r="F428" i="3"/>
  <c r="D396" i="1"/>
  <c r="E396" i="1"/>
  <c r="F396" i="1"/>
  <c r="C397" i="1"/>
  <c r="D397" i="1"/>
  <c r="E397" i="1"/>
  <c r="F397" i="1"/>
  <c r="C398" i="1"/>
  <c r="D398" i="1"/>
  <c r="E398" i="1"/>
  <c r="F398" i="1"/>
  <c r="C399" i="1"/>
  <c r="D399" i="1"/>
  <c r="E399" i="1"/>
  <c r="F399" i="1"/>
  <c r="C400" i="1"/>
  <c r="D400" i="1"/>
  <c r="E400" i="1"/>
  <c r="F400" i="1"/>
  <c r="C401" i="1"/>
  <c r="D401" i="1"/>
  <c r="E401" i="1"/>
  <c r="F401" i="1"/>
  <c r="C402" i="1"/>
  <c r="D402" i="1"/>
  <c r="E402" i="1"/>
  <c r="F402" i="1"/>
  <c r="C403" i="1"/>
  <c r="D403" i="1"/>
  <c r="E403" i="1"/>
  <c r="F403" i="1"/>
  <c r="C404" i="1"/>
  <c r="D404" i="1"/>
  <c r="E404" i="1"/>
  <c r="F404" i="1"/>
  <c r="C405" i="1"/>
  <c r="D405" i="1"/>
  <c r="E405" i="1"/>
  <c r="F405" i="1"/>
  <c r="C406" i="1"/>
  <c r="D406" i="1"/>
  <c r="E406" i="1"/>
  <c r="F406" i="1"/>
  <c r="C407" i="1"/>
  <c r="D407" i="1"/>
  <c r="E407" i="1"/>
  <c r="F407" i="1"/>
  <c r="C408" i="1"/>
  <c r="D408" i="1"/>
  <c r="E408" i="1"/>
  <c r="F408" i="1"/>
  <c r="C409" i="1"/>
  <c r="D409" i="1"/>
  <c r="E409" i="1"/>
  <c r="F409" i="1"/>
  <c r="C410" i="1"/>
  <c r="D410" i="1"/>
  <c r="E410" i="1"/>
  <c r="F410" i="1"/>
  <c r="C411" i="1"/>
  <c r="D411" i="1"/>
  <c r="E411" i="1"/>
  <c r="F411" i="1"/>
  <c r="C412" i="1"/>
  <c r="D412" i="1"/>
  <c r="E412" i="1"/>
  <c r="F412" i="1"/>
  <c r="C413" i="1"/>
  <c r="D413" i="1"/>
  <c r="E413" i="1"/>
  <c r="F413" i="1"/>
  <c r="C414" i="1"/>
  <c r="D414" i="1"/>
  <c r="E414" i="1"/>
  <c r="F414" i="1"/>
  <c r="C415" i="1"/>
  <c r="D415" i="1"/>
  <c r="E415" i="1"/>
  <c r="F415" i="1"/>
  <c r="C416" i="1"/>
  <c r="D416" i="1"/>
  <c r="E416" i="1"/>
  <c r="F416" i="1"/>
  <c r="C417" i="1"/>
  <c r="D417" i="1"/>
  <c r="E417" i="1"/>
  <c r="F417" i="1"/>
  <c r="C418" i="1"/>
  <c r="D418" i="1"/>
  <c r="E418" i="1"/>
  <c r="F418" i="1"/>
  <c r="C419" i="1"/>
  <c r="D419" i="1"/>
  <c r="E419" i="1"/>
  <c r="F419" i="1"/>
  <c r="C420" i="1"/>
  <c r="D420" i="1"/>
  <c r="E420" i="1"/>
  <c r="F420" i="1"/>
  <c r="C421" i="1"/>
  <c r="D421" i="1"/>
  <c r="E421" i="1"/>
  <c r="F421" i="1"/>
  <c r="C422" i="1"/>
  <c r="D422" i="1"/>
  <c r="E422" i="1"/>
  <c r="F422" i="1"/>
  <c r="C423" i="1"/>
  <c r="D423" i="1"/>
  <c r="E423" i="1"/>
  <c r="F423" i="1"/>
  <c r="C424" i="1"/>
  <c r="D424" i="1"/>
  <c r="E424" i="1"/>
  <c r="F424" i="1"/>
  <c r="C425" i="1"/>
  <c r="D425" i="1"/>
  <c r="E425" i="1"/>
  <c r="F425" i="1"/>
  <c r="C426" i="1"/>
  <c r="D426" i="1"/>
  <c r="E426" i="1"/>
  <c r="F426" i="1"/>
  <c r="C427" i="1"/>
  <c r="D427" i="1"/>
  <c r="E427" i="1"/>
  <c r="F427" i="1"/>
  <c r="C428" i="1"/>
  <c r="D428" i="1"/>
  <c r="E428" i="1"/>
  <c r="F428" i="1"/>
  <c r="C429" i="1"/>
  <c r="D429" i="1"/>
  <c r="E429" i="1"/>
  <c r="F429" i="1"/>
  <c r="C430" i="1"/>
  <c r="D430" i="1"/>
  <c r="E430" i="1"/>
  <c r="F430" i="1"/>
  <c r="C431" i="1"/>
  <c r="D431" i="1"/>
  <c r="E431" i="1"/>
  <c r="F431" i="1"/>
  <c r="C432" i="1"/>
  <c r="D432" i="1"/>
  <c r="E432" i="1"/>
  <c r="F432" i="1"/>
  <c r="C433" i="1"/>
  <c r="D433" i="1"/>
  <c r="E433" i="1"/>
  <c r="F433" i="1"/>
  <c r="D58" i="6"/>
  <c r="D71" i="6"/>
</calcChain>
</file>

<file path=xl/sharedStrings.xml><?xml version="1.0" encoding="utf-8"?>
<sst xmlns="http://schemas.openxmlformats.org/spreadsheetml/2006/main" count="417" uniqueCount="262">
  <si>
    <t>Friday &amp; Sat</t>
  </si>
  <si>
    <t>Sunday thru Thursday</t>
  </si>
  <si>
    <t xml:space="preserve">Rent 3 consecutive week nights </t>
  </si>
  <si>
    <t>night</t>
  </si>
  <si>
    <t>weekend</t>
  </si>
  <si>
    <t>7 nights</t>
  </si>
  <si>
    <t>week</t>
  </si>
  <si>
    <t>One-night renals</t>
  </si>
  <si>
    <t>surcharge</t>
  </si>
  <si>
    <t xml:space="preserve"> Reservations for 2 or less days </t>
  </si>
  <si>
    <t>deposit</t>
  </si>
  <si>
    <t>*The balance due will be charged on the credit card when guest arrives unless other arrangements have been made</t>
  </si>
  <si>
    <t>Reservations for 3 or more days requires 50% of renal amount</t>
  </si>
  <si>
    <t xml:space="preserve">Price does not include </t>
  </si>
  <si>
    <t xml:space="preserve">    State Tax</t>
  </si>
  <si>
    <t xml:space="preserve">    Lodging Tax</t>
  </si>
  <si>
    <t>All Reservations requires 50% of renal amount</t>
  </si>
  <si>
    <t>Description</t>
  </si>
  <si>
    <t>Price</t>
  </si>
  <si>
    <t>Sleeps</t>
  </si>
  <si>
    <t xml:space="preserve">Sleeps </t>
  </si>
  <si>
    <t>Hot Tub</t>
  </si>
  <si>
    <t>Stone gas fireplace</t>
  </si>
  <si>
    <t>Outdoor fire pit</t>
  </si>
  <si>
    <t>Gas Grill</t>
  </si>
  <si>
    <t>TB with satellite dish</t>
  </si>
  <si>
    <t>DVD</t>
  </si>
  <si>
    <t>Phone</t>
  </si>
  <si>
    <t>Dishwasher</t>
  </si>
  <si>
    <t>Washer</t>
  </si>
  <si>
    <t>Dryer</t>
  </si>
  <si>
    <t>Stove</t>
  </si>
  <si>
    <t>Refrigerator</t>
  </si>
  <si>
    <t>Toaster</t>
  </si>
  <si>
    <t>Coffee maker</t>
  </si>
  <si>
    <t>Central heat and air</t>
  </si>
  <si>
    <t>Kitchen utensils</t>
  </si>
  <si>
    <t>Dishes</t>
  </si>
  <si>
    <t>Cook Ware</t>
  </si>
  <si>
    <t>Towels</t>
  </si>
  <si>
    <t>Linens</t>
  </si>
  <si>
    <t>Probable Cost</t>
  </si>
  <si>
    <t>8 person hot tub assumed</t>
  </si>
  <si>
    <t>Averaged 6 from home dept</t>
  </si>
  <si>
    <t>NA</t>
  </si>
  <si>
    <t>na</t>
  </si>
  <si>
    <t>Square Feet</t>
  </si>
  <si>
    <t>Estimated Value</t>
  </si>
  <si>
    <t>Square feet</t>
  </si>
  <si>
    <t>Expenses</t>
  </si>
  <si>
    <t>Estimated Per Square Foot</t>
  </si>
  <si>
    <t>Outside Numbers/Assumptions</t>
  </si>
  <si>
    <t>Growth Rate</t>
  </si>
  <si>
    <t>INCOME STATEMENT</t>
  </si>
  <si>
    <t>Revenues</t>
  </si>
  <si>
    <t xml:space="preserve">    Marketing expenses</t>
  </si>
  <si>
    <t xml:space="preserve">    Mortgage Interest Expense</t>
  </si>
  <si>
    <t xml:space="preserve">    Other Interest Expense</t>
  </si>
  <si>
    <t>Net Operating Income/loss Before Taxes</t>
  </si>
  <si>
    <t xml:space="preserve">    Tax Expense</t>
  </si>
  <si>
    <t>Net Operating Income/loss After Tax</t>
  </si>
  <si>
    <t>BALANCE SHEET</t>
  </si>
  <si>
    <t>Assets</t>
  </si>
  <si>
    <t xml:space="preserve">    Minimum Cash Inventory</t>
  </si>
  <si>
    <t xml:space="preserve">    Receivables</t>
  </si>
  <si>
    <t xml:space="preserve">    Inventory</t>
  </si>
  <si>
    <t>Total Assets</t>
  </si>
  <si>
    <t>Liabilities</t>
  </si>
  <si>
    <t xml:space="preserve">    Taxes Payable</t>
  </si>
  <si>
    <t xml:space="preserve">    Accounts Payable</t>
  </si>
  <si>
    <t xml:space="preserve">    Long term loan</t>
  </si>
  <si>
    <t xml:space="preserve">    Other line of credit</t>
  </si>
  <si>
    <t>Equity</t>
  </si>
  <si>
    <t>Retained Earnings</t>
  </si>
  <si>
    <t>Total Liabilities and Equity</t>
  </si>
  <si>
    <t>DFN</t>
  </si>
  <si>
    <t>Cabin 1</t>
  </si>
  <si>
    <t>Cabin 2</t>
  </si>
  <si>
    <t>Couple Retreat Cabin</t>
  </si>
  <si>
    <t>Premier</t>
  </si>
  <si>
    <t>Little Red Barn</t>
  </si>
  <si>
    <t>Rent Revenue</t>
  </si>
  <si>
    <t>Busy Season</t>
  </si>
  <si>
    <t>Carbondale Cabin Rentals</t>
  </si>
  <si>
    <t>Average nightly rental rate</t>
  </si>
  <si>
    <t>Number of Cabins</t>
  </si>
  <si>
    <t>Average rental days per month</t>
  </si>
  <si>
    <t>Busy Months</t>
  </si>
  <si>
    <t>Date established</t>
  </si>
  <si>
    <t>Couple retreat</t>
  </si>
  <si>
    <t>Premier Cabin</t>
  </si>
  <si>
    <t>Salvage</t>
  </si>
  <si>
    <t>Book Value</t>
  </si>
  <si>
    <t>Depr Years</t>
  </si>
  <si>
    <t>Depreciation</t>
  </si>
  <si>
    <t>Estimated Value of Land</t>
  </si>
  <si>
    <t>per acre</t>
  </si>
  <si>
    <t>Total Acres</t>
  </si>
  <si>
    <t>Total Estimated Value</t>
  </si>
  <si>
    <t>Total Estimated PP&amp;E</t>
  </si>
  <si>
    <t>Maintanence cost</t>
  </si>
  <si>
    <t>Marketing</t>
  </si>
  <si>
    <t>Tax Rate</t>
  </si>
  <si>
    <t>N</t>
  </si>
  <si>
    <t>I</t>
  </si>
  <si>
    <t>PMT</t>
  </si>
  <si>
    <t>PV</t>
  </si>
  <si>
    <t>FV</t>
  </si>
  <si>
    <t>Interest</t>
  </si>
  <si>
    <t>Principle</t>
  </si>
  <si>
    <t>Payment</t>
  </si>
  <si>
    <t>Periods</t>
  </si>
  <si>
    <t>Loan Amount</t>
  </si>
  <si>
    <t>Period</t>
  </si>
  <si>
    <t>Mortage</t>
  </si>
  <si>
    <t>Total</t>
  </si>
  <si>
    <t xml:space="preserve">    Insurance Expense</t>
  </si>
  <si>
    <t>Average Homeowners Insurance</t>
  </si>
  <si>
    <t>per year</t>
  </si>
  <si>
    <t>Cost of Equipt</t>
  </si>
  <si>
    <t>Depr Life</t>
  </si>
  <si>
    <t>Depr Expense</t>
  </si>
  <si>
    <t>Total Accumulated Depr Equip</t>
  </si>
  <si>
    <t>Total Accumulated Depr Cabins</t>
  </si>
  <si>
    <t>Accum Depr equp to 2013</t>
  </si>
  <si>
    <t>Accumulate Depr to 2013</t>
  </si>
  <si>
    <t>Estimate Value of Land in 2003</t>
  </si>
  <si>
    <t xml:space="preserve">    Utilities</t>
  </si>
  <si>
    <t>Total Accumulated Depr to 2013</t>
  </si>
  <si>
    <t>Cost of Hot tub</t>
  </si>
  <si>
    <t>SV</t>
  </si>
  <si>
    <t>BV</t>
  </si>
  <si>
    <t>Accum Depr per hot tub</t>
  </si>
  <si>
    <t>Total Hot Tub Depr to 2013</t>
  </si>
  <si>
    <t>Utilities</t>
  </si>
  <si>
    <t>Interest Rate on Loan</t>
  </si>
  <si>
    <t>Sales</t>
  </si>
  <si>
    <t>Accounts Receivable Days</t>
  </si>
  <si>
    <t>Accounts Payable</t>
  </si>
  <si>
    <t xml:space="preserve">    Cash above Minimum</t>
  </si>
  <si>
    <t>Variable Expenses:</t>
  </si>
  <si>
    <t>Fixed Expenses:</t>
  </si>
  <si>
    <t>Contribution Margin</t>
  </si>
  <si>
    <t>Total Variable Expenses</t>
  </si>
  <si>
    <t>Total Fixed Expenses</t>
  </si>
  <si>
    <t>Income Before Tax</t>
  </si>
  <si>
    <t>Income After Tax</t>
  </si>
  <si>
    <t>Breakeven in Sales</t>
  </si>
  <si>
    <t xml:space="preserve">          Accumulated Depreciation</t>
  </si>
  <si>
    <t xml:space="preserve">    Buildings</t>
  </si>
  <si>
    <t xml:space="preserve">    Land</t>
  </si>
  <si>
    <t>Item</t>
  </si>
  <si>
    <t>Cost</t>
  </si>
  <si>
    <t>On Hand</t>
  </si>
  <si>
    <t>Days in Inventory</t>
  </si>
  <si>
    <t>Coffee</t>
  </si>
  <si>
    <t>Creamer</t>
  </si>
  <si>
    <t>Sugar</t>
  </si>
  <si>
    <t>Salt</t>
  </si>
  <si>
    <t>Pepper</t>
  </si>
  <si>
    <t>Paper Towels</t>
  </si>
  <si>
    <t>Trash Bags</t>
  </si>
  <si>
    <t>Dish Soap</t>
  </si>
  <si>
    <t>Laundry Soap</t>
  </si>
  <si>
    <t>Dryer Sheets</t>
  </si>
  <si>
    <t>Toilet Paper</t>
  </si>
  <si>
    <t>Tissue</t>
  </si>
  <si>
    <t>Bath Soap</t>
  </si>
  <si>
    <t>First Aid Kit</t>
  </si>
  <si>
    <t>Games</t>
  </si>
  <si>
    <t>Movies</t>
  </si>
  <si>
    <t>Reading Materials</t>
  </si>
  <si>
    <t>Utensils</t>
  </si>
  <si>
    <t>Set</t>
  </si>
  <si>
    <t>Box</t>
  </si>
  <si>
    <t>Cookware</t>
  </si>
  <si>
    <t>set</t>
  </si>
  <si>
    <t>Gas for Grills</t>
  </si>
  <si>
    <t>Total Inventory</t>
  </si>
  <si>
    <t>Inventory at any given time</t>
  </si>
  <si>
    <t>Heating</t>
  </si>
  <si>
    <t>Cooling</t>
  </si>
  <si>
    <t>Hot Water</t>
  </si>
  <si>
    <t>Appliances</t>
  </si>
  <si>
    <t>Lighting</t>
  </si>
  <si>
    <t>Satellite/Phone</t>
  </si>
  <si>
    <t>Total Yearly</t>
  </si>
  <si>
    <t>http://hes.lbl.gov/consumer/compare-summary</t>
  </si>
  <si>
    <t>Fixed</t>
  </si>
  <si>
    <t>Variable</t>
  </si>
  <si>
    <t>Property Tax Net Value</t>
  </si>
  <si>
    <t xml:space="preserve">Property Tax   </t>
  </si>
  <si>
    <t>Fixed Utilities</t>
  </si>
  <si>
    <t>Variable Utilities</t>
  </si>
  <si>
    <t>Total Utilities</t>
  </si>
  <si>
    <t>Variable Maintenance</t>
  </si>
  <si>
    <t>Total Maintenance</t>
  </si>
  <si>
    <t xml:space="preserve">    Owner Salary</t>
  </si>
  <si>
    <t xml:space="preserve">    Building/Equipment Maintenance Expense</t>
  </si>
  <si>
    <t xml:space="preserve">  Fixed Maintenance</t>
  </si>
  <si>
    <t xml:space="preserve">      Variable Utilities</t>
  </si>
  <si>
    <t xml:space="preserve">      Variable Maintenance</t>
  </si>
  <si>
    <t xml:space="preserve">     Fixed Maintenance</t>
  </si>
  <si>
    <t xml:space="preserve">     Owner Salary</t>
  </si>
  <si>
    <t xml:space="preserve">     Fixed Utilities</t>
  </si>
  <si>
    <t>Breakeven in Units</t>
  </si>
  <si>
    <t>Breakeven Cabins Each Night of The Year</t>
  </si>
  <si>
    <t>Inflation Rate</t>
  </si>
  <si>
    <t xml:space="preserve">     Miscellaneous Expense</t>
  </si>
  <si>
    <t>FCF from Operations:</t>
  </si>
  <si>
    <t xml:space="preserve">     Operating Income</t>
  </si>
  <si>
    <t xml:space="preserve">     Operating Expense</t>
  </si>
  <si>
    <t xml:space="preserve">     Tax Expense</t>
  </si>
  <si>
    <t xml:space="preserve">     Add back depreciation</t>
  </si>
  <si>
    <t>Cash from operations only</t>
  </si>
  <si>
    <t>Cash In/Out From Capital Expenditures:</t>
  </si>
  <si>
    <t xml:space="preserve">     Purchases</t>
  </si>
  <si>
    <t xml:space="preserve">     Expenditures</t>
  </si>
  <si>
    <t xml:space="preserve">     Tax consequences</t>
  </si>
  <si>
    <t>Total cash from Capital Expenditures</t>
  </si>
  <si>
    <t xml:space="preserve">Cash In/Out From Changes in Working Capital </t>
  </si>
  <si>
    <t>Net cash in/out from changes in Working Capital</t>
  </si>
  <si>
    <t>Cash In/Out From Liquidation</t>
  </si>
  <si>
    <t>Net Working Capital Liquidation</t>
  </si>
  <si>
    <t xml:space="preserve">     Gain/Loss on Sale</t>
  </si>
  <si>
    <t>Total Free Cash Flows</t>
  </si>
  <si>
    <t>WACC IN 2015</t>
  </si>
  <si>
    <t>CAPM</t>
  </si>
  <si>
    <t>Cost of Equity using CAPM (%)</t>
  </si>
  <si>
    <t>T-Bills</t>
  </si>
  <si>
    <t>S&amp;P500</t>
  </si>
  <si>
    <t>Blended Cost of Debt (%)</t>
  </si>
  <si>
    <t>Equity Beta</t>
  </si>
  <si>
    <t>Tax Rate (%)</t>
  </si>
  <si>
    <t>Debt:</t>
  </si>
  <si>
    <t>Percent Debt Currently (%)</t>
  </si>
  <si>
    <t>Mortgage</t>
  </si>
  <si>
    <t>Percent Equity Currently (%)</t>
  </si>
  <si>
    <t>Bank Loan</t>
  </si>
  <si>
    <t>Current WACC in 2015 (%)</t>
  </si>
  <si>
    <t>New</t>
  </si>
  <si>
    <t>Equity:</t>
  </si>
  <si>
    <t xml:space="preserve">Unlevered Beta </t>
  </si>
  <si>
    <t>Common</t>
  </si>
  <si>
    <t>Relevered Beta at 70% Debt/30% Equity</t>
  </si>
  <si>
    <t>R/E</t>
  </si>
  <si>
    <t>Cost of Equity with Relevered Beta using CAPM (%)</t>
  </si>
  <si>
    <t>Capital</t>
  </si>
  <si>
    <t>NPV</t>
  </si>
  <si>
    <t>IRR</t>
  </si>
  <si>
    <t xml:space="preserve">    Furnishings</t>
  </si>
  <si>
    <t>Selling Price</t>
  </si>
  <si>
    <t>Gain/(Loss)</t>
  </si>
  <si>
    <t>Tax Expense</t>
  </si>
  <si>
    <t>WACC in 2015 at new proportion</t>
  </si>
  <si>
    <t>Proportion</t>
  </si>
  <si>
    <t xml:space="preserve">    Depreciation Expense - Building</t>
  </si>
  <si>
    <t xml:space="preserve">    Depreciation Expense - Furnishing</t>
  </si>
  <si>
    <t>Miscellaneous Expense</t>
  </si>
  <si>
    <t>Variable Inputs</t>
  </si>
  <si>
    <t xml:space="preserve">     Selling Buildings</t>
  </si>
  <si>
    <t xml:space="preserve">     Selling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</si>
</sst>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%"/>
    <numFmt numFmtId="166" formatCode="_(* #,##0_);_(* \(#,##0\);_(* &quot;-&quot;?????_);_(@_)"/>
    <numFmt numFmtId="167" formatCode="0.0%"/>
    <numFmt numFmtId="168" formatCode="_(\$* #,##0_);_(\$* \(#,##0\);_(\$* \-??_);_(@_)"/>
    <numFmt numFmtId="169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</cellStyleXfs>
  <cellXfs count="79">
    <xf numFmtId="0" fontId="0" fillId="0" borderId="0" xfId="0"/>
    <xf numFmtId="0" fontId="1" fillId="0" borderId="1" xfId="0" applyFont="1" applyBorder="1"/>
    <xf numFmtId="0" fontId="2" fillId="0" borderId="0" xfId="1"/>
    <xf numFmtId="1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6" xfId="0" applyBorder="1"/>
    <xf numFmtId="164" fontId="1" fillId="0" borderId="0" xfId="2" applyNumberFormat="1" applyFont="1"/>
    <xf numFmtId="164" fontId="0" fillId="0" borderId="0" xfId="2" applyNumberFormat="1" applyFont="1"/>
    <xf numFmtId="9" fontId="0" fillId="0" borderId="0" xfId="3" applyFont="1"/>
    <xf numFmtId="43" fontId="0" fillId="0" borderId="0" xfId="2" applyNumberFormat="1" applyFont="1"/>
    <xf numFmtId="164" fontId="0" fillId="0" borderId="0" xfId="3" applyNumberFormat="1" applyFont="1"/>
    <xf numFmtId="164" fontId="0" fillId="0" borderId="0" xfId="2" applyNumberFormat="1" applyFont="1" applyAlignment="1">
      <alignment horizontal="center"/>
    </xf>
    <xf numFmtId="164" fontId="4" fillId="0" borderId="0" xfId="2" applyNumberFormat="1" applyFont="1"/>
    <xf numFmtId="164" fontId="0" fillId="0" borderId="0" xfId="2" applyNumberFormat="1" applyFont="1" applyBorder="1"/>
    <xf numFmtId="164" fontId="0" fillId="0" borderId="1" xfId="2" applyNumberFormat="1" applyFont="1" applyBorder="1"/>
    <xf numFmtId="164" fontId="0" fillId="0" borderId="8" xfId="2" applyNumberFormat="1" applyFont="1" applyBorder="1"/>
    <xf numFmtId="164" fontId="3" fillId="0" borderId="0" xfId="2" applyNumberFormat="1" applyFont="1"/>
    <xf numFmtId="0" fontId="1" fillId="0" borderId="0" xfId="2" applyNumberFormat="1" applyFont="1" applyAlignment="1">
      <alignment horizontal="center"/>
    </xf>
    <xf numFmtId="0" fontId="0" fillId="2" borderId="0" xfId="0" applyFill="1"/>
    <xf numFmtId="1" fontId="0" fillId="0" borderId="0" xfId="2" applyNumberFormat="1" applyFont="1"/>
    <xf numFmtId="164" fontId="0" fillId="2" borderId="0" xfId="2" applyNumberFormat="1" applyFont="1" applyFill="1" applyBorder="1"/>
    <xf numFmtId="164" fontId="2" fillId="0" borderId="0" xfId="1" applyNumberFormat="1"/>
    <xf numFmtId="1" fontId="0" fillId="2" borderId="0" xfId="2" applyNumberFormat="1" applyFont="1" applyFill="1"/>
    <xf numFmtId="164" fontId="0" fillId="2" borderId="0" xfId="2" applyNumberFormat="1" applyFont="1" applyFill="1"/>
    <xf numFmtId="164" fontId="2" fillId="0" borderId="0" xfId="2" applyNumberFormat="1" applyFont="1"/>
    <xf numFmtId="164" fontId="0" fillId="0" borderId="0" xfId="2" applyNumberFormat="1" applyFont="1" applyFill="1" applyBorder="1"/>
    <xf numFmtId="164" fontId="5" fillId="0" borderId="0" xfId="1" applyNumberFormat="1" applyFont="1"/>
    <xf numFmtId="44" fontId="0" fillId="0" borderId="0" xfId="4" applyFon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0" fontId="1" fillId="0" borderId="1" xfId="0" applyFont="1" applyFill="1" applyBorder="1"/>
    <xf numFmtId="44" fontId="0" fillId="0" borderId="0" xfId="0" applyNumberFormat="1"/>
    <xf numFmtId="2" fontId="0" fillId="0" borderId="0" xfId="0" applyNumberFormat="1"/>
    <xf numFmtId="44" fontId="0" fillId="0" borderId="8" xfId="0" applyNumberFormat="1" applyBorder="1"/>
    <xf numFmtId="44" fontId="0" fillId="0" borderId="8" xfId="4" applyFont="1" applyBorder="1"/>
    <xf numFmtId="166" fontId="0" fillId="0" borderId="0" xfId="3" applyNumberFormat="1" applyFont="1"/>
    <xf numFmtId="9" fontId="0" fillId="2" borderId="0" xfId="3" applyFont="1" applyFill="1"/>
    <xf numFmtId="164" fontId="0" fillId="0" borderId="1" xfId="0" applyNumberFormat="1" applyBorder="1"/>
    <xf numFmtId="164" fontId="0" fillId="0" borderId="9" xfId="0" applyNumberFormat="1" applyBorder="1"/>
    <xf numFmtId="164" fontId="0" fillId="0" borderId="8" xfId="0" applyNumberFormat="1" applyBorder="1"/>
    <xf numFmtId="0" fontId="6" fillId="0" borderId="0" xfId="5"/>
    <xf numFmtId="43" fontId="6" fillId="0" borderId="0" xfId="5" applyNumberFormat="1"/>
    <xf numFmtId="167" fontId="3" fillId="0" borderId="0" xfId="3" applyNumberFormat="1"/>
    <xf numFmtId="9" fontId="3" fillId="0" borderId="0" xfId="3"/>
    <xf numFmtId="10" fontId="3" fillId="0" borderId="0" xfId="3" applyNumberFormat="1"/>
    <xf numFmtId="9" fontId="3" fillId="2" borderId="0" xfId="3" applyFill="1"/>
    <xf numFmtId="10" fontId="3" fillId="2" borderId="0" xfId="3" applyNumberFormat="1" applyFill="1"/>
    <xf numFmtId="168" fontId="6" fillId="0" borderId="0" xfId="5" applyNumberFormat="1"/>
    <xf numFmtId="168" fontId="6" fillId="0" borderId="1" xfId="5" applyNumberFormat="1" applyBorder="1"/>
    <xf numFmtId="2" fontId="3" fillId="0" borderId="0" xfId="3" applyNumberFormat="1"/>
    <xf numFmtId="2" fontId="6" fillId="0" borderId="0" xfId="5" applyNumberFormat="1"/>
    <xf numFmtId="10" fontId="0" fillId="0" borderId="0" xfId="0" applyNumberFormat="1"/>
    <xf numFmtId="6" fontId="0" fillId="0" borderId="0" xfId="0" applyNumberFormat="1"/>
    <xf numFmtId="0" fontId="2" fillId="2" borderId="0" xfId="1" applyFill="1"/>
    <xf numFmtId="0" fontId="0" fillId="3" borderId="0" xfId="0" applyFill="1"/>
    <xf numFmtId="1" fontId="0" fillId="3" borderId="0" xfId="0" applyNumberFormat="1" applyFill="1"/>
    <xf numFmtId="169" fontId="0" fillId="0" borderId="0" xfId="4" applyNumberFormat="1" applyFont="1"/>
    <xf numFmtId="169" fontId="0" fillId="0" borderId="0" xfId="0" applyNumberFormat="1"/>
    <xf numFmtId="164" fontId="0" fillId="2" borderId="0" xfId="3" applyNumberFormat="1" applyFont="1" applyFill="1"/>
    <xf numFmtId="165" fontId="0" fillId="2" borderId="0" xfId="3" applyNumberFormat="1" applyFont="1" applyFill="1"/>
    <xf numFmtId="10" fontId="0" fillId="2" borderId="0" xfId="3" applyNumberFormat="1" applyFont="1" applyFill="1"/>
    <xf numFmtId="9" fontId="0" fillId="2" borderId="0" xfId="3" applyNumberFormat="1" applyFont="1" applyFill="1"/>
    <xf numFmtId="169" fontId="0" fillId="2" borderId="0" xfId="4" applyNumberFormat="1" applyFont="1" applyFill="1"/>
    <xf numFmtId="44" fontId="0" fillId="2" borderId="0" xfId="4" applyFont="1" applyFill="1"/>
    <xf numFmtId="43" fontId="0" fillId="0" borderId="1" xfId="2" applyNumberFormat="1" applyFont="1" applyBorder="1"/>
    <xf numFmtId="1" fontId="0" fillId="2" borderId="0" xfId="0" applyNumberFormat="1" applyFill="1"/>
    <xf numFmtId="0" fontId="0" fillId="0" borderId="0" xfId="0" applyFill="1"/>
    <xf numFmtId="164" fontId="0" fillId="0" borderId="8" xfId="2" applyNumberFormat="1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7" xfId="0" applyFill="1" applyBorder="1"/>
    <xf numFmtId="9" fontId="0" fillId="2" borderId="0" xfId="0" applyNumberFormat="1" applyFill="1"/>
    <xf numFmtId="10" fontId="0" fillId="0" borderId="0" xfId="2" applyNumberFormat="1" applyFont="1"/>
    <xf numFmtId="10" fontId="2" fillId="2" borderId="0" xfId="1" applyNumberFormat="1" applyFill="1"/>
    <xf numFmtId="9" fontId="2" fillId="2" borderId="0" xfId="1" applyNumberFormat="1" applyFill="1"/>
    <xf numFmtId="164" fontId="0" fillId="0" borderId="0" xfId="0" applyNumberFormat="1" applyFill="1"/>
    <xf numFmtId="164" fontId="0" fillId="0" borderId="10" xfId="0" applyNumberFormat="1" applyBorder="1"/>
  </cellXfs>
  <cellStyles count="6">
    <cellStyle name="Comma" xfId="2" builtinId="3"/>
    <cellStyle name="Currency" xfId="4" builtinId="4"/>
    <cellStyle name="Excel Built-in Normal" xfId="5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1638300</xdr:colOff>
          <xdr:row>63</xdr:row>
          <xdr:rowOff>152400</xdr:rowOff>
        </xdr:from>
        <xdr:to>
          <xdr:col>2</xdr:col>
          <xdr:colOff>590550</xdr:colOff>
          <xdr:row>65</xdr:row>
          <xdr:rowOff>133350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Calculate Loan Amount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homeinsurance.com/rates-in-your-state/" TargetMode="External"/><Relationship Id="rId7" Type="http://schemas.openxmlformats.org/officeDocument/2006/relationships/hyperlink" Target="http://www.treasury.gov/resource-center/data-chart-center/interest-rates/Pages/TextView.aspx?data=billRatesYear&amp;year=2013" TargetMode="External"/><Relationship Id="rId2" Type="http://schemas.openxmlformats.org/officeDocument/2006/relationships/hyperlink" Target="http://answers.yahoo.com/question/index?qid=20070331213026AATaVWF" TargetMode="External"/><Relationship Id="rId1" Type="http://schemas.openxmlformats.org/officeDocument/2006/relationships/hyperlink" Target="http://www.mainstreet.com/article/real-estate/improvements/estimating-annual-home-maintenance-costs" TargetMode="External"/><Relationship Id="rId6" Type="http://schemas.openxmlformats.org/officeDocument/2006/relationships/hyperlink" Target="http://www.standardandpoors.com/indices/sp-500/en/us/?indexId=spusa-500-usduf--p-us-l--" TargetMode="External"/><Relationship Id="rId11" Type="http://schemas.openxmlformats.org/officeDocument/2006/relationships/ctrlProp" Target="../ctrlProps/ctrlProp1.xml"/><Relationship Id="rId5" Type="http://schemas.openxmlformats.org/officeDocument/2006/relationships/hyperlink" Target="http://pages.stern.nyu.edu/~adamodar/New_Home_Page/datafile/Betas.htm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1stfarmcredit.com/CorporateNews/Country%20Spirit/Summer%202011/Land%20Values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ripadvisor.com/VacationRentals-g35766-Reviews-Carbondale_Illinois-Vacation_Rent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yelp.com/biz/cabin-on-the-hill-carbondale" TargetMode="External"/><Relationship Id="rId1" Type="http://schemas.openxmlformats.org/officeDocument/2006/relationships/hyperlink" Target="https://www.1stfarmcredit.com/CorporateNews/Country%20Spirit/Summer%202011/Land%20Value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homedepot.com/webapp/catalog/servlet/Navigation?storeId=10051&amp;langId=-1&amp;catalogId=10053&amp;N=5yc1vZc4lbZ1z0xbke" TargetMode="External"/><Relationship Id="rId1" Type="http://schemas.openxmlformats.org/officeDocument/2006/relationships/hyperlink" Target="http://www.homedepot.com/h_d1/N-5yc1vZc4id/h_d2/Navigation?catalogId=10053&amp;langId=-1&amp;storeId=1005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homeinsurance.com/Illinois/homeowners-insurance.ph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homes.com/Home-Prices/ID-600014962032/830-WALNUT-DR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homes.com/Home-Prices/ID-600014962032/830-WALNUT-DR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homes.com/Home-Prices/ID-600014962032/830-WALNUT-DR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omes.com/Home-Prices/ID-600014962032/830-WALNUT-D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163"/>
  <sheetViews>
    <sheetView showGridLines="0" tabSelected="1" topLeftCell="A113" zoomScaleNormal="100" workbookViewId="0">
      <selection activeCell="A135" sqref="A135"/>
    </sheetView>
  </sheetViews>
  <sheetFormatPr defaultColWidth="8.85546875" defaultRowHeight="15" x14ac:dyDescent="0.25"/>
  <cols>
    <col min="1" max="1" width="3.7109375" customWidth="1"/>
    <col min="2" max="2" width="37.5703125" bestFit="1" customWidth="1"/>
    <col min="3" max="3" width="13.42578125" customWidth="1"/>
    <col min="4" max="4" width="15.7109375" bestFit="1" customWidth="1"/>
    <col min="5" max="12" width="11.42578125" bestFit="1" customWidth="1"/>
    <col min="13" max="15" width="11.28515625" bestFit="1" customWidth="1"/>
    <col min="16" max="17" width="13.7109375" bestFit="1" customWidth="1"/>
    <col min="18" max="18" width="14.42578125" bestFit="1" customWidth="1"/>
  </cols>
  <sheetData>
    <row r="1" spans="1:18" s="8" customFormat="1" x14ac:dyDescent="0.25">
      <c r="A1" s="7" t="s">
        <v>51</v>
      </c>
      <c r="P1" s="7" t="s">
        <v>52</v>
      </c>
      <c r="R1" s="7" t="s">
        <v>207</v>
      </c>
    </row>
    <row r="2" spans="1:18" s="8" customFormat="1" x14ac:dyDescent="0.25">
      <c r="A2" s="8" t="s">
        <v>136</v>
      </c>
      <c r="D2" s="8">
        <f>D7*12</f>
        <v>180</v>
      </c>
      <c r="E2" s="8">
        <f t="shared" ref="E2:G2" si="0">E7*12</f>
        <v>180</v>
      </c>
      <c r="F2" s="8">
        <f t="shared" si="0"/>
        <v>180</v>
      </c>
      <c r="G2" s="8">
        <f t="shared" si="0"/>
        <v>180</v>
      </c>
      <c r="H2" s="8">
        <f t="shared" ref="H2:I2" si="1">H7*12</f>
        <v>180</v>
      </c>
      <c r="I2" s="8">
        <f t="shared" si="1"/>
        <v>180</v>
      </c>
      <c r="J2" s="8">
        <f t="shared" ref="J2:O2" si="2">J7*12</f>
        <v>180</v>
      </c>
      <c r="K2" s="8">
        <f t="shared" si="2"/>
        <v>180</v>
      </c>
      <c r="L2" s="8">
        <f t="shared" si="2"/>
        <v>180</v>
      </c>
      <c r="M2" s="8">
        <f t="shared" si="2"/>
        <v>180</v>
      </c>
      <c r="N2" s="8">
        <f t="shared" si="2"/>
        <v>180</v>
      </c>
      <c r="O2" s="8">
        <f t="shared" si="2"/>
        <v>180</v>
      </c>
      <c r="P2" s="7"/>
      <c r="R2" s="38">
        <v>0.03</v>
      </c>
    </row>
    <row r="3" spans="1:18" s="8" customFormat="1" x14ac:dyDescent="0.25">
      <c r="A3" s="17" t="s">
        <v>87</v>
      </c>
      <c r="D3" s="24">
        <v>3</v>
      </c>
      <c r="E3" s="8">
        <f t="shared" ref="E3:H4" si="3">+D3</f>
        <v>3</v>
      </c>
      <c r="F3" s="8">
        <f t="shared" si="3"/>
        <v>3</v>
      </c>
      <c r="G3" s="8">
        <f t="shared" si="3"/>
        <v>3</v>
      </c>
      <c r="H3" s="8">
        <f t="shared" si="3"/>
        <v>3</v>
      </c>
      <c r="I3" s="8">
        <f t="shared" ref="I3:I4" si="4">+H3</f>
        <v>3</v>
      </c>
      <c r="J3" s="8">
        <f t="shared" ref="J3:J4" si="5">+I3</f>
        <v>3</v>
      </c>
      <c r="K3" s="8">
        <f t="shared" ref="K3:K4" si="6">+J3</f>
        <v>3</v>
      </c>
      <c r="L3" s="8">
        <f t="shared" ref="L3:L4" si="7">+K3</f>
        <v>3</v>
      </c>
      <c r="M3" s="8">
        <f t="shared" ref="M3:M4" si="8">+L3</f>
        <v>3</v>
      </c>
      <c r="N3" s="8">
        <f t="shared" ref="N3:N4" si="9">+M3</f>
        <v>3</v>
      </c>
      <c r="O3" s="8">
        <f t="shared" ref="O3:O4" si="10">+N3</f>
        <v>3</v>
      </c>
      <c r="P3" s="7"/>
    </row>
    <row r="4" spans="1:18" s="8" customFormat="1" x14ac:dyDescent="0.25">
      <c r="A4" s="8" t="s">
        <v>82</v>
      </c>
      <c r="D4" s="38">
        <v>0.2</v>
      </c>
      <c r="E4" s="9">
        <f t="shared" si="3"/>
        <v>0.2</v>
      </c>
      <c r="F4" s="9">
        <f t="shared" si="3"/>
        <v>0.2</v>
      </c>
      <c r="G4" s="9">
        <f t="shared" si="3"/>
        <v>0.2</v>
      </c>
      <c r="H4" s="9">
        <f t="shared" si="3"/>
        <v>0.2</v>
      </c>
      <c r="I4" s="9">
        <f t="shared" si="4"/>
        <v>0.2</v>
      </c>
      <c r="J4" s="9">
        <f t="shared" si="5"/>
        <v>0.2</v>
      </c>
      <c r="K4" s="9">
        <f t="shared" si="6"/>
        <v>0.2</v>
      </c>
      <c r="L4" s="9">
        <f t="shared" si="7"/>
        <v>0.2</v>
      </c>
      <c r="M4" s="9">
        <f t="shared" si="8"/>
        <v>0.2</v>
      </c>
      <c r="N4" s="9">
        <f t="shared" si="9"/>
        <v>0.2</v>
      </c>
      <c r="O4" s="9">
        <f t="shared" si="10"/>
        <v>0.2</v>
      </c>
      <c r="P4" s="9"/>
    </row>
    <row r="5" spans="1:18" s="8" customFormat="1" x14ac:dyDescent="0.25">
      <c r="A5" s="8" t="s">
        <v>84</v>
      </c>
      <c r="D5" s="24">
        <v>189</v>
      </c>
      <c r="E5" s="8">
        <f>+D5*(1+$P$5)</f>
        <v>198.45000000000002</v>
      </c>
      <c r="F5" s="8">
        <f t="shared" ref="F5:H5" si="11">+E5*(1+$P$5)</f>
        <v>208.37250000000003</v>
      </c>
      <c r="G5" s="8">
        <f t="shared" si="11"/>
        <v>218.79112500000005</v>
      </c>
      <c r="H5" s="8">
        <f t="shared" si="11"/>
        <v>229.73068125000006</v>
      </c>
      <c r="I5" s="8">
        <f t="shared" ref="I5" si="12">+H5*(1+$P$5)</f>
        <v>241.21721531250009</v>
      </c>
      <c r="J5" s="8">
        <f t="shared" ref="J5" si="13">+I5*(1+$P$5)</f>
        <v>253.27807607812511</v>
      </c>
      <c r="K5" s="8">
        <f t="shared" ref="K5" si="14">+J5*(1+$P$5)</f>
        <v>265.94197988203138</v>
      </c>
      <c r="L5" s="8">
        <f t="shared" ref="L5" si="15">+K5*(1+$P$5)</f>
        <v>279.23907887613296</v>
      </c>
      <c r="M5" s="8">
        <f t="shared" ref="M5" si="16">+L5*(1+$P$5)</f>
        <v>293.2010328199396</v>
      </c>
      <c r="N5" s="8">
        <f t="shared" ref="N5" si="17">+M5*(1+$P$5)</f>
        <v>307.86108446093658</v>
      </c>
      <c r="O5" s="8">
        <f t="shared" ref="O5" si="18">+N5*(1+$P$5)</f>
        <v>323.2541386839834</v>
      </c>
      <c r="P5" s="38">
        <v>0.05</v>
      </c>
    </row>
    <row r="6" spans="1:18" s="8" customFormat="1" x14ac:dyDescent="0.25">
      <c r="A6" s="8" t="s">
        <v>85</v>
      </c>
      <c r="D6" s="24">
        <v>5</v>
      </c>
      <c r="E6" s="8">
        <f t="shared" ref="E6:H7" si="19">+D6</f>
        <v>5</v>
      </c>
      <c r="F6" s="8">
        <f t="shared" si="19"/>
        <v>5</v>
      </c>
      <c r="G6" s="8">
        <f t="shared" si="19"/>
        <v>5</v>
      </c>
      <c r="H6" s="8">
        <f t="shared" si="19"/>
        <v>5</v>
      </c>
      <c r="I6" s="8">
        <f t="shared" ref="I6:I7" si="20">+H6</f>
        <v>5</v>
      </c>
      <c r="J6" s="8">
        <f t="shared" ref="J6:J7" si="21">+I6</f>
        <v>5</v>
      </c>
      <c r="K6" s="8">
        <f t="shared" ref="K6:K7" si="22">+J6</f>
        <v>5</v>
      </c>
      <c r="L6" s="8">
        <f t="shared" ref="L6:L7" si="23">+K6</f>
        <v>5</v>
      </c>
      <c r="M6" s="8">
        <f t="shared" ref="M6:M7" si="24">+L6</f>
        <v>5</v>
      </c>
      <c r="N6" s="8">
        <f t="shared" ref="N6:N7" si="25">+M6</f>
        <v>5</v>
      </c>
      <c r="O6" s="8">
        <f t="shared" ref="O6:O7" si="26">+N6</f>
        <v>5</v>
      </c>
      <c r="P6" s="9"/>
    </row>
    <row r="7" spans="1:18" s="8" customFormat="1" x14ac:dyDescent="0.25">
      <c r="A7" s="8" t="s">
        <v>86</v>
      </c>
      <c r="D7" s="24">
        <v>15</v>
      </c>
      <c r="E7" s="8">
        <f t="shared" si="19"/>
        <v>15</v>
      </c>
      <c r="F7" s="8">
        <f t="shared" si="19"/>
        <v>15</v>
      </c>
      <c r="G7" s="8">
        <f t="shared" si="19"/>
        <v>15</v>
      </c>
      <c r="H7" s="8">
        <f t="shared" si="19"/>
        <v>15</v>
      </c>
      <c r="I7" s="8">
        <f t="shared" si="20"/>
        <v>15</v>
      </c>
      <c r="J7" s="8">
        <f t="shared" si="21"/>
        <v>15</v>
      </c>
      <c r="K7" s="8">
        <f t="shared" si="22"/>
        <v>15</v>
      </c>
      <c r="L7" s="8">
        <f t="shared" si="23"/>
        <v>15</v>
      </c>
      <c r="M7" s="8">
        <f t="shared" si="24"/>
        <v>15</v>
      </c>
      <c r="N7" s="8">
        <f t="shared" si="25"/>
        <v>15</v>
      </c>
      <c r="O7" s="8">
        <f t="shared" si="26"/>
        <v>15</v>
      </c>
      <c r="P7" s="9"/>
    </row>
    <row r="8" spans="1:18" s="8" customFormat="1" x14ac:dyDescent="0.25">
      <c r="A8" s="22" t="s">
        <v>117</v>
      </c>
      <c r="D8" s="24">
        <v>4555</v>
      </c>
      <c r="E8" s="8">
        <f>+D8*(1+$P$8)</f>
        <v>4509.45</v>
      </c>
      <c r="F8" s="8">
        <f t="shared" ref="F8:H8" si="27">+E8*(1+$P$8)</f>
        <v>4464.3554999999997</v>
      </c>
      <c r="G8" s="8">
        <f t="shared" si="27"/>
        <v>4419.711945</v>
      </c>
      <c r="H8" s="8">
        <f t="shared" si="27"/>
        <v>4375.5148255499998</v>
      </c>
      <c r="I8" s="8">
        <f t="shared" ref="I8" si="28">+H8*(1+$P$8)</f>
        <v>4331.7596772944999</v>
      </c>
      <c r="J8" s="8">
        <f t="shared" ref="J8" si="29">+I8*(1+$P$8)</f>
        <v>4288.442080521555</v>
      </c>
      <c r="K8" s="8">
        <f t="shared" ref="K8" si="30">+J8*(1+$P$8)</f>
        <v>4245.557659716339</v>
      </c>
      <c r="L8" s="8">
        <f t="shared" ref="L8" si="31">+K8*(1+$P$8)</f>
        <v>4203.1020831191754</v>
      </c>
      <c r="M8" s="8">
        <f t="shared" ref="M8" si="32">+L8*(1+$P$8)</f>
        <v>4161.0710622879833</v>
      </c>
      <c r="N8" s="8">
        <f t="shared" ref="N8" si="33">+M8*(1+$P$8)</f>
        <v>4119.4603516651032</v>
      </c>
      <c r="O8" s="8">
        <f t="shared" ref="O8" si="34">+N8*(1+$P$8)</f>
        <v>4078.2657481484521</v>
      </c>
      <c r="P8" s="38">
        <v>-0.01</v>
      </c>
    </row>
    <row r="9" spans="1:18" s="8" customFormat="1" x14ac:dyDescent="0.25">
      <c r="A9" s="22" t="s">
        <v>126</v>
      </c>
      <c r="D9" s="8">
        <f>'Depreciation table PPE'!B33</f>
        <v>400000</v>
      </c>
      <c r="E9" s="11">
        <f t="shared" ref="E9:H11" si="35">+D9</f>
        <v>400000</v>
      </c>
      <c r="F9" s="11">
        <f t="shared" si="35"/>
        <v>400000</v>
      </c>
      <c r="G9" s="11">
        <f t="shared" si="35"/>
        <v>400000</v>
      </c>
      <c r="H9" s="11">
        <f t="shared" si="35"/>
        <v>400000</v>
      </c>
      <c r="I9" s="11">
        <f t="shared" ref="I9:I11" si="36">+H9</f>
        <v>400000</v>
      </c>
      <c r="J9" s="11">
        <f t="shared" ref="J9:J11" si="37">+I9</f>
        <v>400000</v>
      </c>
      <c r="K9" s="11">
        <f t="shared" ref="K9:K11" si="38">+J9</f>
        <v>400000</v>
      </c>
      <c r="L9" s="11">
        <f t="shared" ref="L9:L11" si="39">+K9</f>
        <v>400000</v>
      </c>
      <c r="M9" s="11">
        <f t="shared" ref="M9:M11" si="40">+L9</f>
        <v>400000</v>
      </c>
      <c r="N9" s="11">
        <f t="shared" ref="N9:N11" si="41">+M9</f>
        <v>400000</v>
      </c>
      <c r="O9" s="11">
        <f t="shared" ref="O9:O11" si="42">+N9</f>
        <v>400000</v>
      </c>
      <c r="P9" s="11"/>
    </row>
    <row r="10" spans="1:18" s="8" customFormat="1" x14ac:dyDescent="0.25">
      <c r="A10" s="22" t="s">
        <v>100</v>
      </c>
      <c r="D10" s="38">
        <v>0.01</v>
      </c>
      <c r="E10" s="9">
        <f t="shared" si="35"/>
        <v>0.01</v>
      </c>
      <c r="F10" s="9">
        <f t="shared" si="35"/>
        <v>0.01</v>
      </c>
      <c r="G10" s="9">
        <f t="shared" si="35"/>
        <v>0.01</v>
      </c>
      <c r="H10" s="9">
        <f t="shared" si="35"/>
        <v>0.01</v>
      </c>
      <c r="I10" s="9">
        <f t="shared" si="36"/>
        <v>0.01</v>
      </c>
      <c r="J10" s="9">
        <f t="shared" si="37"/>
        <v>0.01</v>
      </c>
      <c r="K10" s="9">
        <f t="shared" si="38"/>
        <v>0.01</v>
      </c>
      <c r="L10" s="9">
        <f t="shared" si="39"/>
        <v>0.01</v>
      </c>
      <c r="M10" s="9">
        <f t="shared" si="40"/>
        <v>0.01</v>
      </c>
      <c r="N10" s="9">
        <f t="shared" si="41"/>
        <v>0.01</v>
      </c>
      <c r="O10" s="9">
        <f t="shared" si="42"/>
        <v>0.01</v>
      </c>
    </row>
    <row r="11" spans="1:18" s="8" customFormat="1" x14ac:dyDescent="0.25">
      <c r="A11" s="22" t="s">
        <v>101</v>
      </c>
      <c r="D11" s="24">
        <v>500</v>
      </c>
      <c r="E11" s="11">
        <f>+D11</f>
        <v>500</v>
      </c>
      <c r="F11" s="11">
        <f t="shared" si="35"/>
        <v>500</v>
      </c>
      <c r="G11" s="11">
        <f t="shared" si="35"/>
        <v>500</v>
      </c>
      <c r="H11" s="11">
        <f t="shared" si="35"/>
        <v>500</v>
      </c>
      <c r="I11" s="11">
        <f t="shared" si="36"/>
        <v>500</v>
      </c>
      <c r="J11" s="11">
        <f t="shared" si="37"/>
        <v>500</v>
      </c>
      <c r="K11" s="11">
        <f t="shared" si="38"/>
        <v>500</v>
      </c>
      <c r="L11" s="11">
        <f t="shared" si="39"/>
        <v>500</v>
      </c>
      <c r="M11" s="11">
        <f t="shared" si="40"/>
        <v>500</v>
      </c>
      <c r="N11" s="11">
        <f t="shared" si="41"/>
        <v>500</v>
      </c>
      <c r="O11" s="11">
        <f t="shared" si="42"/>
        <v>500</v>
      </c>
    </row>
    <row r="12" spans="1:18" x14ac:dyDescent="0.25">
      <c r="A12" t="s">
        <v>192</v>
      </c>
      <c r="D12" s="59">
        <f>Utilities!$E$8</f>
        <v>3650</v>
      </c>
      <c r="E12" s="59">
        <f>Utilities!$E$8</f>
        <v>3650</v>
      </c>
      <c r="F12" s="59">
        <f>Utilities!$E$8</f>
        <v>3650</v>
      </c>
      <c r="G12" s="59">
        <f>Utilities!$E$8</f>
        <v>3650</v>
      </c>
      <c r="H12" s="59">
        <f>Utilities!$E$8</f>
        <v>3650</v>
      </c>
      <c r="I12" s="59">
        <f>Utilities!$E$8</f>
        <v>3650</v>
      </c>
      <c r="J12" s="59">
        <f>Utilities!$E$8</f>
        <v>3650</v>
      </c>
      <c r="K12" s="59">
        <f>Utilities!$E$8</f>
        <v>3650</v>
      </c>
      <c r="L12" s="59">
        <f>Utilities!$E$8</f>
        <v>3650</v>
      </c>
      <c r="M12" s="59">
        <f>Utilities!$E$8</f>
        <v>3650</v>
      </c>
      <c r="N12" s="59">
        <f>Utilities!$E$8</f>
        <v>3650</v>
      </c>
      <c r="O12" s="59">
        <f>Utilities!$E$8</f>
        <v>3650</v>
      </c>
      <c r="P12" s="33"/>
    </row>
    <row r="13" spans="1:18" s="8" customFormat="1" x14ac:dyDescent="0.25">
      <c r="A13" s="27" t="s">
        <v>193</v>
      </c>
      <c r="D13" s="15">
        <f t="shared" ref="D13:O13" si="43">D29*$P$13</f>
        <v>5850.0281699999996</v>
      </c>
      <c r="E13" s="15">
        <f t="shared" si="43"/>
        <v>6142.5295785000008</v>
      </c>
      <c r="F13" s="15">
        <f t="shared" si="43"/>
        <v>6449.6560574250007</v>
      </c>
      <c r="G13" s="15">
        <f t="shared" si="43"/>
        <v>6772.1388602962506</v>
      </c>
      <c r="H13" s="15">
        <f t="shared" si="43"/>
        <v>7110.7458033110634</v>
      </c>
      <c r="I13" s="15">
        <f t="shared" si="43"/>
        <v>7466.283093476618</v>
      </c>
      <c r="J13" s="15">
        <f t="shared" si="43"/>
        <v>7839.5972481504486</v>
      </c>
      <c r="K13" s="15">
        <f t="shared" si="43"/>
        <v>8231.5771105579734</v>
      </c>
      <c r="L13" s="15">
        <f t="shared" si="43"/>
        <v>8643.1559660858693</v>
      </c>
      <c r="M13" s="15">
        <f t="shared" si="43"/>
        <v>9075.3137643901646</v>
      </c>
      <c r="N13" s="15">
        <f t="shared" si="43"/>
        <v>9529.0794526096724</v>
      </c>
      <c r="O13" s="15">
        <f t="shared" si="43"/>
        <v>10005.533425240155</v>
      </c>
      <c r="P13" s="62">
        <v>3.2753999999999998E-2</v>
      </c>
    </row>
    <row r="14" spans="1:18" s="8" customFormat="1" x14ac:dyDescent="0.25">
      <c r="A14" s="27" t="s">
        <v>194</v>
      </c>
      <c r="D14" s="8">
        <f>SUM(D12:D13)</f>
        <v>9500.0281699999996</v>
      </c>
      <c r="E14" s="8">
        <f>SUM(E12:E13)</f>
        <v>9792.5295785000017</v>
      </c>
      <c r="F14" s="8">
        <f t="shared" ref="F14:G14" si="44">SUM(F12:F13)</f>
        <v>10099.656057425</v>
      </c>
      <c r="G14" s="8">
        <f t="shared" si="44"/>
        <v>10422.138860296251</v>
      </c>
      <c r="H14" s="8">
        <f t="shared" ref="H14:I14" si="45">SUM(H12:H13)</f>
        <v>10760.745803311063</v>
      </c>
      <c r="I14" s="8">
        <f t="shared" si="45"/>
        <v>11116.283093476617</v>
      </c>
      <c r="J14" s="8">
        <f t="shared" ref="J14:O14" si="46">SUM(J12:J13)</f>
        <v>11489.597248150449</v>
      </c>
      <c r="K14" s="8">
        <f t="shared" si="46"/>
        <v>11881.577110557973</v>
      </c>
      <c r="L14" s="8">
        <f t="shared" si="46"/>
        <v>12293.155966085869</v>
      </c>
      <c r="M14" s="8">
        <f t="shared" si="46"/>
        <v>12725.313764390165</v>
      </c>
      <c r="N14" s="8">
        <f t="shared" si="46"/>
        <v>13179.079452609672</v>
      </c>
      <c r="O14" s="8">
        <f t="shared" si="46"/>
        <v>13655.533425240155</v>
      </c>
    </row>
    <row r="15" spans="1:18" x14ac:dyDescent="0.25">
      <c r="A15" t="s">
        <v>199</v>
      </c>
      <c r="D15" s="59">
        <f t="shared" ref="D15:O15" si="47">(D54+D56)*$P$15</f>
        <v>9449.5</v>
      </c>
      <c r="E15" s="59">
        <f t="shared" si="47"/>
        <v>9449.5</v>
      </c>
      <c r="F15" s="59">
        <f t="shared" si="47"/>
        <v>9449.5</v>
      </c>
      <c r="G15" s="59">
        <f t="shared" si="47"/>
        <v>9449.5</v>
      </c>
      <c r="H15" s="59">
        <f t="shared" si="47"/>
        <v>9449.5</v>
      </c>
      <c r="I15" s="59">
        <f t="shared" si="47"/>
        <v>9449.5</v>
      </c>
      <c r="J15" s="59">
        <f t="shared" si="47"/>
        <v>9449.5</v>
      </c>
      <c r="K15" s="59">
        <f t="shared" si="47"/>
        <v>9449.5</v>
      </c>
      <c r="L15" s="59">
        <f t="shared" si="47"/>
        <v>9449.5</v>
      </c>
      <c r="M15" s="59">
        <f t="shared" si="47"/>
        <v>9449.5</v>
      </c>
      <c r="N15" s="59">
        <f t="shared" si="47"/>
        <v>9449.5</v>
      </c>
      <c r="O15" s="59">
        <f t="shared" si="47"/>
        <v>9449.5</v>
      </c>
      <c r="P15" s="38">
        <v>0.01</v>
      </c>
    </row>
    <row r="16" spans="1:18" s="8" customFormat="1" x14ac:dyDescent="0.25">
      <c r="A16" s="27" t="s">
        <v>195</v>
      </c>
      <c r="D16" s="66">
        <f t="shared" ref="D16:O16" si="48">D29*$P$16</f>
        <v>1786.05</v>
      </c>
      <c r="E16" s="15">
        <f t="shared" si="48"/>
        <v>1875.3525000000004</v>
      </c>
      <c r="F16" s="15">
        <f t="shared" si="48"/>
        <v>1969.1201250000004</v>
      </c>
      <c r="G16" s="15">
        <f t="shared" si="48"/>
        <v>2067.5761312500003</v>
      </c>
      <c r="H16" s="15">
        <f t="shared" si="48"/>
        <v>2170.9549378125002</v>
      </c>
      <c r="I16" s="15">
        <f t="shared" si="48"/>
        <v>2279.5026847031259</v>
      </c>
      <c r="J16" s="15">
        <f t="shared" si="48"/>
        <v>2393.4778189382823</v>
      </c>
      <c r="K16" s="15">
        <f t="shared" si="48"/>
        <v>2513.1517098851969</v>
      </c>
      <c r="L16" s="15">
        <f t="shared" si="48"/>
        <v>2638.8092953794562</v>
      </c>
      <c r="M16" s="15">
        <f t="shared" si="48"/>
        <v>2770.7497601484292</v>
      </c>
      <c r="N16" s="15">
        <f t="shared" si="48"/>
        <v>2909.2872481558506</v>
      </c>
      <c r="O16" s="15">
        <f t="shared" si="48"/>
        <v>3054.7516105636432</v>
      </c>
      <c r="P16" s="63">
        <v>0.01</v>
      </c>
    </row>
    <row r="17" spans="1:17" s="8" customFormat="1" x14ac:dyDescent="0.25">
      <c r="A17" s="27" t="s">
        <v>196</v>
      </c>
      <c r="D17" s="8">
        <f>SUM(D15:D16)</f>
        <v>11235.55</v>
      </c>
      <c r="E17" s="8">
        <f>SUM(E15:E16)</f>
        <v>11324.852500000001</v>
      </c>
      <c r="F17" s="8">
        <f t="shared" ref="F17" si="49">SUM(F15:F16)</f>
        <v>11418.620125000001</v>
      </c>
      <c r="G17" s="8">
        <f t="shared" ref="G17:H17" si="50">SUM(G15:G16)</f>
        <v>11517.07613125</v>
      </c>
      <c r="H17" s="8">
        <f t="shared" si="50"/>
        <v>11620.454937812501</v>
      </c>
      <c r="I17" s="8">
        <f t="shared" ref="I17:O17" si="51">SUM(I15:I16)</f>
        <v>11729.002684703126</v>
      </c>
      <c r="J17" s="8">
        <f t="shared" si="51"/>
        <v>11842.977818938281</v>
      </c>
      <c r="K17" s="8">
        <f t="shared" si="51"/>
        <v>11962.651709885196</v>
      </c>
      <c r="L17" s="8">
        <f t="shared" si="51"/>
        <v>12088.309295379457</v>
      </c>
      <c r="M17" s="8">
        <f t="shared" si="51"/>
        <v>12220.249760148428</v>
      </c>
      <c r="N17" s="8">
        <f t="shared" si="51"/>
        <v>12358.787248155852</v>
      </c>
      <c r="O17" s="8">
        <f t="shared" si="51"/>
        <v>12504.251610563642</v>
      </c>
    </row>
    <row r="18" spans="1:17" s="8" customFormat="1" x14ac:dyDescent="0.25">
      <c r="A18" s="27" t="s">
        <v>135</v>
      </c>
      <c r="D18" s="38">
        <v>0.08</v>
      </c>
      <c r="E18" s="9">
        <f>D18*(1+$P$18)</f>
        <v>0.08</v>
      </c>
      <c r="F18" s="9">
        <f t="shared" ref="F18:O18" si="52">E18*(1+$P$18)</f>
        <v>0.08</v>
      </c>
      <c r="G18" s="9">
        <f t="shared" si="52"/>
        <v>0.08</v>
      </c>
      <c r="H18" s="9">
        <f t="shared" si="52"/>
        <v>0.08</v>
      </c>
      <c r="I18" s="9">
        <f t="shared" si="52"/>
        <v>0.08</v>
      </c>
      <c r="J18" s="9">
        <f t="shared" si="52"/>
        <v>0.08</v>
      </c>
      <c r="K18" s="9">
        <f t="shared" si="52"/>
        <v>0.08</v>
      </c>
      <c r="L18" s="9">
        <f t="shared" si="52"/>
        <v>0.08</v>
      </c>
      <c r="M18" s="9">
        <f t="shared" si="52"/>
        <v>0.08</v>
      </c>
      <c r="N18" s="9">
        <f t="shared" si="52"/>
        <v>0.08</v>
      </c>
      <c r="O18" s="9">
        <f t="shared" si="52"/>
        <v>0.08</v>
      </c>
    </row>
    <row r="19" spans="1:17" s="8" customFormat="1" x14ac:dyDescent="0.25">
      <c r="A19" s="8" t="s">
        <v>258</v>
      </c>
      <c r="D19" s="64">
        <v>375</v>
      </c>
      <c r="E19" s="58">
        <f>D19*(1+$R$2)</f>
        <v>386.25</v>
      </c>
      <c r="F19" s="58">
        <f t="shared" ref="F19:O19" si="53">E19*(1+$R$2)</f>
        <v>397.83750000000003</v>
      </c>
      <c r="G19" s="58">
        <f t="shared" si="53"/>
        <v>409.77262500000006</v>
      </c>
      <c r="H19" s="58">
        <f t="shared" si="53"/>
        <v>422.0658037500001</v>
      </c>
      <c r="I19" s="58">
        <f t="shared" si="53"/>
        <v>434.72777786250009</v>
      </c>
      <c r="J19" s="58">
        <f t="shared" si="53"/>
        <v>447.76961119837512</v>
      </c>
      <c r="K19" s="58">
        <f t="shared" si="53"/>
        <v>461.20269953432637</v>
      </c>
      <c r="L19" s="58">
        <f t="shared" si="53"/>
        <v>475.03878052035617</v>
      </c>
      <c r="M19" s="58">
        <f t="shared" si="53"/>
        <v>489.28994393596685</v>
      </c>
      <c r="N19" s="58">
        <f t="shared" si="53"/>
        <v>503.96864225404585</v>
      </c>
      <c r="O19" s="58">
        <f t="shared" si="53"/>
        <v>519.08770152166721</v>
      </c>
      <c r="P19" s="9"/>
    </row>
    <row r="20" spans="1:17" s="8" customFormat="1" x14ac:dyDescent="0.25">
      <c r="A20" s="8" t="s">
        <v>137</v>
      </c>
      <c r="D20" s="60">
        <v>20</v>
      </c>
      <c r="E20" s="11">
        <v>20</v>
      </c>
      <c r="F20" s="11">
        <v>20</v>
      </c>
      <c r="G20" s="11">
        <v>20</v>
      </c>
      <c r="H20" s="11">
        <v>20</v>
      </c>
      <c r="I20" s="11">
        <v>20</v>
      </c>
      <c r="J20" s="11">
        <v>20</v>
      </c>
      <c r="K20" s="11">
        <v>20</v>
      </c>
      <c r="L20" s="11">
        <v>20</v>
      </c>
      <c r="M20" s="11">
        <v>20</v>
      </c>
      <c r="N20" s="11">
        <v>20</v>
      </c>
      <c r="O20" s="11">
        <v>20</v>
      </c>
    </row>
    <row r="21" spans="1:17" s="8" customFormat="1" x14ac:dyDescent="0.25">
      <c r="A21" s="8" t="s">
        <v>138</v>
      </c>
      <c r="D21" s="60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7" s="8" customFormat="1" x14ac:dyDescent="0.25">
      <c r="A22" s="8" t="s">
        <v>190</v>
      </c>
      <c r="D22" s="37">
        <f>(D54+D53)*$Q$22</f>
        <v>54901.547199999994</v>
      </c>
      <c r="E22" s="11">
        <f>D22*(1+$P$22)</f>
        <v>55450.562671999993</v>
      </c>
      <c r="F22" s="11">
        <f t="shared" ref="F22:H22" si="54">E22*(1+$P$22)</f>
        <v>56005.068298719991</v>
      </c>
      <c r="G22" s="11">
        <f t="shared" si="54"/>
        <v>56565.118981707194</v>
      </c>
      <c r="H22" s="11">
        <f t="shared" si="54"/>
        <v>57130.770171524266</v>
      </c>
      <c r="I22" s="11">
        <f t="shared" ref="I22" si="55">H22*(1+$P$22)</f>
        <v>57702.077873239512</v>
      </c>
      <c r="J22" s="11">
        <f t="shared" ref="J22" si="56">I22*(1+$P$22)</f>
        <v>58279.098651971908</v>
      </c>
      <c r="K22" s="11">
        <f t="shared" ref="K22" si="57">J22*(1+$P$22)</f>
        <v>58861.88963849163</v>
      </c>
      <c r="L22" s="11">
        <f t="shared" ref="L22" si="58">K22*(1+$P$22)</f>
        <v>59450.50853487655</v>
      </c>
      <c r="M22" s="11">
        <f t="shared" ref="M22" si="59">L22*(1+$P$22)</f>
        <v>60045.013620225312</v>
      </c>
      <c r="N22" s="11">
        <f t="shared" ref="N22" si="60">M22*(1+$P$22)</f>
        <v>60645.463756427569</v>
      </c>
      <c r="O22" s="11">
        <f t="shared" ref="O22" si="61">N22*(1+$P$22)</f>
        <v>61251.918393991844</v>
      </c>
      <c r="P22" s="38">
        <v>0.01</v>
      </c>
      <c r="Q22" s="62">
        <v>4.1883999999999998E-2</v>
      </c>
    </row>
    <row r="23" spans="1:17" s="8" customFormat="1" x14ac:dyDescent="0.25">
      <c r="A23" s="8" t="s">
        <v>191</v>
      </c>
      <c r="D23" s="58">
        <f>D22*$P$23</f>
        <v>3889.8448931004159</v>
      </c>
      <c r="E23" s="58">
        <f t="shared" ref="E23:G23" si="62">E22*$P$23</f>
        <v>3928.7433420314196</v>
      </c>
      <c r="F23" s="58">
        <f t="shared" si="62"/>
        <v>3968.0307754517339</v>
      </c>
      <c r="G23" s="58">
        <f t="shared" si="62"/>
        <v>4007.7110832062513</v>
      </c>
      <c r="H23" s="58">
        <f t="shared" ref="H23:I23" si="63">H22*$P$23</f>
        <v>4047.788194038314</v>
      </c>
      <c r="I23" s="58">
        <f t="shared" si="63"/>
        <v>4088.2660759786972</v>
      </c>
      <c r="J23" s="58">
        <f t="shared" ref="J23:O23" si="64">J22*$P$23</f>
        <v>4129.1487367384843</v>
      </c>
      <c r="K23" s="58">
        <f t="shared" si="64"/>
        <v>4170.4402241058697</v>
      </c>
      <c r="L23" s="58">
        <f t="shared" si="64"/>
        <v>4212.1446263469279</v>
      </c>
      <c r="M23" s="58">
        <f t="shared" si="64"/>
        <v>4254.2660726103977</v>
      </c>
      <c r="N23" s="58">
        <f t="shared" si="64"/>
        <v>4296.808733336502</v>
      </c>
      <c r="O23" s="58">
        <f t="shared" si="64"/>
        <v>4339.7768206698665</v>
      </c>
      <c r="P23" s="61">
        <v>7.0851280000000003E-2</v>
      </c>
    </row>
    <row r="24" spans="1:17" s="8" customFormat="1" x14ac:dyDescent="0.25">
      <c r="A24" s="8" t="s">
        <v>102</v>
      </c>
      <c r="D24" s="38">
        <v>0.25</v>
      </c>
      <c r="E24" s="9">
        <f>+D24</f>
        <v>0.25</v>
      </c>
      <c r="F24" s="9">
        <f>+E24</f>
        <v>0.25</v>
      </c>
      <c r="G24" s="9">
        <f>+F24</f>
        <v>0.25</v>
      </c>
      <c r="H24" s="9">
        <f>+G24</f>
        <v>0.25</v>
      </c>
      <c r="I24" s="9">
        <f t="shared" ref="I24:O24" si="65">+H24</f>
        <v>0.25</v>
      </c>
      <c r="J24" s="9">
        <f t="shared" si="65"/>
        <v>0.25</v>
      </c>
      <c r="K24" s="9">
        <f t="shared" si="65"/>
        <v>0.25</v>
      </c>
      <c r="L24" s="9">
        <f t="shared" si="65"/>
        <v>0.25</v>
      </c>
      <c r="M24" s="9">
        <f t="shared" si="65"/>
        <v>0.25</v>
      </c>
      <c r="N24" s="9">
        <f t="shared" si="65"/>
        <v>0.25</v>
      </c>
      <c r="O24" s="9">
        <f t="shared" si="65"/>
        <v>0.25</v>
      </c>
    </row>
    <row r="25" spans="1:17" s="8" customFormat="1" x14ac:dyDescent="0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7" s="8" customFormat="1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7" s="8" customFormat="1" ht="15.75" x14ac:dyDescent="0.25">
      <c r="A27" s="13" t="s">
        <v>53</v>
      </c>
      <c r="C27" s="18">
        <v>2012</v>
      </c>
      <c r="D27" s="18">
        <v>2013</v>
      </c>
      <c r="E27" s="18">
        <v>2014</v>
      </c>
      <c r="F27" s="18">
        <v>2015</v>
      </c>
      <c r="G27" s="18">
        <v>2016</v>
      </c>
      <c r="H27" s="18">
        <v>2017</v>
      </c>
      <c r="I27" s="18">
        <v>2018</v>
      </c>
      <c r="J27" s="18">
        <v>2019</v>
      </c>
      <c r="K27" s="18">
        <v>2020</v>
      </c>
      <c r="L27" s="18">
        <v>2021</v>
      </c>
      <c r="M27" s="18">
        <v>2022</v>
      </c>
      <c r="N27" s="18">
        <v>2023</v>
      </c>
      <c r="O27" s="18">
        <v>2024</v>
      </c>
    </row>
    <row r="28" spans="1:17" s="8" customFormat="1" x14ac:dyDescent="0.25">
      <c r="A28" s="7" t="s">
        <v>54</v>
      </c>
    </row>
    <row r="29" spans="1:17" s="8" customFormat="1" x14ac:dyDescent="0.25">
      <c r="B29" s="8" t="s">
        <v>81</v>
      </c>
      <c r="D29" s="8">
        <f t="shared" ref="D29:O29" si="66">(((D5*D7)*D6)*(12-D3))+(((D5*D6)*D7*D3)*(1+D4))</f>
        <v>178605</v>
      </c>
      <c r="E29" s="8">
        <f t="shared" si="66"/>
        <v>187535.25000000003</v>
      </c>
      <c r="F29" s="8">
        <f t="shared" si="66"/>
        <v>196912.01250000004</v>
      </c>
      <c r="G29" s="8">
        <f t="shared" si="66"/>
        <v>206757.61312500003</v>
      </c>
      <c r="H29" s="8">
        <f t="shared" si="66"/>
        <v>217095.49378125003</v>
      </c>
      <c r="I29" s="8">
        <f t="shared" si="66"/>
        <v>227950.26847031259</v>
      </c>
      <c r="J29" s="8">
        <f t="shared" si="66"/>
        <v>239347.78189382821</v>
      </c>
      <c r="K29" s="8">
        <f t="shared" si="66"/>
        <v>251315.17098851968</v>
      </c>
      <c r="L29" s="8">
        <f t="shared" si="66"/>
        <v>263880.9295379456</v>
      </c>
      <c r="M29" s="8">
        <f t="shared" si="66"/>
        <v>277074.97601484292</v>
      </c>
      <c r="N29" s="8">
        <f t="shared" si="66"/>
        <v>290928.72481558507</v>
      </c>
      <c r="O29" s="8">
        <f t="shared" si="66"/>
        <v>305475.1610563643</v>
      </c>
    </row>
    <row r="30" spans="1:17" s="8" customFormat="1" x14ac:dyDescent="0.25"/>
    <row r="31" spans="1:17" s="8" customFormat="1" x14ac:dyDescent="0.25">
      <c r="A31" s="7" t="s">
        <v>49</v>
      </c>
    </row>
    <row r="32" spans="1:17" s="8" customFormat="1" x14ac:dyDescent="0.25">
      <c r="A32" s="8" t="s">
        <v>55</v>
      </c>
      <c r="D32" s="8">
        <f t="shared" ref="D32:O32" si="67">D11</f>
        <v>500</v>
      </c>
      <c r="E32" s="8">
        <f t="shared" si="67"/>
        <v>500</v>
      </c>
      <c r="F32" s="8">
        <f t="shared" si="67"/>
        <v>500</v>
      </c>
      <c r="G32" s="8">
        <f t="shared" si="67"/>
        <v>500</v>
      </c>
      <c r="H32" s="8">
        <f t="shared" si="67"/>
        <v>500</v>
      </c>
      <c r="I32" s="8">
        <f t="shared" si="67"/>
        <v>500</v>
      </c>
      <c r="J32" s="8">
        <f t="shared" si="67"/>
        <v>500</v>
      </c>
      <c r="K32" s="8">
        <f t="shared" si="67"/>
        <v>500</v>
      </c>
      <c r="L32" s="8">
        <f t="shared" si="67"/>
        <v>500</v>
      </c>
      <c r="M32" s="8">
        <f t="shared" si="67"/>
        <v>500</v>
      </c>
      <c r="N32" s="8">
        <f t="shared" si="67"/>
        <v>500</v>
      </c>
      <c r="O32" s="8">
        <f t="shared" si="67"/>
        <v>500</v>
      </c>
      <c r="P32" s="9"/>
    </row>
    <row r="33" spans="1:16" s="8" customFormat="1" x14ac:dyDescent="0.25">
      <c r="A33" s="8" t="s">
        <v>197</v>
      </c>
      <c r="D33" s="24">
        <v>30000</v>
      </c>
      <c r="E33" s="8">
        <f t="shared" ref="E33:O33" si="68">+D33*(1+$R$2)</f>
        <v>30900</v>
      </c>
      <c r="F33" s="8">
        <f t="shared" si="68"/>
        <v>31827</v>
      </c>
      <c r="G33" s="8">
        <f t="shared" si="68"/>
        <v>32781.81</v>
      </c>
      <c r="H33" s="8">
        <f t="shared" si="68"/>
        <v>33765.264299999995</v>
      </c>
      <c r="I33" s="8">
        <f t="shared" si="68"/>
        <v>34778.222228999999</v>
      </c>
      <c r="J33" s="8">
        <f t="shared" si="68"/>
        <v>35821.568895869998</v>
      </c>
      <c r="K33" s="8">
        <f t="shared" si="68"/>
        <v>36896.215962746101</v>
      </c>
      <c r="L33" s="8">
        <f t="shared" si="68"/>
        <v>38003.102441628485</v>
      </c>
      <c r="M33" s="8">
        <f t="shared" si="68"/>
        <v>39143.195514877341</v>
      </c>
      <c r="N33" s="8">
        <f t="shared" si="68"/>
        <v>40317.491380323663</v>
      </c>
      <c r="O33" s="8">
        <f t="shared" si="68"/>
        <v>41527.016121733373</v>
      </c>
      <c r="P33" s="9"/>
    </row>
    <row r="34" spans="1:16" s="8" customFormat="1" x14ac:dyDescent="0.25">
      <c r="A34" s="8" t="s">
        <v>198</v>
      </c>
      <c r="D34" s="8">
        <f t="shared" ref="D34:O34" si="69">D17</f>
        <v>11235.55</v>
      </c>
      <c r="E34" s="8">
        <f t="shared" si="69"/>
        <v>11324.852500000001</v>
      </c>
      <c r="F34" s="8">
        <f t="shared" si="69"/>
        <v>11418.620125000001</v>
      </c>
      <c r="G34" s="8">
        <f t="shared" si="69"/>
        <v>11517.07613125</v>
      </c>
      <c r="H34" s="8">
        <f t="shared" si="69"/>
        <v>11620.454937812501</v>
      </c>
      <c r="I34" s="8">
        <f t="shared" si="69"/>
        <v>11729.002684703126</v>
      </c>
      <c r="J34" s="8">
        <f t="shared" si="69"/>
        <v>11842.977818938281</v>
      </c>
      <c r="K34" s="8">
        <f t="shared" si="69"/>
        <v>11962.651709885196</v>
      </c>
      <c r="L34" s="8">
        <f t="shared" si="69"/>
        <v>12088.309295379457</v>
      </c>
      <c r="M34" s="8">
        <f t="shared" si="69"/>
        <v>12220.249760148428</v>
      </c>
      <c r="N34" s="8">
        <f t="shared" si="69"/>
        <v>12358.787248155852</v>
      </c>
      <c r="O34" s="8">
        <f t="shared" si="69"/>
        <v>12504.251610563642</v>
      </c>
      <c r="P34" s="9"/>
    </row>
    <row r="35" spans="1:16" s="8" customFormat="1" x14ac:dyDescent="0.25">
      <c r="A35" s="8" t="s">
        <v>127</v>
      </c>
      <c r="D35" s="8">
        <f>D14*Utilities!$C$13</f>
        <v>47500.140849999996</v>
      </c>
      <c r="E35" s="8">
        <f>E14*Utilities!$C$13</f>
        <v>48962.647892500012</v>
      </c>
      <c r="F35" s="8">
        <f>F14*Utilities!$C$13</f>
        <v>50498.280287125002</v>
      </c>
      <c r="G35" s="8">
        <f>G14*Utilities!$C$13</f>
        <v>52110.694301481257</v>
      </c>
      <c r="H35" s="8">
        <f>H14*Utilities!$C$13</f>
        <v>53803.729016555313</v>
      </c>
      <c r="I35" s="8">
        <f>I14*Utilities!$C$13</f>
        <v>55581.415467383085</v>
      </c>
      <c r="J35" s="8">
        <f>J14*Utilities!$C$13</f>
        <v>57447.986240752245</v>
      </c>
      <c r="K35" s="8">
        <f>K14*Utilities!$C$13</f>
        <v>59407.88555278987</v>
      </c>
      <c r="L35" s="8">
        <f>L14*Utilities!$C$13</f>
        <v>61465.779830429346</v>
      </c>
      <c r="M35" s="8">
        <f>M14*Utilities!$C$13</f>
        <v>63626.568821950823</v>
      </c>
      <c r="N35" s="8">
        <f>N14*Utilities!$C$13</f>
        <v>65895.397263048362</v>
      </c>
      <c r="O35" s="8">
        <f>O14*Utilities!$C$13</f>
        <v>68277.667126200773</v>
      </c>
      <c r="P35" s="9"/>
    </row>
    <row r="36" spans="1:16" s="8" customFormat="1" x14ac:dyDescent="0.25">
      <c r="A36" s="8" t="s">
        <v>116</v>
      </c>
      <c r="D36" s="8">
        <f t="shared" ref="D36:O36" si="70">D8</f>
        <v>4555</v>
      </c>
      <c r="E36" s="8">
        <f t="shared" si="70"/>
        <v>4509.45</v>
      </c>
      <c r="F36" s="8">
        <f t="shared" si="70"/>
        <v>4464.3554999999997</v>
      </c>
      <c r="G36" s="8">
        <f t="shared" si="70"/>
        <v>4419.711945</v>
      </c>
      <c r="H36" s="8">
        <f t="shared" si="70"/>
        <v>4375.5148255499998</v>
      </c>
      <c r="I36" s="8">
        <f t="shared" si="70"/>
        <v>4331.7596772944999</v>
      </c>
      <c r="J36" s="8">
        <f t="shared" si="70"/>
        <v>4288.442080521555</v>
      </c>
      <c r="K36" s="8">
        <f t="shared" si="70"/>
        <v>4245.557659716339</v>
      </c>
      <c r="L36" s="8">
        <f t="shared" si="70"/>
        <v>4203.1020831191754</v>
      </c>
      <c r="M36" s="8">
        <f t="shared" si="70"/>
        <v>4161.0710622879833</v>
      </c>
      <c r="N36" s="8">
        <f t="shared" si="70"/>
        <v>4119.4603516651032</v>
      </c>
      <c r="O36" s="8">
        <f t="shared" si="70"/>
        <v>4078.2657481484521</v>
      </c>
      <c r="P36" s="9"/>
    </row>
    <row r="37" spans="1:16" s="8" customFormat="1" x14ac:dyDescent="0.25">
      <c r="A37" s="8" t="s">
        <v>256</v>
      </c>
      <c r="D37" s="8">
        <f>SUM('Depreciation table PPE'!$B$7:$F$7)-($D$130/5)</f>
        <v>24288</v>
      </c>
      <c r="E37" s="8">
        <f>SUM('Depreciation table PPE'!$B$7:$F$7)-($D$130/5)</f>
        <v>24288</v>
      </c>
      <c r="F37" s="8">
        <f>SUM('Depreciation table PPE'!$B$7:$F$7)-($D$130/5)</f>
        <v>24288</v>
      </c>
      <c r="G37" s="8">
        <f>SUM('Depreciation table PPE'!$B$7:$F$7)-($D$130/5)</f>
        <v>24288</v>
      </c>
      <c r="H37" s="8">
        <f>SUM('Depreciation table PPE'!$B$7:$F$7)-($H$130/5)</f>
        <v>39288</v>
      </c>
      <c r="I37" s="8">
        <f>SUM('Depreciation table PPE'!$B$7:$F$7)-($H$130/5)</f>
        <v>39288</v>
      </c>
      <c r="J37" s="8">
        <f>SUM('Depreciation table PPE'!$B$7:$F$7)-($H$130/5)</f>
        <v>39288</v>
      </c>
      <c r="K37" s="8">
        <f>SUM('Depreciation table PPE'!$B$7:$F$7)-($H$130/5)</f>
        <v>39288</v>
      </c>
      <c r="L37" s="8">
        <f>SUM('Depreciation table PPE'!$B$7:$F$7)-($H$130/5)</f>
        <v>39288</v>
      </c>
      <c r="M37" s="8">
        <f>SUM('Depreciation table PPE'!$B$7:$F$7)-($M$130/5)</f>
        <v>39288</v>
      </c>
      <c r="N37" s="8">
        <f>SUM('Depreciation table PPE'!$B$7:$F$7)-($M$130/5)</f>
        <v>39288</v>
      </c>
      <c r="O37" s="8">
        <f>SUM('Depreciation table PPE'!$B$7:$F$7)-($M$130/5)</f>
        <v>39288</v>
      </c>
    </row>
    <row r="38" spans="1:16" s="8" customFormat="1" x14ac:dyDescent="0.25">
      <c r="A38" s="8" t="s">
        <v>257</v>
      </c>
      <c r="D38" s="8">
        <f>SUM('Depreciation table PPE'!$B$11:$F$11)</f>
        <v>6830</v>
      </c>
      <c r="E38" s="8">
        <f>SUM('Depreciation table PPE'!$B$11:$F$11)</f>
        <v>6830</v>
      </c>
      <c r="F38" s="8">
        <f>SUM('Depreciation table PPE'!$B$11:$F$11)</f>
        <v>6830</v>
      </c>
      <c r="G38" s="8">
        <f>SUM('Depreciation table PPE'!$B$11:$F$11)</f>
        <v>6830</v>
      </c>
      <c r="H38" s="8">
        <f>SUM('Depreciation table PPE'!$B$11:$F$11)</f>
        <v>6830</v>
      </c>
    </row>
    <row r="39" spans="1:16" s="8" customFormat="1" x14ac:dyDescent="0.25">
      <c r="A39" s="8" t="s">
        <v>208</v>
      </c>
      <c r="D39" s="8">
        <f t="shared" ref="D39:O39" si="71">D19</f>
        <v>375</v>
      </c>
      <c r="E39" s="8">
        <f t="shared" si="71"/>
        <v>386.25</v>
      </c>
      <c r="F39" s="8">
        <f t="shared" si="71"/>
        <v>397.83750000000003</v>
      </c>
      <c r="G39" s="8">
        <f t="shared" si="71"/>
        <v>409.77262500000006</v>
      </c>
      <c r="H39" s="8">
        <f t="shared" si="71"/>
        <v>422.0658037500001</v>
      </c>
      <c r="I39" s="8">
        <f t="shared" si="71"/>
        <v>434.72777786250009</v>
      </c>
      <c r="J39" s="8">
        <f t="shared" si="71"/>
        <v>447.76961119837512</v>
      </c>
      <c r="K39" s="8">
        <f t="shared" si="71"/>
        <v>461.20269953432637</v>
      </c>
      <c r="L39" s="8">
        <f t="shared" si="71"/>
        <v>475.03878052035617</v>
      </c>
      <c r="M39" s="8">
        <f t="shared" si="71"/>
        <v>489.28994393596685</v>
      </c>
      <c r="N39" s="8">
        <f t="shared" si="71"/>
        <v>503.96864225404585</v>
      </c>
      <c r="O39" s="8">
        <f t="shared" si="71"/>
        <v>519.08770152166721</v>
      </c>
    </row>
    <row r="40" spans="1:16" s="8" customFormat="1" x14ac:dyDescent="0.25">
      <c r="A40" s="8" t="s">
        <v>56</v>
      </c>
      <c r="D40" s="8">
        <f>'Couple Retreat Cabin'!D70+'Premier Cabin'!D153+'Little Red Barn'!D141+('Cabins1,2'!D182*2)</f>
        <v>22118.702311178251</v>
      </c>
      <c r="E40" s="8">
        <f>'Cabins1,2'!D196*2+'Couple Retreat Cabin'!D84+'Premier Cabin'!D167+'Little Red Barn'!D155</f>
        <v>21389.907631013033</v>
      </c>
      <c r="F40" s="8">
        <f>+'Cabins1,2'!D210*2+'Couple Retreat Cabin'!D98+'Premier Cabin'!D181+'Little Red Barn'!D169</f>
        <v>20638.945963257112</v>
      </c>
      <c r="G40" s="8">
        <f>+'Cabins1,2'!D224+'Couple Retreat Cabin'!D112+'Premier Cabin'!D195+'Little Red Barn'!D183</f>
        <v>16911.344050023643</v>
      </c>
      <c r="H40" s="8">
        <f>+'Cabins1,2'!D238+'Couple Retreat Cabin'!D126+'Premier Cabin'!D209+'Little Red Barn'!D197</f>
        <v>16254.062116305553</v>
      </c>
      <c r="I40" s="8">
        <f>+'Cabins1,2'!D252+'Couple Retreat Cabin'!D140+'Premier Cabin'!D223+'Little Red Barn'!D211</f>
        <v>15576.788323611463</v>
      </c>
      <c r="J40" s="8">
        <f>+'Cabins1,2'!D266+'Couple Retreat Cabin'!D154+'Premier Cabin'!D237+'Little Red Barn'!D225</f>
        <v>14878.914600420147</v>
      </c>
      <c r="K40" s="8">
        <f>+'Cabins1,2'!D280+'Couple Retreat Cabin'!D168+'Premier Cabin'!D251+'Little Red Barn'!D239</f>
        <v>14159.814380133168</v>
      </c>
      <c r="L40" s="8">
        <f>+'Cabins1,2'!D294+'Couple Retreat Cabin'!D182+'Premier Cabin'!D265+'Little Red Barn'!D253</f>
        <v>13418.84203852945</v>
      </c>
      <c r="M40" s="8">
        <f>+'Cabins1,2'!D308+'Couple Retreat Cabin'!D196+'Premier Cabin'!D279+'Little Red Barn'!D267</f>
        <v>12655.33231410941</v>
      </c>
      <c r="N40" s="8">
        <f>+'Cabins1,2'!D322+'Couple Retreat Cabin'!D210+'Premier Cabin'!D293+'Little Red Barn'!D281</f>
        <v>11868.599710808368</v>
      </c>
      <c r="O40" s="8">
        <f>+'Cabins1,2'!D336+'Couple Retreat Cabin'!D224+'Premier Cabin'!D307+'Little Red Barn'!D295</f>
        <v>11057.937882542868</v>
      </c>
    </row>
    <row r="41" spans="1:16" s="8" customFormat="1" x14ac:dyDescent="0.25">
      <c r="A41" s="8" t="s">
        <v>57</v>
      </c>
      <c r="D41" s="8">
        <f t="shared" ref="D41:O41" si="72">D18*D65</f>
        <v>14719.504003207032</v>
      </c>
      <c r="E41" s="8">
        <f t="shared" si="72"/>
        <v>12495.007906972036</v>
      </c>
      <c r="F41" s="8">
        <f t="shared" si="72"/>
        <v>9688.9656964528276</v>
      </c>
      <c r="G41" s="8">
        <f t="shared" si="72"/>
        <v>5983.4056557546683</v>
      </c>
      <c r="H41" s="8">
        <f t="shared" si="72"/>
        <v>2932.8547701236116</v>
      </c>
      <c r="I41" s="8">
        <f t="shared" si="72"/>
        <v>0</v>
      </c>
      <c r="J41" s="8">
        <f t="shared" si="72"/>
        <v>0</v>
      </c>
      <c r="K41" s="8">
        <f t="shared" si="72"/>
        <v>0</v>
      </c>
      <c r="L41" s="8">
        <f t="shared" si="72"/>
        <v>0</v>
      </c>
      <c r="M41" s="8">
        <f t="shared" si="72"/>
        <v>0</v>
      </c>
      <c r="N41" s="8">
        <f t="shared" si="72"/>
        <v>0</v>
      </c>
      <c r="O41" s="8">
        <f t="shared" si="72"/>
        <v>0</v>
      </c>
    </row>
    <row r="42" spans="1:16" s="8" customFormat="1" x14ac:dyDescent="0.25">
      <c r="A42" s="8" t="s">
        <v>58</v>
      </c>
      <c r="D42" s="8">
        <f>D29-(SUM(D32:D41))</f>
        <v>16483.102835614729</v>
      </c>
      <c r="E42" s="8">
        <f t="shared" ref="E42:O42" si="73">E29-(SUM(E32:E41))</f>
        <v>25949.134069514956</v>
      </c>
      <c r="F42" s="8">
        <f t="shared" si="73"/>
        <v>36360.007428165089</v>
      </c>
      <c r="G42" s="8">
        <f t="shared" si="73"/>
        <v>51005.798416490463</v>
      </c>
      <c r="H42" s="8">
        <f t="shared" si="73"/>
        <v>47303.548011153063</v>
      </c>
      <c r="I42" s="8">
        <f t="shared" si="73"/>
        <v>65730.352310457907</v>
      </c>
      <c r="J42" s="8">
        <f t="shared" si="73"/>
        <v>74832.122646127624</v>
      </c>
      <c r="K42" s="8">
        <f t="shared" si="73"/>
        <v>84393.843023714639</v>
      </c>
      <c r="L42" s="8">
        <f t="shared" si="73"/>
        <v>94438.75506833932</v>
      </c>
      <c r="M42" s="8">
        <f t="shared" si="73"/>
        <v>104991.268597533</v>
      </c>
      <c r="N42" s="8">
        <f t="shared" si="73"/>
        <v>116077.02021932969</v>
      </c>
      <c r="O42" s="8">
        <f t="shared" si="73"/>
        <v>127722.93486565351</v>
      </c>
    </row>
    <row r="43" spans="1:16" s="8" customFormat="1" x14ac:dyDescent="0.25">
      <c r="A43" s="8" t="s">
        <v>59</v>
      </c>
      <c r="D43" s="8">
        <f t="shared" ref="D43:O43" si="74">IF(D42&lt;0,0,D42*D24)</f>
        <v>4120.7757089036822</v>
      </c>
      <c r="E43" s="8">
        <f t="shared" si="74"/>
        <v>6487.2835173787389</v>
      </c>
      <c r="F43" s="8">
        <f t="shared" si="74"/>
        <v>9090.0018570412722</v>
      </c>
      <c r="G43" s="8">
        <f t="shared" si="74"/>
        <v>12751.449604122616</v>
      </c>
      <c r="H43" s="8">
        <f t="shared" si="74"/>
        <v>11825.887002788266</v>
      </c>
      <c r="I43" s="8">
        <f t="shared" si="74"/>
        <v>16432.588077614477</v>
      </c>
      <c r="J43" s="8">
        <f t="shared" si="74"/>
        <v>18708.030661531906</v>
      </c>
      <c r="K43" s="8">
        <f t="shared" si="74"/>
        <v>21098.46075592866</v>
      </c>
      <c r="L43" s="8">
        <f t="shared" si="74"/>
        <v>23609.68876708483</v>
      </c>
      <c r="M43" s="8">
        <f t="shared" si="74"/>
        <v>26247.817149383249</v>
      </c>
      <c r="N43" s="8">
        <f t="shared" si="74"/>
        <v>29019.255054832422</v>
      </c>
      <c r="O43" s="8">
        <f t="shared" si="74"/>
        <v>31930.733716413379</v>
      </c>
    </row>
    <row r="44" spans="1:16" s="8" customFormat="1" ht="15.75" thickBot="1" x14ac:dyDescent="0.3">
      <c r="A44" s="8" t="s">
        <v>60</v>
      </c>
      <c r="D44" s="16">
        <f>+D42-D43</f>
        <v>12362.327126711047</v>
      </c>
      <c r="E44" s="16">
        <f t="shared" ref="E44:G44" si="75">+E42-E43</f>
        <v>19461.850552136217</v>
      </c>
      <c r="F44" s="16">
        <f t="shared" si="75"/>
        <v>27270.005571123816</v>
      </c>
      <c r="G44" s="16">
        <f t="shared" si="75"/>
        <v>38254.348812367847</v>
      </c>
      <c r="H44" s="16">
        <f t="shared" ref="H44:I44" si="76">+H42-H43</f>
        <v>35477.661008364797</v>
      </c>
      <c r="I44" s="16">
        <f t="shared" si="76"/>
        <v>49297.76423284343</v>
      </c>
      <c r="J44" s="16">
        <f t="shared" ref="J44:O44" si="77">+J42-J43</f>
        <v>56124.091984595718</v>
      </c>
      <c r="K44" s="16">
        <f t="shared" si="77"/>
        <v>63295.382267785979</v>
      </c>
      <c r="L44" s="16">
        <f t="shared" si="77"/>
        <v>70829.066301254497</v>
      </c>
      <c r="M44" s="16">
        <f t="shared" si="77"/>
        <v>78743.451448149746</v>
      </c>
      <c r="N44" s="16">
        <f t="shared" si="77"/>
        <v>87057.765164497265</v>
      </c>
      <c r="O44" s="16">
        <f t="shared" si="77"/>
        <v>95792.201149240136</v>
      </c>
    </row>
    <row r="45" spans="1:16" s="8" customFormat="1" ht="15.75" thickTop="1" x14ac:dyDescent="0.25"/>
    <row r="46" spans="1:16" s="8" customFormat="1" x14ac:dyDescent="0.25"/>
    <row r="47" spans="1:16" s="8" customFormat="1" ht="15.75" x14ac:dyDescent="0.25">
      <c r="A47" s="13" t="s">
        <v>61</v>
      </c>
    </row>
    <row r="48" spans="1:16" s="8" customFormat="1" x14ac:dyDescent="0.25">
      <c r="A48" s="7" t="s">
        <v>62</v>
      </c>
    </row>
    <row r="49" spans="1:15" s="17" customFormat="1" x14ac:dyDescent="0.25">
      <c r="A49" s="8" t="s">
        <v>63</v>
      </c>
      <c r="D49" s="24">
        <v>5000</v>
      </c>
      <c r="E49" s="8">
        <v>5000</v>
      </c>
      <c r="F49" s="8">
        <v>5000</v>
      </c>
      <c r="G49" s="8">
        <v>5000</v>
      </c>
      <c r="H49" s="8">
        <v>5000</v>
      </c>
      <c r="I49" s="8">
        <v>5000</v>
      </c>
      <c r="J49" s="8">
        <v>5000</v>
      </c>
      <c r="K49" s="8">
        <v>5000</v>
      </c>
      <c r="L49" s="8">
        <v>5000</v>
      </c>
      <c r="M49" s="8">
        <v>5000</v>
      </c>
      <c r="N49" s="8">
        <v>5000</v>
      </c>
      <c r="O49" s="8">
        <v>5000</v>
      </c>
    </row>
    <row r="50" spans="1:15" s="8" customFormat="1" x14ac:dyDescent="0.25">
      <c r="A50" s="8" t="s">
        <v>139</v>
      </c>
      <c r="I50" s="8">
        <v>13144.055490353145</v>
      </c>
      <c r="J50" s="8">
        <v>66567.950407389319</v>
      </c>
      <c r="K50" s="8">
        <v>126374.97620495805</v>
      </c>
      <c r="L50" s="8">
        <v>192905.2470828495</v>
      </c>
      <c r="M50" s="8">
        <v>266516.59160909359</v>
      </c>
      <c r="N50" s="8">
        <v>347585.45901326626</v>
      </c>
      <c r="O50" s="8">
        <v>436507.87142189941</v>
      </c>
    </row>
    <row r="51" spans="1:15" s="8" customFormat="1" x14ac:dyDescent="0.25">
      <c r="A51" s="8" t="s">
        <v>64</v>
      </c>
      <c r="D51" s="10">
        <f t="shared" ref="D51:O51" si="78">(D29/365)*D20</f>
        <v>9786.5753424657523</v>
      </c>
      <c r="E51" s="8">
        <f t="shared" si="78"/>
        <v>10275.904109589042</v>
      </c>
      <c r="F51" s="8">
        <f t="shared" si="78"/>
        <v>10789.699315068494</v>
      </c>
      <c r="G51" s="8">
        <f t="shared" si="78"/>
        <v>11329.184280821919</v>
      </c>
      <c r="H51" s="8">
        <f t="shared" si="78"/>
        <v>11895.643494863016</v>
      </c>
      <c r="I51" s="8">
        <f t="shared" si="78"/>
        <v>12490.425669606168</v>
      </c>
      <c r="J51" s="8">
        <f t="shared" si="78"/>
        <v>13114.946953086477</v>
      </c>
      <c r="K51" s="8">
        <f t="shared" si="78"/>
        <v>13770.694300740804</v>
      </c>
      <c r="L51" s="8">
        <f t="shared" si="78"/>
        <v>14459.229015777841</v>
      </c>
      <c r="M51" s="8">
        <f t="shared" si="78"/>
        <v>15182.190466566735</v>
      </c>
      <c r="N51" s="8">
        <f t="shared" si="78"/>
        <v>15941.299989895071</v>
      </c>
      <c r="O51" s="8">
        <f t="shared" si="78"/>
        <v>16738.364989389825</v>
      </c>
    </row>
    <row r="52" spans="1:15" s="8" customFormat="1" x14ac:dyDescent="0.25">
      <c r="A52" s="8" t="s">
        <v>65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</row>
    <row r="53" spans="1:15" s="8" customFormat="1" x14ac:dyDescent="0.25">
      <c r="A53" s="8" t="s">
        <v>150</v>
      </c>
      <c r="D53" s="8">
        <f>'Depreciation table PPE'!B33</f>
        <v>400000</v>
      </c>
      <c r="E53" s="8">
        <f>D53</f>
        <v>400000</v>
      </c>
      <c r="F53" s="8">
        <f t="shared" ref="F53:H53" si="79">E53</f>
        <v>400000</v>
      </c>
      <c r="G53" s="8">
        <f t="shared" si="79"/>
        <v>400000</v>
      </c>
      <c r="H53" s="8">
        <f t="shared" si="79"/>
        <v>400000</v>
      </c>
      <c r="I53" s="8">
        <f t="shared" ref="I53:I54" si="80">H53</f>
        <v>400000</v>
      </c>
      <c r="J53" s="8">
        <f t="shared" ref="J53:J54" si="81">I53</f>
        <v>400000</v>
      </c>
      <c r="K53" s="8">
        <f t="shared" ref="K53:K54" si="82">J53</f>
        <v>400000</v>
      </c>
      <c r="L53" s="8">
        <f t="shared" ref="L53:L54" si="83">K53</f>
        <v>400000</v>
      </c>
      <c r="M53" s="8">
        <f t="shared" ref="M53:M54" si="84">L53</f>
        <v>400000</v>
      </c>
      <c r="N53" s="8">
        <f t="shared" ref="N53:N54" si="85">M53</f>
        <v>400000</v>
      </c>
      <c r="O53" s="8">
        <f t="shared" ref="O53:O54" si="86">N53</f>
        <v>400000</v>
      </c>
    </row>
    <row r="54" spans="1:15" s="8" customFormat="1" x14ac:dyDescent="0.25">
      <c r="A54" s="8" t="s">
        <v>149</v>
      </c>
      <c r="D54" s="24">
        <f>SUM('Depreciation table PPE'!B3:F3)</f>
        <v>910800</v>
      </c>
      <c r="E54" s="8">
        <f>D54</f>
        <v>910800</v>
      </c>
      <c r="F54" s="8">
        <f t="shared" ref="F54:H54" si="87">E54</f>
        <v>910800</v>
      </c>
      <c r="G54" s="8">
        <f t="shared" si="87"/>
        <v>910800</v>
      </c>
      <c r="H54" s="8">
        <f t="shared" si="87"/>
        <v>910800</v>
      </c>
      <c r="I54" s="8">
        <f t="shared" si="80"/>
        <v>910800</v>
      </c>
      <c r="J54" s="8">
        <f t="shared" si="81"/>
        <v>910800</v>
      </c>
      <c r="K54" s="8">
        <f t="shared" si="82"/>
        <v>910800</v>
      </c>
      <c r="L54" s="8">
        <f t="shared" si="83"/>
        <v>910800</v>
      </c>
      <c r="M54" s="8">
        <f t="shared" si="84"/>
        <v>910800</v>
      </c>
      <c r="N54" s="8">
        <f t="shared" si="85"/>
        <v>910800</v>
      </c>
      <c r="O54" s="8">
        <f t="shared" si="86"/>
        <v>910800</v>
      </c>
    </row>
    <row r="55" spans="1:15" s="8" customFormat="1" x14ac:dyDescent="0.25">
      <c r="A55" s="8" t="s">
        <v>148</v>
      </c>
      <c r="D55" s="8">
        <f>-SUM('Depreciation table PPE'!B7:F7)</f>
        <v>-24288</v>
      </c>
      <c r="E55" s="8">
        <f>D55-SUM('Depreciation table PPE'!$B$7:$F$7)</f>
        <v>-48576</v>
      </c>
      <c r="F55" s="8">
        <f>E55-SUM('Depreciation table PPE'!$B$7:$F$7)</f>
        <v>-72864</v>
      </c>
      <c r="G55" s="8">
        <f>F55-SUM('Depreciation table PPE'!$B$7:$F$7)</f>
        <v>-97152</v>
      </c>
      <c r="H55" s="8">
        <f>G55-SUM('Depreciation table PPE'!$B$7:$F$7)</f>
        <v>-121440</v>
      </c>
      <c r="I55" s="8">
        <f>H55-SUM('Depreciation table PPE'!$B$7:$F$7)</f>
        <v>-145728</v>
      </c>
      <c r="J55" s="8">
        <f>I55-SUM('Depreciation table PPE'!$B$7:$F$7)</f>
        <v>-170016</v>
      </c>
      <c r="K55" s="8">
        <f>J55-SUM('Depreciation table PPE'!$B$7:$F$7)</f>
        <v>-194304</v>
      </c>
      <c r="L55" s="8">
        <f>K55-SUM('Depreciation table PPE'!$B$7:$F$7)</f>
        <v>-218592</v>
      </c>
      <c r="M55" s="8">
        <f>L55-SUM('Depreciation table PPE'!$B$7:$F$7)</f>
        <v>-242880</v>
      </c>
      <c r="N55" s="8">
        <f>M55-SUM('Depreciation table PPE'!$B$7:$F$7)</f>
        <v>-267168</v>
      </c>
      <c r="O55" s="8">
        <f>N55-SUM('Depreciation table PPE'!$B$7:$F$7)</f>
        <v>-291456</v>
      </c>
    </row>
    <row r="56" spans="1:15" s="8" customFormat="1" x14ac:dyDescent="0.25">
      <c r="A56" s="8" t="s">
        <v>250</v>
      </c>
      <c r="D56" s="24">
        <f>SUM('Depreciation table PPE'!B9:F9)</f>
        <v>34150</v>
      </c>
      <c r="E56" s="8">
        <f>D56</f>
        <v>34150</v>
      </c>
      <c r="F56" s="8">
        <f t="shared" ref="F56:H56" si="88">E56</f>
        <v>34150</v>
      </c>
      <c r="G56" s="8">
        <f t="shared" si="88"/>
        <v>34150</v>
      </c>
      <c r="H56" s="8">
        <f t="shared" si="88"/>
        <v>34150</v>
      </c>
      <c r="I56" s="8">
        <f t="shared" ref="I56" si="89">H56</f>
        <v>34150</v>
      </c>
      <c r="J56" s="8">
        <f t="shared" ref="J56" si="90">I56</f>
        <v>34150</v>
      </c>
      <c r="K56" s="8">
        <f t="shared" ref="K56" si="91">J56</f>
        <v>34150</v>
      </c>
      <c r="L56" s="8">
        <f t="shared" ref="L56" si="92">K56</f>
        <v>34150</v>
      </c>
      <c r="M56" s="8">
        <f t="shared" ref="M56" si="93">L56</f>
        <v>34150</v>
      </c>
      <c r="N56" s="8">
        <f t="shared" ref="N56" si="94">M56</f>
        <v>34150</v>
      </c>
      <c r="O56" s="8">
        <f t="shared" ref="O56" si="95">N56</f>
        <v>34150</v>
      </c>
    </row>
    <row r="57" spans="1:15" s="8" customFormat="1" x14ac:dyDescent="0.25">
      <c r="A57" s="8" t="s">
        <v>148</v>
      </c>
      <c r="D57" s="8">
        <f>-SUM('Depreciation table PPE'!B11:F11)</f>
        <v>-6830</v>
      </c>
      <c r="E57" s="8">
        <f>IF(D57=-D56,-E56,D57-SUM('Depreciation table PPE'!$B$11:$F$11))</f>
        <v>-13660</v>
      </c>
      <c r="F57" s="8">
        <f>IF(E57=-E56,-F56,E57-SUM('Depreciation table PPE'!$B$11:$F$11))</f>
        <v>-20490</v>
      </c>
      <c r="G57" s="8">
        <f>IF(F57=-F56,-G56,F57-SUM('Depreciation table PPE'!$B$11:$F$11))</f>
        <v>-27320</v>
      </c>
      <c r="H57" s="8">
        <f>IF(G57=-G56,-H56,G57-SUM('Depreciation table PPE'!$B$11:$F$11))</f>
        <v>-34150</v>
      </c>
      <c r="I57" s="8">
        <f>IF(H57=-H56,-I56,H57-SUM('Depreciation table PPE'!$B$11:$F$11))</f>
        <v>-34150</v>
      </c>
      <c r="J57" s="8">
        <f>IF(I57=-I56,-J56,I57-SUM('Depreciation table PPE'!$B$11:$F$11))</f>
        <v>-34150</v>
      </c>
      <c r="K57" s="8">
        <f>IF(J57=-J56,-K56,J57-SUM('Depreciation table PPE'!$B$11:$F$11))</f>
        <v>-34150</v>
      </c>
      <c r="L57" s="8">
        <f>IF(K57=-K56,-L56,K57-SUM('Depreciation table PPE'!$B$11:$F$11))</f>
        <v>-34150</v>
      </c>
      <c r="M57" s="8">
        <f>IF(L57=-L56,-M56,L57-SUM('Depreciation table PPE'!$B$11:$F$11))</f>
        <v>-34150</v>
      </c>
      <c r="N57" s="8">
        <f>IF(M57=-M56,-N56,M57-SUM('Depreciation table PPE'!$B$11:$F$11))</f>
        <v>-34150</v>
      </c>
      <c r="O57" s="8">
        <f>IF(N57=-N56,-O56,N57-SUM('Depreciation table PPE'!$B$11:$F$11))</f>
        <v>-34150</v>
      </c>
    </row>
    <row r="58" spans="1:15" s="8" customFormat="1" ht="15.75" thickBot="1" x14ac:dyDescent="0.3">
      <c r="A58" s="8" t="s">
        <v>66</v>
      </c>
      <c r="D58" s="16">
        <f>SUM(D49:D57)</f>
        <v>1328618.5753424657</v>
      </c>
      <c r="E58" s="16">
        <f>SUM(E49:E57)</f>
        <v>1297989.9041095891</v>
      </c>
      <c r="F58" s="16">
        <f>SUM(F49:F57)</f>
        <v>1267385.6993150685</v>
      </c>
      <c r="G58" s="16">
        <f>SUM(G49:G57)</f>
        <v>1236807.1842808221</v>
      </c>
      <c r="H58" s="16">
        <f>SUM(H49:H57)</f>
        <v>1206255.6434948631</v>
      </c>
      <c r="I58" s="16">
        <f t="shared" ref="I58:O58" si="96">SUM(I49:I57)</f>
        <v>1195706.4811599595</v>
      </c>
      <c r="J58" s="16">
        <f t="shared" si="96"/>
        <v>1225466.8973604757</v>
      </c>
      <c r="K58" s="16">
        <f t="shared" si="96"/>
        <v>1261641.6705056988</v>
      </c>
      <c r="L58" s="16">
        <f t="shared" si="96"/>
        <v>1304572.4760986273</v>
      </c>
      <c r="M58" s="16">
        <f t="shared" si="96"/>
        <v>1354618.7820756603</v>
      </c>
      <c r="N58" s="16">
        <f t="shared" si="96"/>
        <v>1412158.7590031615</v>
      </c>
      <c r="O58" s="16">
        <f t="shared" si="96"/>
        <v>1477590.2364112893</v>
      </c>
    </row>
    <row r="59" spans="1:15" s="8" customFormat="1" ht="15.75" thickTop="1" x14ac:dyDescent="0.25"/>
    <row r="60" spans="1:15" s="8" customFormat="1" x14ac:dyDescent="0.25"/>
    <row r="61" spans="1:15" s="8" customFormat="1" x14ac:dyDescent="0.25">
      <c r="A61" s="8" t="s">
        <v>67</v>
      </c>
    </row>
    <row r="62" spans="1:15" s="8" customFormat="1" x14ac:dyDescent="0.25">
      <c r="A62" s="8" t="s">
        <v>68</v>
      </c>
      <c r="D62" s="8">
        <f>D43+D23</f>
        <v>8010.6206020040981</v>
      </c>
      <c r="E62" s="8">
        <f t="shared" ref="E62:O62" si="97">E43+E23</f>
        <v>10416.026859410158</v>
      </c>
      <c r="F62" s="8">
        <f t="shared" si="97"/>
        <v>13058.032632493007</v>
      </c>
      <c r="G62" s="8">
        <f t="shared" si="97"/>
        <v>16759.160687328866</v>
      </c>
      <c r="H62" s="8">
        <f t="shared" si="97"/>
        <v>15873.67519682658</v>
      </c>
      <c r="I62" s="8">
        <f t="shared" si="97"/>
        <v>20520.854153593173</v>
      </c>
      <c r="J62" s="8">
        <f t="shared" si="97"/>
        <v>22837.179398270389</v>
      </c>
      <c r="K62" s="8">
        <f t="shared" si="97"/>
        <v>25268.90098003453</v>
      </c>
      <c r="L62" s="8">
        <f t="shared" si="97"/>
        <v>27821.833393431756</v>
      </c>
      <c r="M62" s="8">
        <f t="shared" si="97"/>
        <v>30502.083221993646</v>
      </c>
      <c r="N62" s="8">
        <f t="shared" si="97"/>
        <v>33316.063788168925</v>
      </c>
      <c r="O62" s="8">
        <f t="shared" si="97"/>
        <v>36270.510537083246</v>
      </c>
    </row>
    <row r="63" spans="1:15" s="8" customFormat="1" x14ac:dyDescent="0.25">
      <c r="A63" s="8" t="s">
        <v>69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1:15" s="8" customFormat="1" x14ac:dyDescent="0.25">
      <c r="A64" s="8" t="s">
        <v>70</v>
      </c>
      <c r="D64" s="8">
        <f>'Cabins1,2'!F181*2+'Couple Retreat Cabin'!F69+'Premier Cabin'!F152+'Little Red Barn'!F140</f>
        <v>724251.82757366204</v>
      </c>
      <c r="E64" s="8">
        <f>'Cabins1,2'!F195*2+'Couple Retreat Cabin'!F83+'Premier Cabin'!F166+'Little Red Barn'!F154</f>
        <v>699562.10073418112</v>
      </c>
      <c r="F64" s="8">
        <f>+'Cabins1,2'!F209*2+'Couple Retreat Cabin'!F97+'Premier Cabin'!F180+'Little Red Barn'!F168</f>
        <v>674121.41222694435</v>
      </c>
      <c r="G64" s="8">
        <f>'Cabins1,2'!F223*2+'Couple Retreat Cabin'!F111+'Premier Cabin'!F194+'Little Red Barn'!F182</f>
        <v>647906.9208342213</v>
      </c>
      <c r="H64" s="8">
        <f>'Cabins1,2'!F237*2+'Couple Retreat Cabin'!F125+'Premier Cabin'!F208+'Little Red Barn'!F196</f>
        <v>620895.09060078778</v>
      </c>
      <c r="I64" s="8">
        <f>'Cabins1,2'!F251*2+'Couple Retreat Cabin'!F139+'Premier Cabin'!F222+'Little Red Barn'!F210</f>
        <v>593061.66970281908</v>
      </c>
      <c r="J64" s="8">
        <f>'Cabins1,2'!F265*2+'Couple Retreat Cabin'!F153+'Premier Cabin'!F236+'Little Red Barn'!F224</f>
        <v>564381.66867406236</v>
      </c>
      <c r="K64" s="8">
        <f>'Cabins1,2'!F279*2+'Couple Retreat Cabin'!F167+'Premier Cabin'!F250+'Little Red Barn'!F238</f>
        <v>534829.3379697355</v>
      </c>
      <c r="L64" s="8">
        <f>'Cabins1,2'!F293*2+'Couple Retreat Cabin'!F181+'Premier Cabin'!F264+'Little Red Barn'!F252</f>
        <v>504378.14484801213</v>
      </c>
      <c r="M64" s="8">
        <f>'Cabins1,2'!F307*2+'Couple Retreat Cabin'!F195+'Premier Cabin'!F278+'Little Red Barn'!F266</f>
        <v>473000.74954833358</v>
      </c>
      <c r="N64" s="8">
        <f>'Cabins1,2'!F321*2+'Couple Retreat Cabin'!F209+'Premier Cabin'!F292+'Little Red Barn'!F280</f>
        <v>440668.98074516188</v>
      </c>
      <c r="O64" s="8">
        <f>'Cabins1,2'!F335*2+'Couple Retreat Cabin'!F223+'Premier Cabin'!F306+'Little Red Barn'!F294</f>
        <v>407353.81025513547</v>
      </c>
    </row>
    <row r="65" spans="1:15" s="8" customFormat="1" x14ac:dyDescent="0.25">
      <c r="A65" s="8" t="s">
        <v>71</v>
      </c>
      <c r="D65" s="8">
        <v>183993.8000400879</v>
      </c>
      <c r="E65" s="8">
        <v>156187.59883715044</v>
      </c>
      <c r="F65" s="8">
        <v>121112.07120566034</v>
      </c>
      <c r="G65" s="8">
        <v>74792.570696933355</v>
      </c>
      <c r="H65" s="8">
        <v>36660.684626545146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</row>
    <row r="66" spans="1:15" s="8" customFormat="1" x14ac:dyDescent="0.25"/>
    <row r="67" spans="1:15" s="8" customFormat="1" x14ac:dyDescent="0.25">
      <c r="A67" s="8" t="s">
        <v>72</v>
      </c>
      <c r="D67" s="24">
        <v>400000</v>
      </c>
      <c r="E67" s="8">
        <f t="shared" ref="E67:O67" si="98">+E9</f>
        <v>400000</v>
      </c>
      <c r="F67" s="8">
        <f t="shared" si="98"/>
        <v>400000</v>
      </c>
      <c r="G67" s="8">
        <f t="shared" si="98"/>
        <v>400000</v>
      </c>
      <c r="H67" s="8">
        <f t="shared" si="98"/>
        <v>400000</v>
      </c>
      <c r="I67" s="8">
        <f t="shared" si="98"/>
        <v>400000</v>
      </c>
      <c r="J67" s="8">
        <f t="shared" si="98"/>
        <v>400000</v>
      </c>
      <c r="K67" s="8">
        <f t="shared" si="98"/>
        <v>400000</v>
      </c>
      <c r="L67" s="8">
        <f t="shared" si="98"/>
        <v>400000</v>
      </c>
      <c r="M67" s="8">
        <f t="shared" si="98"/>
        <v>400000</v>
      </c>
      <c r="N67" s="8">
        <f t="shared" si="98"/>
        <v>400000</v>
      </c>
      <c r="O67" s="8">
        <f t="shared" si="98"/>
        <v>400000</v>
      </c>
    </row>
    <row r="68" spans="1:15" s="8" customFormat="1" x14ac:dyDescent="0.25">
      <c r="A68" s="8" t="s">
        <v>73</v>
      </c>
      <c r="D68" s="8">
        <f>+D44</f>
        <v>12362.327126711047</v>
      </c>
      <c r="E68" s="8">
        <f>+D68+E44</f>
        <v>31824.177678847263</v>
      </c>
      <c r="F68" s="8">
        <f>+E68+F44</f>
        <v>59094.18324997108</v>
      </c>
      <c r="G68" s="8">
        <f>+F68+G44</f>
        <v>97348.532062338927</v>
      </c>
      <c r="H68" s="8">
        <f>+G68+H44</f>
        <v>132826.19307070371</v>
      </c>
      <c r="I68" s="8">
        <f t="shared" ref="I68:O68" si="99">+H68+I44</f>
        <v>182123.95730354713</v>
      </c>
      <c r="J68" s="8">
        <f t="shared" si="99"/>
        <v>238248.04928814285</v>
      </c>
      <c r="K68" s="8">
        <f t="shared" si="99"/>
        <v>301543.43155592884</v>
      </c>
      <c r="L68" s="8">
        <f t="shared" si="99"/>
        <v>372372.49785718333</v>
      </c>
      <c r="M68" s="8">
        <f t="shared" si="99"/>
        <v>451115.94930533308</v>
      </c>
      <c r="N68" s="8">
        <f t="shared" si="99"/>
        <v>538173.71446983039</v>
      </c>
      <c r="O68" s="8">
        <f t="shared" si="99"/>
        <v>633965.91561907053</v>
      </c>
    </row>
    <row r="69" spans="1:15" s="8" customFormat="1" ht="15.75" thickBot="1" x14ac:dyDescent="0.3">
      <c r="A69" s="8" t="s">
        <v>74</v>
      </c>
      <c r="D69" s="16">
        <f>SUM(D62:D68)</f>
        <v>1328618.5753424652</v>
      </c>
      <c r="E69" s="16">
        <f t="shared" ref="E69:G69" si="100">SUM(E62:E68)</f>
        <v>1297989.9041095888</v>
      </c>
      <c r="F69" s="16">
        <f t="shared" si="100"/>
        <v>1267385.699315069</v>
      </c>
      <c r="G69" s="16">
        <f t="shared" si="100"/>
        <v>1236807.1842808223</v>
      </c>
      <c r="H69" s="16">
        <f t="shared" ref="H69:I69" si="101">SUM(H62:H68)</f>
        <v>1206255.6434948631</v>
      </c>
      <c r="I69" s="16">
        <f t="shared" si="101"/>
        <v>1195706.4811599595</v>
      </c>
      <c r="J69" s="16">
        <f t="shared" ref="J69:O69" si="102">SUM(J62:J68)</f>
        <v>1225466.8973604757</v>
      </c>
      <c r="K69" s="16">
        <f t="shared" si="102"/>
        <v>1261641.6705056988</v>
      </c>
      <c r="L69" s="16">
        <f t="shared" si="102"/>
        <v>1304572.4760986273</v>
      </c>
      <c r="M69" s="16">
        <f t="shared" si="102"/>
        <v>1354618.7820756603</v>
      </c>
      <c r="N69" s="16">
        <f t="shared" si="102"/>
        <v>1412158.7590031612</v>
      </c>
      <c r="O69" s="16">
        <f t="shared" si="102"/>
        <v>1477590.2364112893</v>
      </c>
    </row>
    <row r="70" spans="1:15" s="8" customFormat="1" ht="15.75" thickTop="1" x14ac:dyDescent="0.25"/>
    <row r="71" spans="1:15" s="8" customFormat="1" x14ac:dyDescent="0.25">
      <c r="A71" s="7" t="s">
        <v>75</v>
      </c>
      <c r="D71" s="8">
        <f>+D58-D69</f>
        <v>0</v>
      </c>
      <c r="E71" s="8">
        <f>+E58-E69</f>
        <v>0</v>
      </c>
      <c r="F71" s="8">
        <f>+F58-F69</f>
        <v>0</v>
      </c>
      <c r="G71" s="8">
        <f>+G58-G69</f>
        <v>0</v>
      </c>
      <c r="H71" s="8">
        <f>+H58-H69</f>
        <v>0</v>
      </c>
      <c r="I71" s="8">
        <f t="shared" ref="I71:O71" si="103">+I58-I69</f>
        <v>0</v>
      </c>
      <c r="J71" s="8">
        <f t="shared" si="103"/>
        <v>0</v>
      </c>
      <c r="K71" s="8">
        <f t="shared" si="103"/>
        <v>0</v>
      </c>
      <c r="L71" s="8">
        <f t="shared" si="103"/>
        <v>0</v>
      </c>
      <c r="M71" s="8">
        <f t="shared" si="103"/>
        <v>0</v>
      </c>
      <c r="N71" s="8">
        <f t="shared" si="103"/>
        <v>0</v>
      </c>
      <c r="O71" s="8">
        <f t="shared" si="103"/>
        <v>0</v>
      </c>
    </row>
    <row r="72" spans="1:15" s="56" customFormat="1" ht="8.1" customHeight="1" x14ac:dyDescent="0.25"/>
    <row r="73" spans="1:15" x14ac:dyDescent="0.25">
      <c r="A73" s="8"/>
      <c r="D73" t="s">
        <v>115</v>
      </c>
      <c r="E73" t="s">
        <v>115</v>
      </c>
      <c r="F73" t="s">
        <v>115</v>
      </c>
      <c r="G73" t="s">
        <v>115</v>
      </c>
      <c r="H73" t="s">
        <v>115</v>
      </c>
      <c r="I73" t="s">
        <v>115</v>
      </c>
      <c r="J73" t="s">
        <v>115</v>
      </c>
      <c r="K73" t="s">
        <v>115</v>
      </c>
      <c r="L73" t="s">
        <v>115</v>
      </c>
      <c r="M73" t="s">
        <v>115</v>
      </c>
      <c r="N73" t="s">
        <v>115</v>
      </c>
      <c r="O73" t="s">
        <v>115</v>
      </c>
    </row>
    <row r="74" spans="1:15" x14ac:dyDescent="0.25">
      <c r="B74" t="s">
        <v>136</v>
      </c>
      <c r="D74" s="29">
        <f t="shared" ref="D74:O74" si="104">D29</f>
        <v>178605</v>
      </c>
      <c r="E74" s="29">
        <f t="shared" si="104"/>
        <v>187535.25000000003</v>
      </c>
      <c r="F74" s="29">
        <f t="shared" si="104"/>
        <v>196912.01250000004</v>
      </c>
      <c r="G74" s="29">
        <f t="shared" si="104"/>
        <v>206757.61312500003</v>
      </c>
      <c r="H74" s="29">
        <f t="shared" si="104"/>
        <v>217095.49378125003</v>
      </c>
      <c r="I74" s="29">
        <f t="shared" si="104"/>
        <v>227950.26847031259</v>
      </c>
      <c r="J74" s="29">
        <f t="shared" si="104"/>
        <v>239347.78189382821</v>
      </c>
      <c r="K74" s="29">
        <f t="shared" si="104"/>
        <v>251315.17098851968</v>
      </c>
      <c r="L74" s="29">
        <f t="shared" si="104"/>
        <v>263880.9295379456</v>
      </c>
      <c r="M74" s="29">
        <f t="shared" si="104"/>
        <v>277074.97601484292</v>
      </c>
      <c r="N74" s="29">
        <f t="shared" si="104"/>
        <v>290928.72481558507</v>
      </c>
      <c r="O74" s="29">
        <f t="shared" si="104"/>
        <v>305475.1610563643</v>
      </c>
    </row>
    <row r="75" spans="1:15" x14ac:dyDescent="0.25">
      <c r="B75" t="s">
        <v>140</v>
      </c>
    </row>
    <row r="76" spans="1:15" x14ac:dyDescent="0.25">
      <c r="B76" t="s">
        <v>200</v>
      </c>
      <c r="D76" s="29">
        <f t="shared" ref="D76:O76" si="105">D13</f>
        <v>5850.0281699999996</v>
      </c>
      <c r="E76" s="29">
        <f t="shared" si="105"/>
        <v>6142.5295785000008</v>
      </c>
      <c r="F76" s="29">
        <f t="shared" si="105"/>
        <v>6449.6560574250007</v>
      </c>
      <c r="G76" s="29">
        <f t="shared" si="105"/>
        <v>6772.1388602962506</v>
      </c>
      <c r="H76" s="29">
        <f t="shared" si="105"/>
        <v>7110.7458033110634</v>
      </c>
      <c r="I76" s="29">
        <f t="shared" si="105"/>
        <v>7466.283093476618</v>
      </c>
      <c r="J76" s="29">
        <f t="shared" si="105"/>
        <v>7839.5972481504486</v>
      </c>
      <c r="K76" s="29">
        <f t="shared" si="105"/>
        <v>8231.5771105579734</v>
      </c>
      <c r="L76" s="29">
        <f t="shared" si="105"/>
        <v>8643.1559660858693</v>
      </c>
      <c r="M76" s="29">
        <f t="shared" si="105"/>
        <v>9075.3137643901646</v>
      </c>
      <c r="N76" s="29">
        <f t="shared" si="105"/>
        <v>9529.0794526096724</v>
      </c>
      <c r="O76" s="29">
        <f t="shared" si="105"/>
        <v>10005.533425240155</v>
      </c>
    </row>
    <row r="77" spans="1:15" x14ac:dyDescent="0.25">
      <c r="B77" t="s">
        <v>201</v>
      </c>
      <c r="D77" s="39">
        <f t="shared" ref="D77:O77" si="106">D16</f>
        <v>1786.05</v>
      </c>
      <c r="E77" s="39">
        <f t="shared" si="106"/>
        <v>1875.3525000000004</v>
      </c>
      <c r="F77" s="39">
        <f t="shared" si="106"/>
        <v>1969.1201250000004</v>
      </c>
      <c r="G77" s="39">
        <f t="shared" si="106"/>
        <v>2067.5761312500003</v>
      </c>
      <c r="H77" s="39">
        <f t="shared" si="106"/>
        <v>2170.9549378125002</v>
      </c>
      <c r="I77" s="39">
        <f t="shared" si="106"/>
        <v>2279.5026847031259</v>
      </c>
      <c r="J77" s="39">
        <f t="shared" si="106"/>
        <v>2393.4778189382823</v>
      </c>
      <c r="K77" s="39">
        <f t="shared" si="106"/>
        <v>2513.1517098851969</v>
      </c>
      <c r="L77" s="39">
        <f t="shared" si="106"/>
        <v>2638.8092953794562</v>
      </c>
      <c r="M77" s="39">
        <f t="shared" si="106"/>
        <v>2770.7497601484292</v>
      </c>
      <c r="N77" s="39">
        <f t="shared" si="106"/>
        <v>2909.2872481558506</v>
      </c>
      <c r="O77" s="39">
        <f t="shared" si="106"/>
        <v>3054.7516105636432</v>
      </c>
    </row>
    <row r="78" spans="1:15" x14ac:dyDescent="0.25">
      <c r="B78" t="s">
        <v>143</v>
      </c>
      <c r="D78" s="40">
        <f t="shared" ref="D78:O78" si="107">SUM(D76:D77)</f>
        <v>7636.0781699999998</v>
      </c>
      <c r="E78" s="40">
        <f t="shared" si="107"/>
        <v>8017.8820785000007</v>
      </c>
      <c r="F78" s="40">
        <f t="shared" si="107"/>
        <v>8418.776182425001</v>
      </c>
      <c r="G78" s="40">
        <f t="shared" si="107"/>
        <v>8839.7149915462505</v>
      </c>
      <c r="H78" s="40">
        <f t="shared" si="107"/>
        <v>9281.7007411235645</v>
      </c>
      <c r="I78" s="40">
        <f t="shared" si="107"/>
        <v>9745.7857781797429</v>
      </c>
      <c r="J78" s="40">
        <f t="shared" si="107"/>
        <v>10233.075067088732</v>
      </c>
      <c r="K78" s="40">
        <f t="shared" si="107"/>
        <v>10744.72882044317</v>
      </c>
      <c r="L78" s="40">
        <f t="shared" si="107"/>
        <v>11281.965261465326</v>
      </c>
      <c r="M78" s="40">
        <f t="shared" si="107"/>
        <v>11846.063524538593</v>
      </c>
      <c r="N78" s="40">
        <f t="shared" si="107"/>
        <v>12438.366700765524</v>
      </c>
      <c r="O78" s="40">
        <f t="shared" si="107"/>
        <v>13060.285035803798</v>
      </c>
    </row>
    <row r="79" spans="1:15" x14ac:dyDescent="0.25">
      <c r="B79" t="s">
        <v>142</v>
      </c>
      <c r="D79" s="29">
        <f t="shared" ref="D79:O79" si="108">D74-D78</f>
        <v>170968.92183000001</v>
      </c>
      <c r="E79" s="29">
        <f t="shared" si="108"/>
        <v>179517.36792150003</v>
      </c>
      <c r="F79" s="29">
        <f t="shared" si="108"/>
        <v>188493.23631757504</v>
      </c>
      <c r="G79" s="29">
        <f t="shared" si="108"/>
        <v>197917.8981334538</v>
      </c>
      <c r="H79" s="29">
        <f t="shared" si="108"/>
        <v>207813.79304012647</v>
      </c>
      <c r="I79" s="29">
        <f t="shared" si="108"/>
        <v>218204.48269213285</v>
      </c>
      <c r="J79" s="29">
        <f t="shared" si="108"/>
        <v>229114.70682673948</v>
      </c>
      <c r="K79" s="29">
        <f t="shared" si="108"/>
        <v>240570.44216807649</v>
      </c>
      <c r="L79" s="29">
        <f t="shared" si="108"/>
        <v>252598.96427648028</v>
      </c>
      <c r="M79" s="29">
        <f t="shared" si="108"/>
        <v>265228.91249030433</v>
      </c>
      <c r="N79" s="29">
        <f t="shared" si="108"/>
        <v>278490.35811481957</v>
      </c>
      <c r="O79" s="29">
        <f t="shared" si="108"/>
        <v>292414.87602056051</v>
      </c>
    </row>
    <row r="80" spans="1:15" x14ac:dyDescent="0.25">
      <c r="D80" s="9">
        <f>D79/D74</f>
        <v>0.95724600000000004</v>
      </c>
      <c r="E80" s="9">
        <f t="shared" ref="E80:O80" si="109">E79/E74</f>
        <v>0.95724600000000004</v>
      </c>
      <c r="F80" s="9">
        <f t="shared" si="109"/>
        <v>0.95724599999999993</v>
      </c>
      <c r="G80" s="9">
        <f t="shared" si="109"/>
        <v>0.95724600000000004</v>
      </c>
      <c r="H80" s="9">
        <f t="shared" si="109"/>
        <v>0.95724600000000004</v>
      </c>
      <c r="I80" s="9">
        <f t="shared" si="109"/>
        <v>0.95724600000000004</v>
      </c>
      <c r="J80" s="9">
        <f t="shared" si="109"/>
        <v>0.95724599999999993</v>
      </c>
      <c r="K80" s="9">
        <f t="shared" si="109"/>
        <v>0.95724599999999993</v>
      </c>
      <c r="L80" s="9">
        <f t="shared" si="109"/>
        <v>0.95724600000000004</v>
      </c>
      <c r="M80" s="9">
        <f t="shared" si="109"/>
        <v>0.95724600000000004</v>
      </c>
      <c r="N80" s="9">
        <f t="shared" si="109"/>
        <v>0.95724600000000004</v>
      </c>
      <c r="O80" s="9">
        <f t="shared" si="109"/>
        <v>0.95724600000000004</v>
      </c>
    </row>
    <row r="81" spans="2:15" x14ac:dyDescent="0.25">
      <c r="B81" t="s">
        <v>141</v>
      </c>
    </row>
    <row r="82" spans="2:15" x14ac:dyDescent="0.25">
      <c r="B82" s="29" t="str">
        <f>A32</f>
        <v xml:space="preserve">    Marketing expenses</v>
      </c>
      <c r="C82" s="29"/>
      <c r="D82" s="29">
        <f t="shared" ref="D82:O82" si="110">D32</f>
        <v>500</v>
      </c>
      <c r="E82" s="29">
        <f t="shared" si="110"/>
        <v>500</v>
      </c>
      <c r="F82" s="29">
        <f t="shared" si="110"/>
        <v>500</v>
      </c>
      <c r="G82" s="29">
        <f t="shared" si="110"/>
        <v>500</v>
      </c>
      <c r="H82" s="29">
        <f t="shared" si="110"/>
        <v>500</v>
      </c>
      <c r="I82" s="29">
        <f t="shared" si="110"/>
        <v>500</v>
      </c>
      <c r="J82" s="29">
        <f t="shared" si="110"/>
        <v>500</v>
      </c>
      <c r="K82" s="29">
        <f t="shared" si="110"/>
        <v>500</v>
      </c>
      <c r="L82" s="29">
        <f t="shared" si="110"/>
        <v>500</v>
      </c>
      <c r="M82" s="29">
        <f t="shared" si="110"/>
        <v>500</v>
      </c>
      <c r="N82" s="29">
        <f t="shared" si="110"/>
        <v>500</v>
      </c>
      <c r="O82" s="29">
        <f t="shared" si="110"/>
        <v>500</v>
      </c>
    </row>
    <row r="83" spans="2:15" x14ac:dyDescent="0.25">
      <c r="B83" s="29" t="s">
        <v>203</v>
      </c>
      <c r="C83" s="29"/>
      <c r="D83" s="29">
        <f t="shared" ref="D83:O83" si="111">D33</f>
        <v>30000</v>
      </c>
      <c r="E83" s="29">
        <f t="shared" si="111"/>
        <v>30900</v>
      </c>
      <c r="F83" s="29">
        <f t="shared" si="111"/>
        <v>31827</v>
      </c>
      <c r="G83" s="29">
        <f t="shared" si="111"/>
        <v>32781.81</v>
      </c>
      <c r="H83" s="29">
        <f t="shared" si="111"/>
        <v>33765.264299999995</v>
      </c>
      <c r="I83" s="29">
        <f t="shared" si="111"/>
        <v>34778.222228999999</v>
      </c>
      <c r="J83" s="29">
        <f t="shared" si="111"/>
        <v>35821.568895869998</v>
      </c>
      <c r="K83" s="29">
        <f t="shared" si="111"/>
        <v>36896.215962746101</v>
      </c>
      <c r="L83" s="29">
        <f t="shared" si="111"/>
        <v>38003.102441628485</v>
      </c>
      <c r="M83" s="29">
        <f t="shared" si="111"/>
        <v>39143.195514877341</v>
      </c>
      <c r="N83" s="29">
        <f t="shared" si="111"/>
        <v>40317.491380323663</v>
      </c>
      <c r="O83" s="29">
        <f t="shared" si="111"/>
        <v>41527.016121733373</v>
      </c>
    </row>
    <row r="84" spans="2:15" x14ac:dyDescent="0.25">
      <c r="B84" s="29" t="s">
        <v>202</v>
      </c>
      <c r="C84" s="29"/>
      <c r="D84" s="29">
        <f t="shared" ref="D84:O84" si="112">D15</f>
        <v>9449.5</v>
      </c>
      <c r="E84" s="29">
        <f t="shared" si="112"/>
        <v>9449.5</v>
      </c>
      <c r="F84" s="29">
        <f t="shared" si="112"/>
        <v>9449.5</v>
      </c>
      <c r="G84" s="29">
        <f t="shared" si="112"/>
        <v>9449.5</v>
      </c>
      <c r="H84" s="29">
        <f t="shared" si="112"/>
        <v>9449.5</v>
      </c>
      <c r="I84" s="29">
        <f t="shared" si="112"/>
        <v>9449.5</v>
      </c>
      <c r="J84" s="29">
        <f t="shared" si="112"/>
        <v>9449.5</v>
      </c>
      <c r="K84" s="29">
        <f t="shared" si="112"/>
        <v>9449.5</v>
      </c>
      <c r="L84" s="29">
        <f t="shared" si="112"/>
        <v>9449.5</v>
      </c>
      <c r="M84" s="29">
        <f t="shared" si="112"/>
        <v>9449.5</v>
      </c>
      <c r="N84" s="29">
        <f t="shared" si="112"/>
        <v>9449.5</v>
      </c>
      <c r="O84" s="29">
        <f t="shared" si="112"/>
        <v>9449.5</v>
      </c>
    </row>
    <row r="85" spans="2:15" x14ac:dyDescent="0.25">
      <c r="B85" s="29" t="s">
        <v>204</v>
      </c>
      <c r="C85" s="29"/>
      <c r="D85" s="29">
        <f t="shared" ref="D85:O85" si="113">D12</f>
        <v>3650</v>
      </c>
      <c r="E85" s="29">
        <f t="shared" si="113"/>
        <v>3650</v>
      </c>
      <c r="F85" s="29">
        <f t="shared" si="113"/>
        <v>3650</v>
      </c>
      <c r="G85" s="29">
        <f t="shared" si="113"/>
        <v>3650</v>
      </c>
      <c r="H85" s="29">
        <f t="shared" si="113"/>
        <v>3650</v>
      </c>
      <c r="I85" s="29">
        <f t="shared" si="113"/>
        <v>3650</v>
      </c>
      <c r="J85" s="29">
        <f t="shared" si="113"/>
        <v>3650</v>
      </c>
      <c r="K85" s="29">
        <f t="shared" si="113"/>
        <v>3650</v>
      </c>
      <c r="L85" s="29">
        <f t="shared" si="113"/>
        <v>3650</v>
      </c>
      <c r="M85" s="29">
        <f t="shared" si="113"/>
        <v>3650</v>
      </c>
      <c r="N85" s="29">
        <f t="shared" si="113"/>
        <v>3650</v>
      </c>
      <c r="O85" s="29">
        <f t="shared" si="113"/>
        <v>3650</v>
      </c>
    </row>
    <row r="86" spans="2:15" x14ac:dyDescent="0.25">
      <c r="B86" s="29" t="str">
        <f>A36</f>
        <v xml:space="preserve">    Insurance Expense</v>
      </c>
      <c r="C86" s="29"/>
      <c r="D86" s="29">
        <f t="shared" ref="D86:O86" si="114">D36</f>
        <v>4555</v>
      </c>
      <c r="E86" s="29">
        <f t="shared" si="114"/>
        <v>4509.45</v>
      </c>
      <c r="F86" s="29">
        <f t="shared" si="114"/>
        <v>4464.3554999999997</v>
      </c>
      <c r="G86" s="29">
        <f t="shared" si="114"/>
        <v>4419.711945</v>
      </c>
      <c r="H86" s="29">
        <f t="shared" si="114"/>
        <v>4375.5148255499998</v>
      </c>
      <c r="I86" s="29">
        <f t="shared" si="114"/>
        <v>4331.7596772944999</v>
      </c>
      <c r="J86" s="29">
        <f t="shared" si="114"/>
        <v>4288.442080521555</v>
      </c>
      <c r="K86" s="29">
        <f t="shared" si="114"/>
        <v>4245.557659716339</v>
      </c>
      <c r="L86" s="29">
        <f t="shared" si="114"/>
        <v>4203.1020831191754</v>
      </c>
      <c r="M86" s="29">
        <f t="shared" si="114"/>
        <v>4161.0710622879833</v>
      </c>
      <c r="N86" s="29">
        <f t="shared" si="114"/>
        <v>4119.4603516651032</v>
      </c>
      <c r="O86" s="29">
        <f t="shared" si="114"/>
        <v>4078.2657481484521</v>
      </c>
    </row>
    <row r="87" spans="2:15" x14ac:dyDescent="0.25">
      <c r="B87" s="29" t="str">
        <f>A37</f>
        <v xml:space="preserve">    Depreciation Expense - Building</v>
      </c>
      <c r="C87" s="29"/>
      <c r="D87" s="29">
        <f t="shared" ref="D87:O87" si="115">D37</f>
        <v>24288</v>
      </c>
      <c r="E87" s="29">
        <f t="shared" si="115"/>
        <v>24288</v>
      </c>
      <c r="F87" s="29">
        <f t="shared" si="115"/>
        <v>24288</v>
      </c>
      <c r="G87" s="29">
        <f t="shared" si="115"/>
        <v>24288</v>
      </c>
      <c r="H87" s="29">
        <f t="shared" si="115"/>
        <v>39288</v>
      </c>
      <c r="I87" s="29">
        <f t="shared" si="115"/>
        <v>39288</v>
      </c>
      <c r="J87" s="29">
        <f t="shared" si="115"/>
        <v>39288</v>
      </c>
      <c r="K87" s="29">
        <f t="shared" si="115"/>
        <v>39288</v>
      </c>
      <c r="L87" s="29">
        <f t="shared" si="115"/>
        <v>39288</v>
      </c>
      <c r="M87" s="29">
        <f t="shared" si="115"/>
        <v>39288</v>
      </c>
      <c r="N87" s="29">
        <f t="shared" si="115"/>
        <v>39288</v>
      </c>
      <c r="O87" s="29">
        <f t="shared" si="115"/>
        <v>39288</v>
      </c>
    </row>
    <row r="88" spans="2:15" x14ac:dyDescent="0.25">
      <c r="B88" s="29" t="str">
        <f>A40</f>
        <v xml:space="preserve">    Mortgage Interest Expense</v>
      </c>
      <c r="C88" s="29"/>
      <c r="D88" s="29">
        <f t="shared" ref="D88:O88" si="116">D40</f>
        <v>22118.702311178251</v>
      </c>
      <c r="E88" s="29">
        <f t="shared" si="116"/>
        <v>21389.907631013033</v>
      </c>
      <c r="F88" s="29">
        <f t="shared" si="116"/>
        <v>20638.945963257112</v>
      </c>
      <c r="G88" s="29">
        <f t="shared" si="116"/>
        <v>16911.344050023643</v>
      </c>
      <c r="H88" s="29">
        <f t="shared" si="116"/>
        <v>16254.062116305553</v>
      </c>
      <c r="I88" s="29">
        <f t="shared" si="116"/>
        <v>15576.788323611463</v>
      </c>
      <c r="J88" s="29">
        <f t="shared" si="116"/>
        <v>14878.914600420147</v>
      </c>
      <c r="K88" s="29">
        <f t="shared" si="116"/>
        <v>14159.814380133168</v>
      </c>
      <c r="L88" s="29">
        <f t="shared" si="116"/>
        <v>13418.84203852945</v>
      </c>
      <c r="M88" s="29">
        <f t="shared" si="116"/>
        <v>12655.33231410941</v>
      </c>
      <c r="N88" s="29">
        <f t="shared" si="116"/>
        <v>11868.599710808368</v>
      </c>
      <c r="O88" s="29">
        <f t="shared" si="116"/>
        <v>11057.937882542868</v>
      </c>
    </row>
    <row r="89" spans="2:15" x14ac:dyDescent="0.25">
      <c r="B89" s="29" t="str">
        <f>A41</f>
        <v xml:space="preserve">    Other Interest Expense</v>
      </c>
      <c r="C89" s="29"/>
      <c r="D89" s="39">
        <f t="shared" ref="D89:O89" si="117">D41</f>
        <v>14719.504003207032</v>
      </c>
      <c r="E89" s="39">
        <f t="shared" si="117"/>
        <v>12495.007906972036</v>
      </c>
      <c r="F89" s="39">
        <f t="shared" si="117"/>
        <v>9688.9656964528276</v>
      </c>
      <c r="G89" s="39">
        <f t="shared" si="117"/>
        <v>5983.4056557546683</v>
      </c>
      <c r="H89" s="39">
        <f t="shared" si="117"/>
        <v>2932.8547701236116</v>
      </c>
      <c r="I89" s="39">
        <f t="shared" si="117"/>
        <v>0</v>
      </c>
      <c r="J89" s="39">
        <f t="shared" si="117"/>
        <v>0</v>
      </c>
      <c r="K89" s="39">
        <f t="shared" si="117"/>
        <v>0</v>
      </c>
      <c r="L89" s="39">
        <f t="shared" si="117"/>
        <v>0</v>
      </c>
      <c r="M89" s="39">
        <f t="shared" si="117"/>
        <v>0</v>
      </c>
      <c r="N89" s="39">
        <f t="shared" si="117"/>
        <v>0</v>
      </c>
      <c r="O89" s="39">
        <f t="shared" si="117"/>
        <v>0</v>
      </c>
    </row>
    <row r="90" spans="2:15" x14ac:dyDescent="0.25">
      <c r="B90" t="s">
        <v>144</v>
      </c>
      <c r="D90" s="40">
        <f>SUM(D82:D89)</f>
        <v>109280.70631438529</v>
      </c>
      <c r="E90" s="40">
        <f t="shared" ref="E90:O90" si="118">SUM(E82:E89)</f>
        <v>107181.86553798507</v>
      </c>
      <c r="F90" s="40">
        <f t="shared" si="118"/>
        <v>104506.76715970994</v>
      </c>
      <c r="G90" s="40">
        <f t="shared" si="118"/>
        <v>97983.771650778319</v>
      </c>
      <c r="H90" s="40">
        <f t="shared" si="118"/>
        <v>110215.19601197916</v>
      </c>
      <c r="I90" s="40">
        <f t="shared" si="118"/>
        <v>107574.27022990596</v>
      </c>
      <c r="J90" s="40">
        <f t="shared" si="118"/>
        <v>107876.4255768117</v>
      </c>
      <c r="K90" s="40">
        <f t="shared" si="118"/>
        <v>108189.08800259561</v>
      </c>
      <c r="L90" s="40">
        <f t="shared" si="118"/>
        <v>108512.54656327711</v>
      </c>
      <c r="M90" s="40">
        <f t="shared" si="118"/>
        <v>108847.09889127474</v>
      </c>
      <c r="N90" s="40">
        <f t="shared" si="118"/>
        <v>109193.05144279714</v>
      </c>
      <c r="O90" s="40">
        <f t="shared" si="118"/>
        <v>109550.71975242469</v>
      </c>
    </row>
    <row r="91" spans="2:15" x14ac:dyDescent="0.25">
      <c r="B91" t="s">
        <v>145</v>
      </c>
      <c r="D91" s="29">
        <f>D79-D90</f>
        <v>61688.21551561472</v>
      </c>
      <c r="E91" s="29">
        <f t="shared" ref="E91:O91" si="119">E79-E90</f>
        <v>72335.502383514962</v>
      </c>
      <c r="F91" s="29">
        <f t="shared" si="119"/>
        <v>83986.469157865096</v>
      </c>
      <c r="G91" s="29">
        <f t="shared" si="119"/>
        <v>99934.126482675478</v>
      </c>
      <c r="H91" s="29">
        <f t="shared" si="119"/>
        <v>97598.597028147313</v>
      </c>
      <c r="I91" s="29">
        <f t="shared" si="119"/>
        <v>110630.21246222689</v>
      </c>
      <c r="J91" s="29">
        <f t="shared" si="119"/>
        <v>121238.28124992778</v>
      </c>
      <c r="K91" s="29">
        <f t="shared" si="119"/>
        <v>132381.35416548088</v>
      </c>
      <c r="L91" s="29">
        <f t="shared" si="119"/>
        <v>144086.41771320318</v>
      </c>
      <c r="M91" s="29">
        <f t="shared" si="119"/>
        <v>156381.81359902959</v>
      </c>
      <c r="N91" s="29">
        <f t="shared" si="119"/>
        <v>169297.30667202245</v>
      </c>
      <c r="O91" s="29">
        <f t="shared" si="119"/>
        <v>182864.15626813582</v>
      </c>
    </row>
    <row r="92" spans="2:15" x14ac:dyDescent="0.25">
      <c r="B92" s="29" t="str">
        <f>A43</f>
        <v xml:space="preserve">    Tax Expense</v>
      </c>
      <c r="C92" s="29"/>
      <c r="D92" s="29">
        <f t="shared" ref="D92:O92" si="120">D43</f>
        <v>4120.7757089036822</v>
      </c>
      <c r="E92" s="29">
        <f t="shared" si="120"/>
        <v>6487.2835173787389</v>
      </c>
      <c r="F92" s="29">
        <f t="shared" si="120"/>
        <v>9090.0018570412722</v>
      </c>
      <c r="G92" s="29">
        <f t="shared" si="120"/>
        <v>12751.449604122616</v>
      </c>
      <c r="H92" s="29">
        <f t="shared" si="120"/>
        <v>11825.887002788266</v>
      </c>
      <c r="I92" s="29">
        <f t="shared" si="120"/>
        <v>16432.588077614477</v>
      </c>
      <c r="J92" s="29">
        <f t="shared" si="120"/>
        <v>18708.030661531906</v>
      </c>
      <c r="K92" s="29">
        <f t="shared" si="120"/>
        <v>21098.46075592866</v>
      </c>
      <c r="L92" s="29">
        <f t="shared" si="120"/>
        <v>23609.68876708483</v>
      </c>
      <c r="M92" s="29">
        <f t="shared" si="120"/>
        <v>26247.817149383249</v>
      </c>
      <c r="N92" s="29">
        <f t="shared" si="120"/>
        <v>29019.255054832422</v>
      </c>
      <c r="O92" s="29">
        <f t="shared" si="120"/>
        <v>31930.733716413379</v>
      </c>
    </row>
    <row r="93" spans="2:15" ht="15.75" thickBot="1" x14ac:dyDescent="0.3">
      <c r="B93" t="s">
        <v>146</v>
      </c>
      <c r="D93" s="41">
        <f>D91-D92</f>
        <v>57567.439806711038</v>
      </c>
      <c r="E93" s="41">
        <f t="shared" ref="E93:O93" si="121">E91-E92</f>
        <v>65848.218866136216</v>
      </c>
      <c r="F93" s="41">
        <f t="shared" si="121"/>
        <v>74896.467300823831</v>
      </c>
      <c r="G93" s="41">
        <f t="shared" si="121"/>
        <v>87182.676878552855</v>
      </c>
      <c r="H93" s="41">
        <f t="shared" si="121"/>
        <v>85772.710025359047</v>
      </c>
      <c r="I93" s="41">
        <f t="shared" si="121"/>
        <v>94197.624384612413</v>
      </c>
      <c r="J93" s="41">
        <f t="shared" si="121"/>
        <v>102530.25058839587</v>
      </c>
      <c r="K93" s="41">
        <f t="shared" si="121"/>
        <v>111282.89340955223</v>
      </c>
      <c r="L93" s="41">
        <f t="shared" si="121"/>
        <v>120476.72894611835</v>
      </c>
      <c r="M93" s="41">
        <f t="shared" si="121"/>
        <v>130133.99644964634</v>
      </c>
      <c r="N93" s="41">
        <f t="shared" si="121"/>
        <v>140278.05161719001</v>
      </c>
      <c r="O93" s="41">
        <f t="shared" si="121"/>
        <v>150933.42255172244</v>
      </c>
    </row>
    <row r="94" spans="2:15" ht="15.75" thickTop="1" x14ac:dyDescent="0.25"/>
    <row r="96" spans="2:15" x14ac:dyDescent="0.25">
      <c r="B96" t="s">
        <v>147</v>
      </c>
      <c r="D96" s="29">
        <f>D90/D80</f>
        <v>114161.57008165642</v>
      </c>
      <c r="E96" s="29">
        <f t="shared" ref="E96:O96" si="122">E90/E80</f>
        <v>111968.98763534667</v>
      </c>
      <c r="F96" s="29">
        <f t="shared" si="122"/>
        <v>109174.40987970693</v>
      </c>
      <c r="G96" s="29">
        <f t="shared" si="122"/>
        <v>102360.07426594451</v>
      </c>
      <c r="H96" s="29">
        <f t="shared" si="122"/>
        <v>115137.79740210892</v>
      </c>
      <c r="I96" s="29">
        <f t="shared" si="122"/>
        <v>112378.91851196658</v>
      </c>
      <c r="J96" s="29">
        <f t="shared" si="122"/>
        <v>112694.5691878699</v>
      </c>
      <c r="K96" s="29">
        <f t="shared" si="122"/>
        <v>113021.1962260439</v>
      </c>
      <c r="L96" s="29">
        <f t="shared" si="122"/>
        <v>113359.10159277459</v>
      </c>
      <c r="M96" s="29">
        <f t="shared" si="122"/>
        <v>113708.59621379952</v>
      </c>
      <c r="N96" s="29">
        <f t="shared" si="122"/>
        <v>114070.00023274805</v>
      </c>
      <c r="O96" s="29">
        <f t="shared" si="122"/>
        <v>114443.64327709354</v>
      </c>
    </row>
    <row r="97" spans="1:15" x14ac:dyDescent="0.25">
      <c r="B97" t="s">
        <v>205</v>
      </c>
      <c r="D97" s="3">
        <f t="shared" ref="D97:O97" si="123">D96/D5</f>
        <v>604.02947133151542</v>
      </c>
      <c r="E97" s="3">
        <f t="shared" si="123"/>
        <v>564.2176247686906</v>
      </c>
      <c r="F97" s="3">
        <f t="shared" si="123"/>
        <v>523.93866695320594</v>
      </c>
      <c r="G97" s="3">
        <f t="shared" si="123"/>
        <v>467.84381343596311</v>
      </c>
      <c r="H97" s="3">
        <f t="shared" si="123"/>
        <v>501.1859834116471</v>
      </c>
      <c r="I97" s="3">
        <f t="shared" si="123"/>
        <v>465.8826625055687</v>
      </c>
      <c r="J97" s="3">
        <f t="shared" si="123"/>
        <v>444.94403516042422</v>
      </c>
      <c r="K97" s="3">
        <f t="shared" si="123"/>
        <v>424.98441305196997</v>
      </c>
      <c r="L97" s="3">
        <f t="shared" si="123"/>
        <v>405.95715345078651</v>
      </c>
      <c r="M97" s="3">
        <f t="shared" si="123"/>
        <v>387.81785698425614</v>
      </c>
      <c r="N97" s="3">
        <f t="shared" si="123"/>
        <v>370.5242591231825</v>
      </c>
      <c r="O97" s="3">
        <f t="shared" si="123"/>
        <v>354.03612694027976</v>
      </c>
    </row>
    <row r="98" spans="1:15" x14ac:dyDescent="0.25">
      <c r="B98" t="s">
        <v>206</v>
      </c>
      <c r="D98" s="3">
        <f>D97/365</f>
        <v>1.6548752639219602</v>
      </c>
      <c r="E98" s="3">
        <f t="shared" ref="E98:O98" si="124">E97/365</f>
        <v>1.5458017116950427</v>
      </c>
      <c r="F98" s="3">
        <f t="shared" si="124"/>
        <v>1.4354484026115231</v>
      </c>
      <c r="G98" s="3">
        <f t="shared" si="124"/>
        <v>1.2817638724272962</v>
      </c>
      <c r="H98" s="3">
        <f t="shared" si="124"/>
        <v>1.373112283319581</v>
      </c>
      <c r="I98" s="3">
        <f t="shared" si="124"/>
        <v>1.2763908561796402</v>
      </c>
      <c r="J98" s="3">
        <f t="shared" si="124"/>
        <v>1.2190247538641759</v>
      </c>
      <c r="K98" s="3">
        <f t="shared" si="124"/>
        <v>1.1643408576766301</v>
      </c>
      <c r="L98" s="3">
        <f t="shared" si="124"/>
        <v>1.1122113793172232</v>
      </c>
      <c r="M98" s="3">
        <f t="shared" si="124"/>
        <v>1.0625146766691949</v>
      </c>
      <c r="N98" s="3">
        <f t="shared" si="124"/>
        <v>1.0151349565018699</v>
      </c>
      <c r="O98" s="3">
        <f t="shared" si="124"/>
        <v>0.96996199161720487</v>
      </c>
    </row>
    <row r="99" spans="1:15" s="56" customFormat="1" ht="6.95" customHeight="1" x14ac:dyDescent="0.25"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</row>
    <row r="100" spans="1:15" x14ac:dyDescent="0.25">
      <c r="A100" t="s">
        <v>226</v>
      </c>
      <c r="C100" s="42"/>
      <c r="D100" s="42"/>
      <c r="E100" s="43"/>
      <c r="F100" s="42"/>
      <c r="G100" s="42"/>
      <c r="H100" s="42"/>
      <c r="I100" s="42"/>
      <c r="J100" s="3"/>
      <c r="K100" s="3"/>
      <c r="L100" s="3"/>
      <c r="M100" s="3"/>
      <c r="N100" s="3"/>
      <c r="O100" s="3"/>
    </row>
    <row r="101" spans="1:15" x14ac:dyDescent="0.25">
      <c r="C101" s="42"/>
      <c r="D101" s="42"/>
      <c r="E101" s="42" t="s">
        <v>227</v>
      </c>
      <c r="F101" s="42"/>
      <c r="G101" s="42"/>
      <c r="H101" s="42"/>
      <c r="I101" s="42"/>
      <c r="J101" s="3"/>
      <c r="K101" s="3"/>
      <c r="L101" s="3"/>
      <c r="M101" s="3"/>
      <c r="N101" s="3"/>
      <c r="O101" s="3"/>
    </row>
    <row r="102" spans="1:15" x14ac:dyDescent="0.25">
      <c r="A102" t="s">
        <v>228</v>
      </c>
      <c r="C102" s="44">
        <f>F102+F104*(F103-F102)</f>
        <v>0.13736000000000001</v>
      </c>
      <c r="D102" s="42"/>
      <c r="E102" s="42" t="s">
        <v>229</v>
      </c>
      <c r="F102" s="75">
        <v>1.4E-3</v>
      </c>
      <c r="G102" s="42"/>
      <c r="H102" s="42"/>
      <c r="I102" s="42"/>
      <c r="J102" s="3"/>
      <c r="K102" s="3"/>
      <c r="L102" s="3"/>
      <c r="M102" s="3"/>
      <c r="N102" s="3"/>
      <c r="O102" s="3"/>
    </row>
    <row r="103" spans="1:15" x14ac:dyDescent="0.25">
      <c r="C103" s="42"/>
      <c r="D103" s="42"/>
      <c r="E103" s="42" t="s">
        <v>230</v>
      </c>
      <c r="F103" s="76">
        <v>8.3799999999999999E-2</v>
      </c>
      <c r="G103" s="42"/>
      <c r="H103" s="42"/>
      <c r="I103" s="42"/>
      <c r="J103" s="3"/>
      <c r="K103" s="3"/>
      <c r="L103" s="3"/>
      <c r="M103" s="3"/>
      <c r="N103" s="3"/>
      <c r="O103" s="3"/>
    </row>
    <row r="104" spans="1:15" x14ac:dyDescent="0.25">
      <c r="A104" t="s">
        <v>231</v>
      </c>
      <c r="C104" s="46">
        <f>(I107*G107)+(I108*G108)</f>
        <v>0.03</v>
      </c>
      <c r="D104" s="42"/>
      <c r="E104" s="42" t="s">
        <v>232</v>
      </c>
      <c r="F104" s="55">
        <v>1.65</v>
      </c>
      <c r="G104" s="42"/>
      <c r="H104" s="42"/>
      <c r="I104" s="42"/>
      <c r="J104" s="3"/>
      <c r="K104" s="3"/>
      <c r="L104" s="3"/>
      <c r="M104" s="3"/>
      <c r="N104" s="3"/>
      <c r="O104" s="3"/>
    </row>
    <row r="105" spans="1:15" x14ac:dyDescent="0.25">
      <c r="A105" t="s">
        <v>233</v>
      </c>
      <c r="C105" s="47">
        <f>O24</f>
        <v>0.25</v>
      </c>
      <c r="D105" s="42"/>
      <c r="E105" s="42"/>
      <c r="F105" s="42"/>
      <c r="G105" s="42"/>
      <c r="H105" s="42"/>
      <c r="I105" s="42"/>
      <c r="J105" s="3"/>
      <c r="K105" s="3"/>
      <c r="L105" s="3"/>
      <c r="M105" s="3"/>
      <c r="N105" s="3"/>
      <c r="O105" s="3"/>
    </row>
    <row r="106" spans="1:15" x14ac:dyDescent="0.25">
      <c r="C106" s="42"/>
      <c r="D106" s="42"/>
      <c r="E106" s="42" t="s">
        <v>234</v>
      </c>
      <c r="F106" s="42"/>
      <c r="G106" s="42"/>
      <c r="H106" s="42"/>
      <c r="I106" s="42" t="s">
        <v>255</v>
      </c>
      <c r="J106" s="3"/>
      <c r="K106" s="3"/>
      <c r="L106" s="3"/>
      <c r="M106" s="3"/>
      <c r="N106" s="3"/>
      <c r="O106" s="3"/>
    </row>
    <row r="107" spans="1:15" x14ac:dyDescent="0.25">
      <c r="A107" t="s">
        <v>235</v>
      </c>
      <c r="C107" s="48">
        <f>F109/F116</f>
        <v>0.28262557081709438</v>
      </c>
      <c r="D107" s="42"/>
      <c r="E107" s="42" t="s">
        <v>236</v>
      </c>
      <c r="F107" s="49">
        <f>O64</f>
        <v>407353.81025513547</v>
      </c>
      <c r="G107" s="46">
        <f>('Couple Retreat Cabin'!C22)*12</f>
        <v>0.03</v>
      </c>
      <c r="H107" s="42"/>
      <c r="I107" s="44">
        <f>F107/F109</f>
        <v>1</v>
      </c>
      <c r="J107" s="3"/>
      <c r="K107" s="3"/>
      <c r="L107" s="3"/>
      <c r="M107" s="3"/>
      <c r="N107" s="3"/>
      <c r="O107" s="3"/>
    </row>
    <row r="108" spans="1:15" x14ac:dyDescent="0.25">
      <c r="A108" t="s">
        <v>237</v>
      </c>
      <c r="C108" s="46">
        <f>F114/F116</f>
        <v>0.71737442918290562</v>
      </c>
      <c r="D108" s="42"/>
      <c r="E108" s="42" t="s">
        <v>238</v>
      </c>
      <c r="F108" s="50">
        <f>O65</f>
        <v>0</v>
      </c>
      <c r="G108" s="45">
        <f>O18</f>
        <v>0.08</v>
      </c>
      <c r="H108" s="42"/>
      <c r="I108" s="44">
        <f>F108/F109</f>
        <v>0</v>
      </c>
      <c r="J108" s="3"/>
      <c r="K108" s="3"/>
      <c r="L108" s="3"/>
      <c r="M108" s="3"/>
      <c r="N108" s="3"/>
      <c r="O108" s="3"/>
    </row>
    <row r="109" spans="1:15" x14ac:dyDescent="0.25">
      <c r="C109" s="42"/>
      <c r="D109" s="42"/>
      <c r="E109" s="42"/>
      <c r="F109" s="49">
        <f>SUM(F107:F108)</f>
        <v>407353.81025513547</v>
      </c>
      <c r="G109" s="42"/>
      <c r="H109" s="42"/>
      <c r="I109" s="42"/>
      <c r="J109" s="3"/>
      <c r="K109" s="3"/>
      <c r="L109" s="3"/>
      <c r="M109" s="3"/>
      <c r="N109" s="3"/>
      <c r="O109" s="3"/>
    </row>
    <row r="110" spans="1:15" x14ac:dyDescent="0.25">
      <c r="A110" t="s">
        <v>239</v>
      </c>
      <c r="C110" s="46">
        <f>C107*C104*(1-C105)+C108*C102</f>
        <v>0.10489762693594853</v>
      </c>
      <c r="D110" s="42"/>
      <c r="E110" s="42"/>
      <c r="F110" s="42"/>
      <c r="G110" s="42"/>
      <c r="H110" s="42"/>
      <c r="I110" s="42" t="s">
        <v>240</v>
      </c>
      <c r="J110" s="3"/>
      <c r="K110" s="3"/>
      <c r="L110" s="3"/>
      <c r="M110" s="3"/>
      <c r="N110" s="3"/>
      <c r="O110" s="3"/>
    </row>
    <row r="111" spans="1:15" x14ac:dyDescent="0.25">
      <c r="C111" s="42"/>
      <c r="D111" s="42"/>
      <c r="E111" s="42" t="s">
        <v>241</v>
      </c>
      <c r="F111" s="42"/>
      <c r="G111" s="42"/>
      <c r="H111" s="42"/>
      <c r="I111" s="45">
        <v>0.5</v>
      </c>
      <c r="J111" s="3"/>
      <c r="K111" s="3"/>
      <c r="L111" s="3"/>
      <c r="M111" s="3"/>
      <c r="N111" s="3"/>
      <c r="O111" s="3"/>
    </row>
    <row r="112" spans="1:15" x14ac:dyDescent="0.25">
      <c r="A112" t="s">
        <v>242</v>
      </c>
      <c r="C112" s="51">
        <f>F104/(1+(1-C105)*(C107/C108))</f>
        <v>1.2736600315098949</v>
      </c>
      <c r="D112" s="42"/>
      <c r="E112" s="42" t="s">
        <v>243</v>
      </c>
      <c r="F112" s="49">
        <f>O67</f>
        <v>400000</v>
      </c>
      <c r="G112" s="42"/>
      <c r="H112" s="42"/>
      <c r="I112" s="45">
        <v>0.5</v>
      </c>
      <c r="J112" s="3"/>
      <c r="K112" s="3"/>
      <c r="L112" s="3"/>
      <c r="M112" s="3"/>
      <c r="N112" s="3"/>
      <c r="O112" s="3"/>
    </row>
    <row r="113" spans="1:15" x14ac:dyDescent="0.25">
      <c r="A113" t="s">
        <v>244</v>
      </c>
      <c r="C113" s="52">
        <f>C112*(1+(1-C105)*(I111/I112))</f>
        <v>2.2289050551423162</v>
      </c>
      <c r="D113" s="42"/>
      <c r="E113" s="42" t="s">
        <v>245</v>
      </c>
      <c r="F113" s="50">
        <f>O68</f>
        <v>633965.91561907053</v>
      </c>
      <c r="G113" s="42"/>
      <c r="H113" s="42"/>
      <c r="I113" s="42"/>
      <c r="J113" s="3"/>
      <c r="K113" s="3"/>
      <c r="L113" s="3"/>
      <c r="M113" s="3"/>
      <c r="N113" s="3"/>
      <c r="O113" s="3"/>
    </row>
    <row r="114" spans="1:15" x14ac:dyDescent="0.25">
      <c r="C114" s="42"/>
      <c r="D114" s="42"/>
      <c r="E114" s="42"/>
      <c r="F114" s="49">
        <f>SUM(F112:F113)</f>
        <v>1033965.9156190705</v>
      </c>
      <c r="G114" s="42"/>
      <c r="H114" s="42"/>
      <c r="I114" s="42"/>
      <c r="J114" s="3"/>
      <c r="K114" s="3"/>
      <c r="L114" s="3"/>
      <c r="M114" s="3"/>
      <c r="N114" s="3"/>
      <c r="O114" s="3"/>
    </row>
    <row r="115" spans="1:15" x14ac:dyDescent="0.25">
      <c r="A115" t="s">
        <v>246</v>
      </c>
      <c r="C115" s="46">
        <f>F102+C113*(F103-F102)</f>
        <v>0.18506177654372688</v>
      </c>
      <c r="D115" s="42"/>
      <c r="E115" s="42"/>
      <c r="F115" s="42"/>
      <c r="G115" s="42"/>
      <c r="H115" s="42"/>
      <c r="I115" s="42"/>
      <c r="J115" s="3"/>
      <c r="K115" s="3"/>
      <c r="L115" s="3"/>
      <c r="M115" s="3"/>
      <c r="N115" s="3"/>
      <c r="O115" s="3"/>
    </row>
    <row r="116" spans="1:15" x14ac:dyDescent="0.25">
      <c r="C116" s="42"/>
      <c r="D116" s="42"/>
      <c r="E116" s="42" t="s">
        <v>247</v>
      </c>
      <c r="F116" s="49">
        <f>F109+F114</f>
        <v>1441319.7258742061</v>
      </c>
      <c r="G116" s="42"/>
      <c r="H116" s="42"/>
      <c r="I116" s="42"/>
      <c r="J116" s="3"/>
      <c r="K116" s="3"/>
      <c r="L116" s="3"/>
      <c r="M116" s="3"/>
      <c r="N116" s="3"/>
      <c r="O116" s="3"/>
    </row>
    <row r="117" spans="1:15" x14ac:dyDescent="0.25">
      <c r="A117" t="s">
        <v>254</v>
      </c>
      <c r="C117" s="46">
        <f>I111*C104*(1-C105)+(C115*I112)</f>
        <v>0.10378088827186344</v>
      </c>
      <c r="D117" s="42"/>
      <c r="E117" s="42"/>
      <c r="F117" s="42"/>
      <c r="G117" s="42"/>
      <c r="H117" s="42"/>
      <c r="I117" s="42"/>
      <c r="J117" s="3"/>
      <c r="K117" s="3"/>
      <c r="L117" s="3"/>
      <c r="M117" s="3"/>
      <c r="N117" s="3"/>
      <c r="O117" s="3"/>
    </row>
    <row r="118" spans="1:15" x14ac:dyDescent="0.25">
      <c r="C118" s="42"/>
      <c r="D118" s="42"/>
      <c r="E118" s="42"/>
      <c r="F118" s="42"/>
      <c r="G118" s="42"/>
      <c r="H118" s="42"/>
      <c r="I118" s="42"/>
      <c r="J118" s="3"/>
      <c r="K118" s="3"/>
      <c r="L118" s="3"/>
      <c r="M118" s="3"/>
      <c r="N118" s="3"/>
      <c r="O118" s="3"/>
    </row>
    <row r="119" spans="1:15" x14ac:dyDescent="0.2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56" customFormat="1" ht="9.9499999999999993" customHeight="1" x14ac:dyDescent="0.25"/>
    <row r="121" spans="1:15" x14ac:dyDescent="0.25">
      <c r="A121" t="s">
        <v>209</v>
      </c>
    </row>
    <row r="122" spans="1:15" x14ac:dyDescent="0.25">
      <c r="A122" t="s">
        <v>210</v>
      </c>
      <c r="D122" s="29">
        <f t="shared" ref="D122:O122" si="125">D29</f>
        <v>178605</v>
      </c>
      <c r="E122" s="29">
        <f t="shared" si="125"/>
        <v>187535.25000000003</v>
      </c>
      <c r="F122" s="29">
        <f t="shared" si="125"/>
        <v>196912.01250000004</v>
      </c>
      <c r="G122" s="29">
        <f t="shared" si="125"/>
        <v>206757.61312500003</v>
      </c>
      <c r="H122" s="29">
        <f t="shared" si="125"/>
        <v>217095.49378125003</v>
      </c>
      <c r="I122" s="29">
        <f t="shared" si="125"/>
        <v>227950.26847031259</v>
      </c>
      <c r="J122" s="29">
        <f t="shared" si="125"/>
        <v>239347.78189382821</v>
      </c>
      <c r="K122" s="29">
        <f t="shared" si="125"/>
        <v>251315.17098851968</v>
      </c>
      <c r="L122" s="29">
        <f t="shared" si="125"/>
        <v>263880.9295379456</v>
      </c>
      <c r="M122" s="29">
        <f t="shared" si="125"/>
        <v>277074.97601484292</v>
      </c>
      <c r="N122" s="29">
        <f t="shared" si="125"/>
        <v>290928.72481558507</v>
      </c>
      <c r="O122" s="29">
        <f t="shared" si="125"/>
        <v>305475.1610563643</v>
      </c>
    </row>
    <row r="123" spans="1:15" x14ac:dyDescent="0.25">
      <c r="A123" t="s">
        <v>211</v>
      </c>
      <c r="D123" s="29">
        <f t="shared" ref="D123:O123" si="126">D32+D33+D34+D35+D36+D39</f>
        <v>94165.690849999999</v>
      </c>
      <c r="E123" s="29">
        <f t="shared" si="126"/>
        <v>96583.200392500017</v>
      </c>
      <c r="F123" s="29">
        <f t="shared" si="126"/>
        <v>99106.093412125003</v>
      </c>
      <c r="G123" s="29">
        <f t="shared" si="126"/>
        <v>101739.06500273125</v>
      </c>
      <c r="H123" s="29">
        <f t="shared" si="126"/>
        <v>104487.02888366779</v>
      </c>
      <c r="I123" s="29">
        <f t="shared" si="126"/>
        <v>107355.12783624321</v>
      </c>
      <c r="J123" s="29">
        <f t="shared" si="126"/>
        <v>110348.74464728046</v>
      </c>
      <c r="K123" s="29">
        <f t="shared" si="126"/>
        <v>113473.51358467185</v>
      </c>
      <c r="L123" s="29">
        <f t="shared" si="126"/>
        <v>116735.33243107681</v>
      </c>
      <c r="M123" s="29">
        <f t="shared" si="126"/>
        <v>120140.37510320054</v>
      </c>
      <c r="N123" s="29">
        <f t="shared" si="126"/>
        <v>123695.10488544701</v>
      </c>
      <c r="O123" s="29">
        <f t="shared" si="126"/>
        <v>127406.2883081679</v>
      </c>
    </row>
    <row r="124" spans="1:15" x14ac:dyDescent="0.25">
      <c r="A124" t="s">
        <v>212</v>
      </c>
      <c r="D124" s="8">
        <f t="shared" ref="D124:O124" si="127">(D122-D123)*D24</f>
        <v>21109.8272875</v>
      </c>
      <c r="E124" s="8">
        <f t="shared" si="127"/>
        <v>22738.012401875003</v>
      </c>
      <c r="F124" s="8">
        <f t="shared" si="127"/>
        <v>24451.479771968759</v>
      </c>
      <c r="G124" s="8">
        <f t="shared" si="127"/>
        <v>26254.637030567195</v>
      </c>
      <c r="H124" s="8">
        <f t="shared" si="127"/>
        <v>28152.116224395559</v>
      </c>
      <c r="I124" s="8">
        <f t="shared" si="127"/>
        <v>30148.785158517345</v>
      </c>
      <c r="J124" s="8">
        <f t="shared" si="127"/>
        <v>32249.759311636939</v>
      </c>
      <c r="K124" s="8">
        <f t="shared" si="127"/>
        <v>34460.414350961961</v>
      </c>
      <c r="L124" s="8">
        <f t="shared" si="127"/>
        <v>36786.399276717202</v>
      </c>
      <c r="M124" s="8">
        <f t="shared" si="127"/>
        <v>39233.650227910592</v>
      </c>
      <c r="N124" s="8">
        <f t="shared" si="127"/>
        <v>41808.404982534514</v>
      </c>
      <c r="O124" s="8">
        <f t="shared" si="127"/>
        <v>44517.218187049104</v>
      </c>
    </row>
    <row r="125" spans="1:15" x14ac:dyDescent="0.25">
      <c r="A125" t="s">
        <v>213</v>
      </c>
      <c r="C125" s="31"/>
      <c r="D125" s="39">
        <f t="shared" ref="D125:O125" si="128">D37</f>
        <v>24288</v>
      </c>
      <c r="E125" s="39">
        <f t="shared" si="128"/>
        <v>24288</v>
      </c>
      <c r="F125" s="39">
        <f t="shared" si="128"/>
        <v>24288</v>
      </c>
      <c r="G125" s="39">
        <f t="shared" si="128"/>
        <v>24288</v>
      </c>
      <c r="H125" s="39">
        <f t="shared" si="128"/>
        <v>39288</v>
      </c>
      <c r="I125" s="39">
        <f t="shared" si="128"/>
        <v>39288</v>
      </c>
      <c r="J125" s="39">
        <f t="shared" si="128"/>
        <v>39288</v>
      </c>
      <c r="K125" s="39">
        <f t="shared" si="128"/>
        <v>39288</v>
      </c>
      <c r="L125" s="39">
        <f t="shared" si="128"/>
        <v>39288</v>
      </c>
      <c r="M125" s="39">
        <f t="shared" si="128"/>
        <v>39288</v>
      </c>
      <c r="N125" s="39">
        <f t="shared" si="128"/>
        <v>39288</v>
      </c>
      <c r="O125" s="39">
        <f t="shared" si="128"/>
        <v>39288</v>
      </c>
    </row>
    <row r="126" spans="1:15" x14ac:dyDescent="0.25">
      <c r="A126" t="s">
        <v>214</v>
      </c>
      <c r="D126" s="29">
        <f>D122-D123-D124+D125</f>
        <v>87617.481862500004</v>
      </c>
      <c r="E126" s="29">
        <f t="shared" ref="E126:O126" si="129">E122-E123-E124+E125</f>
        <v>92502.037205625005</v>
      </c>
      <c r="F126" s="29">
        <f t="shared" si="129"/>
        <v>97642.439315906275</v>
      </c>
      <c r="G126" s="29">
        <f t="shared" si="129"/>
        <v>103051.91109170159</v>
      </c>
      <c r="H126" s="29">
        <f t="shared" si="129"/>
        <v>123744.34867318667</v>
      </c>
      <c r="I126" s="29">
        <f t="shared" si="129"/>
        <v>129734.35547555203</v>
      </c>
      <c r="J126" s="29">
        <f t="shared" si="129"/>
        <v>136037.27793491082</v>
      </c>
      <c r="K126" s="29">
        <f t="shared" si="129"/>
        <v>142669.24305288587</v>
      </c>
      <c r="L126" s="29">
        <f t="shared" si="129"/>
        <v>149647.19783015159</v>
      </c>
      <c r="M126" s="29">
        <f t="shared" si="129"/>
        <v>156988.95068373176</v>
      </c>
      <c r="N126" s="29">
        <f t="shared" si="129"/>
        <v>164713.21494760353</v>
      </c>
      <c r="O126" s="29">
        <f t="shared" si="129"/>
        <v>172839.65456114733</v>
      </c>
    </row>
    <row r="128" spans="1:15" x14ac:dyDescent="0.25">
      <c r="A128" t="s">
        <v>215</v>
      </c>
    </row>
    <row r="129" spans="1:19" x14ac:dyDescent="0.25">
      <c r="A129" t="s">
        <v>216</v>
      </c>
      <c r="C129" s="77">
        <f>(-(D54+D55))-(D56+D57)</f>
        <v>-913832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 t="s">
        <v>251</v>
      </c>
      <c r="Q129" s="19">
        <v>700000</v>
      </c>
      <c r="R129" s="29">
        <f>S129*D67</f>
        <v>480000</v>
      </c>
      <c r="S129" s="73">
        <v>1.2</v>
      </c>
    </row>
    <row r="130" spans="1:19" x14ac:dyDescent="0.25">
      <c r="A130" t="s">
        <v>217</v>
      </c>
      <c r="H130">
        <v>-75000</v>
      </c>
      <c r="M130">
        <v>-75000</v>
      </c>
      <c r="P130" t="s">
        <v>131</v>
      </c>
      <c r="Q130" s="39">
        <f>O131</f>
        <v>619344</v>
      </c>
      <c r="R130" s="29">
        <f>D67</f>
        <v>400000</v>
      </c>
    </row>
    <row r="131" spans="1:19" x14ac:dyDescent="0.25">
      <c r="A131" t="s">
        <v>260</v>
      </c>
      <c r="O131" s="29">
        <f>(O54+O55)+(O56+O57)</f>
        <v>619344</v>
      </c>
      <c r="P131" t="s">
        <v>252</v>
      </c>
      <c r="Q131" s="29">
        <f>Q129-Q130</f>
        <v>80656</v>
      </c>
      <c r="R131" s="78">
        <f>R129-R130</f>
        <v>80000</v>
      </c>
    </row>
    <row r="132" spans="1:19" x14ac:dyDescent="0.25">
      <c r="A132" t="s">
        <v>261</v>
      </c>
      <c r="P132" t="s">
        <v>253</v>
      </c>
      <c r="Q132" s="8">
        <f>(Q131+R131)*O24</f>
        <v>40164</v>
      </c>
    </row>
    <row r="133" spans="1:19" x14ac:dyDescent="0.25">
      <c r="O133" s="29"/>
    </row>
    <row r="134" spans="1:19" x14ac:dyDescent="0.25">
      <c r="A134" t="s">
        <v>224</v>
      </c>
      <c r="O134" s="29">
        <f>Q131+R131</f>
        <v>160656</v>
      </c>
    </row>
    <row r="135" spans="1:19" x14ac:dyDescent="0.25">
      <c r="A135" t="s">
        <v>218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9">
        <f>-Q132</f>
        <v>-40164</v>
      </c>
    </row>
    <row r="136" spans="1:19" x14ac:dyDescent="0.25">
      <c r="A136" t="s">
        <v>219</v>
      </c>
      <c r="C136" s="29">
        <f>SUM(C129:C135)</f>
        <v>-913832</v>
      </c>
      <c r="D136" s="29">
        <f t="shared" ref="D136:O136" si="130">SUM(D129:D135)</f>
        <v>0</v>
      </c>
      <c r="E136" s="29">
        <f t="shared" si="130"/>
        <v>0</v>
      </c>
      <c r="F136" s="29">
        <f t="shared" si="130"/>
        <v>0</v>
      </c>
      <c r="G136" s="29">
        <f t="shared" si="130"/>
        <v>0</v>
      </c>
      <c r="H136" s="29">
        <f t="shared" si="130"/>
        <v>-75000</v>
      </c>
      <c r="I136" s="29">
        <f t="shared" si="130"/>
        <v>0</v>
      </c>
      <c r="J136" s="29">
        <f t="shared" si="130"/>
        <v>0</v>
      </c>
      <c r="K136" s="29">
        <f t="shared" si="130"/>
        <v>0</v>
      </c>
      <c r="L136" s="29">
        <f t="shared" si="130"/>
        <v>0</v>
      </c>
      <c r="M136" s="29">
        <f t="shared" si="130"/>
        <v>-75000</v>
      </c>
      <c r="N136" s="29">
        <f t="shared" si="130"/>
        <v>0</v>
      </c>
      <c r="O136" s="29">
        <f t="shared" si="130"/>
        <v>739836</v>
      </c>
    </row>
    <row r="138" spans="1:19" x14ac:dyDescent="0.25">
      <c r="A138" t="s">
        <v>220</v>
      </c>
    </row>
    <row r="139" spans="1:19" x14ac:dyDescent="0.25">
      <c r="A139" s="29" t="str">
        <f>A51</f>
        <v xml:space="preserve">    Receivables</v>
      </c>
      <c r="B139" s="29"/>
      <c r="C139" s="29"/>
      <c r="D139" s="30">
        <f t="shared" ref="D139:O139" si="131">-D51-C51</f>
        <v>-9786.5753424657523</v>
      </c>
      <c r="E139" s="30">
        <f t="shared" si="131"/>
        <v>-20062.479452054795</v>
      </c>
      <c r="F139" s="30">
        <f t="shared" si="131"/>
        <v>-21065.603424657536</v>
      </c>
      <c r="G139" s="30">
        <f t="shared" si="131"/>
        <v>-22118.883595890413</v>
      </c>
      <c r="H139" s="30">
        <f t="shared" si="131"/>
        <v>-23224.827775684935</v>
      </c>
      <c r="I139" s="30">
        <f t="shared" si="131"/>
        <v>-24386.069164469183</v>
      </c>
      <c r="J139" s="30">
        <f t="shared" si="131"/>
        <v>-25605.372622692645</v>
      </c>
      <c r="K139" s="30">
        <f t="shared" si="131"/>
        <v>-26885.641253827282</v>
      </c>
      <c r="L139" s="30">
        <f t="shared" si="131"/>
        <v>-28229.923316518645</v>
      </c>
      <c r="M139" s="30">
        <f t="shared" si="131"/>
        <v>-29641.419482344576</v>
      </c>
      <c r="N139" s="30">
        <f t="shared" si="131"/>
        <v>-31123.490456461805</v>
      </c>
      <c r="O139" s="30">
        <f t="shared" si="131"/>
        <v>-32679.664979284898</v>
      </c>
    </row>
    <row r="140" spans="1:19" x14ac:dyDescent="0.25">
      <c r="A140" s="29" t="str">
        <f>A52</f>
        <v xml:space="preserve">    Inventory</v>
      </c>
      <c r="D140" s="29">
        <f t="shared" ref="D140:O140" si="132">-D52-C52</f>
        <v>0</v>
      </c>
      <c r="E140" s="29">
        <f t="shared" si="132"/>
        <v>0</v>
      </c>
      <c r="F140" s="29">
        <f t="shared" si="132"/>
        <v>0</v>
      </c>
      <c r="G140" s="29">
        <f t="shared" si="132"/>
        <v>0</v>
      </c>
      <c r="H140" s="29">
        <f t="shared" si="132"/>
        <v>0</v>
      </c>
      <c r="I140" s="29">
        <f t="shared" si="132"/>
        <v>0</v>
      </c>
      <c r="J140" s="29">
        <f t="shared" si="132"/>
        <v>0</v>
      </c>
      <c r="K140" s="29">
        <f t="shared" si="132"/>
        <v>0</v>
      </c>
      <c r="L140" s="29">
        <f t="shared" si="132"/>
        <v>0</v>
      </c>
      <c r="M140" s="29">
        <f t="shared" si="132"/>
        <v>0</v>
      </c>
      <c r="N140" s="29">
        <f t="shared" si="132"/>
        <v>0</v>
      </c>
      <c r="O140" s="29">
        <f t="shared" si="132"/>
        <v>0</v>
      </c>
    </row>
    <row r="141" spans="1:19" x14ac:dyDescent="0.25">
      <c r="A141" s="29" t="str">
        <f>A62</f>
        <v xml:space="preserve">    Taxes Payable</v>
      </c>
      <c r="D141" s="29">
        <f>D124-C124</f>
        <v>21109.8272875</v>
      </c>
      <c r="E141" s="29">
        <f t="shared" ref="E141:O141" si="133">E124-D124</f>
        <v>1628.1851143750027</v>
      </c>
      <c r="F141" s="29">
        <f t="shared" si="133"/>
        <v>1713.4673700937565</v>
      </c>
      <c r="G141" s="29">
        <f t="shared" si="133"/>
        <v>1803.1572585984359</v>
      </c>
      <c r="H141" s="29">
        <f t="shared" si="133"/>
        <v>1897.4791938283633</v>
      </c>
      <c r="I141" s="29">
        <f t="shared" si="133"/>
        <v>1996.6689341217862</v>
      </c>
      <c r="J141" s="29">
        <f t="shared" si="133"/>
        <v>2100.9741531195941</v>
      </c>
      <c r="K141" s="29">
        <f t="shared" si="133"/>
        <v>2210.6550393250218</v>
      </c>
      <c r="L141" s="29">
        <f t="shared" si="133"/>
        <v>2325.9849257552414</v>
      </c>
      <c r="M141" s="29">
        <f t="shared" si="133"/>
        <v>2447.2509511933895</v>
      </c>
      <c r="N141" s="29">
        <f t="shared" si="133"/>
        <v>2574.7547546239221</v>
      </c>
      <c r="O141" s="29">
        <f t="shared" si="133"/>
        <v>2708.8132045145903</v>
      </c>
    </row>
    <row r="142" spans="1:19" x14ac:dyDescent="0.25">
      <c r="A142" s="29" t="str">
        <f>A63</f>
        <v xml:space="preserve">    Accounts Payable</v>
      </c>
      <c r="C142" s="31"/>
      <c r="D142" s="39">
        <f t="shared" ref="D142:O142" si="134">D63-C63</f>
        <v>0</v>
      </c>
      <c r="E142" s="39">
        <f t="shared" si="134"/>
        <v>0</v>
      </c>
      <c r="F142" s="39">
        <f t="shared" si="134"/>
        <v>0</v>
      </c>
      <c r="G142" s="39">
        <f t="shared" si="134"/>
        <v>0</v>
      </c>
      <c r="H142" s="39">
        <f t="shared" si="134"/>
        <v>0</v>
      </c>
      <c r="I142" s="39">
        <f t="shared" si="134"/>
        <v>0</v>
      </c>
      <c r="J142" s="39">
        <f t="shared" si="134"/>
        <v>0</v>
      </c>
      <c r="K142" s="39">
        <f t="shared" si="134"/>
        <v>0</v>
      </c>
      <c r="L142" s="39">
        <f t="shared" si="134"/>
        <v>0</v>
      </c>
      <c r="M142" s="39">
        <f t="shared" si="134"/>
        <v>0</v>
      </c>
      <c r="N142" s="39">
        <f t="shared" si="134"/>
        <v>0</v>
      </c>
      <c r="O142" s="39">
        <f t="shared" si="134"/>
        <v>0</v>
      </c>
    </row>
    <row r="143" spans="1:19" x14ac:dyDescent="0.25">
      <c r="A143" t="s">
        <v>221</v>
      </c>
      <c r="C143" s="29">
        <f>SUM(C139:C142)</f>
        <v>0</v>
      </c>
      <c r="D143" s="29">
        <f t="shared" ref="D143:O143" si="135">SUM(D139:D142)</f>
        <v>11323.251945034248</v>
      </c>
      <c r="E143" s="29">
        <f t="shared" si="135"/>
        <v>-18434.294337679792</v>
      </c>
      <c r="F143" s="29">
        <f t="shared" si="135"/>
        <v>-19352.13605456378</v>
      </c>
      <c r="G143" s="29">
        <f t="shared" si="135"/>
        <v>-20315.726337291977</v>
      </c>
      <c r="H143" s="29">
        <f t="shared" si="135"/>
        <v>-21327.348581856571</v>
      </c>
      <c r="I143" s="29">
        <f t="shared" si="135"/>
        <v>-22389.400230347397</v>
      </c>
      <c r="J143" s="29">
        <f t="shared" si="135"/>
        <v>-23504.398469573051</v>
      </c>
      <c r="K143" s="29">
        <f t="shared" si="135"/>
        <v>-24674.98621450226</v>
      </c>
      <c r="L143" s="29">
        <f t="shared" si="135"/>
        <v>-25903.938390763404</v>
      </c>
      <c r="M143" s="29">
        <f t="shared" si="135"/>
        <v>-27194.168531151186</v>
      </c>
      <c r="N143" s="29">
        <f t="shared" si="135"/>
        <v>-28548.735701837883</v>
      </c>
      <c r="O143" s="29">
        <f t="shared" si="135"/>
        <v>-29970.851774770308</v>
      </c>
    </row>
    <row r="145" spans="1:15" x14ac:dyDescent="0.25">
      <c r="A145" t="s">
        <v>222</v>
      </c>
    </row>
    <row r="146" spans="1:15" x14ac:dyDescent="0.25">
      <c r="A146" s="29" t="str">
        <f>A139</f>
        <v xml:space="preserve">    Receivables</v>
      </c>
      <c r="O146" s="29">
        <f>O51</f>
        <v>16738.364989389825</v>
      </c>
    </row>
    <row r="147" spans="1:15" x14ac:dyDescent="0.25">
      <c r="A147" s="29" t="str">
        <f t="shared" ref="A147:A149" si="136">A140</f>
        <v xml:space="preserve">    Inventory</v>
      </c>
      <c r="O147" s="29">
        <f>O52</f>
        <v>0</v>
      </c>
    </row>
    <row r="148" spans="1:15" x14ac:dyDescent="0.25">
      <c r="A148" s="29" t="str">
        <f t="shared" si="136"/>
        <v xml:space="preserve">    Taxes Payable</v>
      </c>
      <c r="O148" s="29">
        <f>-SUM(D141:O141)</f>
        <v>-44517.218187049104</v>
      </c>
    </row>
    <row r="149" spans="1:15" x14ac:dyDescent="0.25">
      <c r="A149" s="29" t="str">
        <f t="shared" si="136"/>
        <v xml:space="preserve">    Accounts Payable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9">
        <f>-O63</f>
        <v>0</v>
      </c>
    </row>
    <row r="150" spans="1:15" x14ac:dyDescent="0.25">
      <c r="A150" t="s">
        <v>223</v>
      </c>
      <c r="C150" s="29">
        <f t="shared" ref="C150:N150" si="137">SUM(C146:C149)</f>
        <v>0</v>
      </c>
      <c r="D150" s="29">
        <f t="shared" si="137"/>
        <v>0</v>
      </c>
      <c r="E150" s="29">
        <f t="shared" si="137"/>
        <v>0</v>
      </c>
      <c r="F150" s="29">
        <f t="shared" si="137"/>
        <v>0</v>
      </c>
      <c r="G150" s="29">
        <f t="shared" si="137"/>
        <v>0</v>
      </c>
      <c r="H150" s="29">
        <f t="shared" si="137"/>
        <v>0</v>
      </c>
      <c r="I150" s="29">
        <f t="shared" si="137"/>
        <v>0</v>
      </c>
      <c r="J150" s="29">
        <f t="shared" si="137"/>
        <v>0</v>
      </c>
      <c r="K150" s="29">
        <f t="shared" si="137"/>
        <v>0</v>
      </c>
      <c r="L150" s="29">
        <f t="shared" si="137"/>
        <v>0</v>
      </c>
      <c r="M150" s="29">
        <f t="shared" si="137"/>
        <v>0</v>
      </c>
      <c r="N150" s="29">
        <f t="shared" si="137"/>
        <v>0</v>
      </c>
      <c r="O150" s="29">
        <f>SUM(O146:O149)</f>
        <v>-27778.853197659279</v>
      </c>
    </row>
    <row r="152" spans="1:15" x14ac:dyDescent="0.25">
      <c r="A152" t="s">
        <v>225</v>
      </c>
      <c r="C152" s="29">
        <f t="shared" ref="C152:O152" si="138">C126+C136+C143+C150</f>
        <v>-913832</v>
      </c>
      <c r="D152" s="29">
        <f t="shared" si="138"/>
        <v>98940.733807534256</v>
      </c>
      <c r="E152" s="29">
        <f t="shared" si="138"/>
        <v>74067.742867945213</v>
      </c>
      <c r="F152" s="29">
        <f t="shared" si="138"/>
        <v>78290.303261342488</v>
      </c>
      <c r="G152" s="29">
        <f t="shared" si="138"/>
        <v>82736.184754409624</v>
      </c>
      <c r="H152" s="29">
        <f t="shared" si="138"/>
        <v>27417.000091330101</v>
      </c>
      <c r="I152" s="29">
        <f t="shared" si="138"/>
        <v>107344.95524520463</v>
      </c>
      <c r="J152" s="29">
        <f t="shared" si="138"/>
        <v>112532.87946533777</v>
      </c>
      <c r="K152" s="29">
        <f t="shared" si="138"/>
        <v>117994.2568383836</v>
      </c>
      <c r="L152" s="29">
        <f t="shared" si="138"/>
        <v>123743.25943938819</v>
      </c>
      <c r="M152" s="29">
        <f t="shared" si="138"/>
        <v>54794.782152580578</v>
      </c>
      <c r="N152" s="29">
        <f t="shared" si="138"/>
        <v>136164.47924576566</v>
      </c>
      <c r="O152" s="29">
        <f t="shared" si="138"/>
        <v>854925.94958871778</v>
      </c>
    </row>
    <row r="154" spans="1:15" x14ac:dyDescent="0.25">
      <c r="B154" t="s">
        <v>106</v>
      </c>
      <c r="C154" s="54">
        <f>PV(C156,C155,C157,C158)</f>
        <v>-913832</v>
      </c>
      <c r="D154" s="54">
        <f t="shared" ref="D154:O154" si="139">PV(D156,D155,D157,D158)</f>
        <v>89638.020424906077</v>
      </c>
      <c r="E154" s="54">
        <f t="shared" si="139"/>
        <v>60794.371083615784</v>
      </c>
      <c r="F154" s="54">
        <f t="shared" si="139"/>
        <v>58218.279274693079</v>
      </c>
      <c r="G154" s="54">
        <f t="shared" si="139"/>
        <v>55739.62080776185</v>
      </c>
      <c r="H154" s="54">
        <f t="shared" si="139"/>
        <v>16734.224194802333</v>
      </c>
      <c r="I154" s="54">
        <f t="shared" si="139"/>
        <v>59358.705165064246</v>
      </c>
      <c r="J154" s="54">
        <f t="shared" si="139"/>
        <v>56376.659778532783</v>
      </c>
      <c r="K154" s="54">
        <f t="shared" si="139"/>
        <v>53554.739192796427</v>
      </c>
      <c r="L154" s="54">
        <f t="shared" si="139"/>
        <v>50883.352861202846</v>
      </c>
      <c r="M154" s="54">
        <f t="shared" si="139"/>
        <v>20413.172420113362</v>
      </c>
      <c r="N154" s="54">
        <f t="shared" si="139"/>
        <v>45957.062190781719</v>
      </c>
      <c r="O154" s="54">
        <f t="shared" si="139"/>
        <v>261417.13968757456</v>
      </c>
    </row>
    <row r="155" spans="1:15" x14ac:dyDescent="0.25">
      <c r="B155" t="s">
        <v>103</v>
      </c>
      <c r="C155">
        <v>0</v>
      </c>
      <c r="D155">
        <v>1</v>
      </c>
      <c r="E155">
        <v>2</v>
      </c>
      <c r="F155">
        <v>3</v>
      </c>
      <c r="G155">
        <v>4</v>
      </c>
      <c r="H155">
        <v>5</v>
      </c>
      <c r="I155">
        <v>6</v>
      </c>
      <c r="J155">
        <v>7</v>
      </c>
      <c r="K155">
        <v>8</v>
      </c>
      <c r="L155">
        <v>9</v>
      </c>
      <c r="M155">
        <v>10</v>
      </c>
      <c r="N155">
        <v>11</v>
      </c>
      <c r="O155">
        <v>12</v>
      </c>
    </row>
    <row r="156" spans="1:15" x14ac:dyDescent="0.25">
      <c r="B156" t="s">
        <v>104</v>
      </c>
      <c r="C156" s="53">
        <f>$C$117</f>
        <v>0.10378088827186344</v>
      </c>
      <c r="D156" s="53">
        <f t="shared" ref="D156:O156" si="140">$C$117</f>
        <v>0.10378088827186344</v>
      </c>
      <c r="E156" s="53">
        <f t="shared" si="140"/>
        <v>0.10378088827186344</v>
      </c>
      <c r="F156" s="53">
        <f t="shared" si="140"/>
        <v>0.10378088827186344</v>
      </c>
      <c r="G156" s="53">
        <f t="shared" si="140"/>
        <v>0.10378088827186344</v>
      </c>
      <c r="H156" s="53">
        <f t="shared" si="140"/>
        <v>0.10378088827186344</v>
      </c>
      <c r="I156" s="53">
        <f t="shared" si="140"/>
        <v>0.10378088827186344</v>
      </c>
      <c r="J156" s="53">
        <f t="shared" si="140"/>
        <v>0.10378088827186344</v>
      </c>
      <c r="K156" s="53">
        <f t="shared" si="140"/>
        <v>0.10378088827186344</v>
      </c>
      <c r="L156" s="53">
        <f t="shared" si="140"/>
        <v>0.10378088827186344</v>
      </c>
      <c r="M156" s="53">
        <f t="shared" si="140"/>
        <v>0.10378088827186344</v>
      </c>
      <c r="N156" s="53">
        <f t="shared" si="140"/>
        <v>0.10378088827186344</v>
      </c>
      <c r="O156" s="53">
        <f t="shared" si="140"/>
        <v>0.10378088827186344</v>
      </c>
    </row>
    <row r="157" spans="1:15" x14ac:dyDescent="0.25">
      <c r="B157" t="s">
        <v>105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 x14ac:dyDescent="0.25">
      <c r="B158" t="s">
        <v>107</v>
      </c>
      <c r="C158" s="29">
        <f>-C152</f>
        <v>913832</v>
      </c>
      <c r="D158" s="29">
        <f t="shared" ref="D158:O158" si="141">-D152</f>
        <v>-98940.733807534256</v>
      </c>
      <c r="E158" s="29">
        <f t="shared" si="141"/>
        <v>-74067.742867945213</v>
      </c>
      <c r="F158" s="29">
        <f t="shared" si="141"/>
        <v>-78290.303261342488</v>
      </c>
      <c r="G158" s="29">
        <f t="shared" si="141"/>
        <v>-82736.184754409624</v>
      </c>
      <c r="H158" s="29">
        <f t="shared" si="141"/>
        <v>-27417.000091330101</v>
      </c>
      <c r="I158" s="29">
        <f t="shared" si="141"/>
        <v>-107344.95524520463</v>
      </c>
      <c r="J158" s="29">
        <f t="shared" si="141"/>
        <v>-112532.87946533777</v>
      </c>
      <c r="K158" s="29">
        <f t="shared" si="141"/>
        <v>-117994.2568383836</v>
      </c>
      <c r="L158" s="29">
        <f t="shared" si="141"/>
        <v>-123743.25943938819</v>
      </c>
      <c r="M158" s="29">
        <f t="shared" si="141"/>
        <v>-54794.782152580578</v>
      </c>
      <c r="N158" s="29">
        <f t="shared" si="141"/>
        <v>-136164.47924576566</v>
      </c>
      <c r="O158" s="29">
        <f t="shared" si="141"/>
        <v>-854925.94958871778</v>
      </c>
    </row>
    <row r="160" spans="1:15" x14ac:dyDescent="0.25">
      <c r="A160" t="s">
        <v>248</v>
      </c>
      <c r="C160" s="54">
        <f>SUM(C154:O154)</f>
        <v>-84746.652918155043</v>
      </c>
    </row>
    <row r="162" spans="1:3" x14ac:dyDescent="0.25">
      <c r="A162" t="s">
        <v>249</v>
      </c>
      <c r="C162" s="53">
        <f>IRR(C152:O152)</f>
        <v>8.9656231195826441E-2</v>
      </c>
    </row>
    <row r="163" spans="1:3" s="56" customFormat="1" ht="9" customHeight="1" x14ac:dyDescent="0.25"/>
  </sheetData>
  <hyperlinks>
    <hyperlink ref="A10" r:id="rId1"/>
    <hyperlink ref="A11" r:id="rId2"/>
    <hyperlink ref="A8" r:id="rId3"/>
    <hyperlink ref="A9" r:id="rId4" display="Estimate Value of Land"/>
    <hyperlink ref="F104" r:id="rId5" display="http://pages.stern.nyu.edu/~adamodar/New_Home_Page/datafile/Betas.html"/>
    <hyperlink ref="F103" r:id="rId6" display="http://www.standardandpoors.com/indices/sp-500/en/us/?indexId=spusa-500-usduf--p-us-l--"/>
    <hyperlink ref="F102" r:id="rId7" display="http://www.treasury.gov/resource-center/data-chart-center/interest-rates/Pages/TextView.aspx?data=billRatesYear&amp;year=2013"/>
  </hyperlinks>
  <pageMargins left="0.7" right="0.7" top="0.75" bottom="0.75" header="0.3" footer="0.3"/>
  <pageSetup scale="49" fitToHeight="0" orientation="landscape" r:id="rId8"/>
  <drawing r:id="rId9"/>
  <legacyDrawing r:id="rId1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6" r:id="rId11" name="Button 4">
              <controlPr defaultSize="0" print="0" autoFill="0" autoPict="0" macro="[0]!goalSeek">
                <anchor moveWithCells="1" sizeWithCells="1">
                  <from>
                    <xdr:col>1</xdr:col>
                    <xdr:colOff>1638300</xdr:colOff>
                    <xdr:row>63</xdr:row>
                    <xdr:rowOff>152400</xdr:rowOff>
                  </from>
                  <to>
                    <xdr:col>2</xdr:col>
                    <xdr:colOff>590550</xdr:colOff>
                    <xdr:row>65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2"/>
  <sheetViews>
    <sheetView workbookViewId="0">
      <selection activeCell="A11" sqref="A11"/>
    </sheetView>
  </sheetViews>
  <sheetFormatPr defaultColWidth="8.85546875" defaultRowHeight="15" x14ac:dyDescent="0.25"/>
  <cols>
    <col min="1" max="1" width="19.42578125" customWidth="1"/>
  </cols>
  <sheetData>
    <row r="1" spans="1:2" x14ac:dyDescent="0.25">
      <c r="A1" t="s">
        <v>76</v>
      </c>
    </row>
    <row r="2" spans="1:2" x14ac:dyDescent="0.25">
      <c r="A2">
        <f>+'Cabins1,2'!D7</f>
        <v>1845</v>
      </c>
      <c r="B2" s="9">
        <f>A2/(A2+A4+A6+A8+A10)</f>
        <v>0.14084737444789794</v>
      </c>
    </row>
    <row r="3" spans="1:2" x14ac:dyDescent="0.25">
      <c r="A3" t="s">
        <v>77</v>
      </c>
    </row>
    <row r="4" spans="1:2" x14ac:dyDescent="0.25">
      <c r="A4">
        <f>+'Cabins1,2'!D8</f>
        <v>2280</v>
      </c>
      <c r="B4" s="9">
        <f>+A4/A12</f>
        <v>0.17405529200065434</v>
      </c>
    </row>
    <row r="5" spans="1:2" x14ac:dyDescent="0.25">
      <c r="A5" t="s">
        <v>78</v>
      </c>
    </row>
    <row r="6" spans="1:2" x14ac:dyDescent="0.25">
      <c r="A6">
        <f>+'Couple Retreat Cabin'!D10</f>
        <v>2334.2857142857142</v>
      </c>
      <c r="B6" s="9">
        <f>+A6/A12</f>
        <v>0.17819946561971756</v>
      </c>
    </row>
    <row r="7" spans="1:2" x14ac:dyDescent="0.25">
      <c r="A7" t="s">
        <v>79</v>
      </c>
    </row>
    <row r="8" spans="1:2" x14ac:dyDescent="0.25">
      <c r="A8">
        <f>+'Premier Cabin'!D9</f>
        <v>4550</v>
      </c>
      <c r="B8" s="9">
        <f>+A8/A12</f>
        <v>0.34734718359779704</v>
      </c>
    </row>
    <row r="9" spans="1:2" x14ac:dyDescent="0.25">
      <c r="A9" t="s">
        <v>80</v>
      </c>
    </row>
    <row r="10" spans="1:2" x14ac:dyDescent="0.25">
      <c r="A10">
        <f>+'Little Red Barn'!D9</f>
        <v>2090</v>
      </c>
      <c r="B10" s="9">
        <f>A10/A12</f>
        <v>0.15955068433393316</v>
      </c>
    </row>
    <row r="12" spans="1:2" x14ac:dyDescent="0.25">
      <c r="A12">
        <f>+A2+A4+A6+A8+A10</f>
        <v>13099.285714285714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7"/>
  <sheetViews>
    <sheetView workbookViewId="0">
      <selection activeCell="I17" sqref="I17"/>
    </sheetView>
  </sheetViews>
  <sheetFormatPr defaultColWidth="8.85546875" defaultRowHeight="15" x14ac:dyDescent="0.25"/>
  <cols>
    <col min="1" max="1" width="17" bestFit="1" customWidth="1"/>
    <col min="2" max="2" width="11.140625" bestFit="1" customWidth="1"/>
    <col min="5" max="5" width="10.42578125" bestFit="1" customWidth="1"/>
    <col min="6" max="6" width="16.42578125" bestFit="1" customWidth="1"/>
  </cols>
  <sheetData>
    <row r="1" spans="1:7" x14ac:dyDescent="0.25">
      <c r="A1" s="1" t="s">
        <v>151</v>
      </c>
      <c r="B1" s="1" t="s">
        <v>17</v>
      </c>
      <c r="C1" s="1" t="s">
        <v>152</v>
      </c>
      <c r="D1" s="1" t="s">
        <v>153</v>
      </c>
      <c r="E1" s="31"/>
      <c r="F1" s="32" t="s">
        <v>154</v>
      </c>
      <c r="G1" s="31"/>
    </row>
    <row r="2" spans="1:7" x14ac:dyDescent="0.25">
      <c r="A2" t="s">
        <v>155</v>
      </c>
      <c r="C2" s="28">
        <v>200</v>
      </c>
      <c r="D2">
        <v>20</v>
      </c>
      <c r="E2" s="33">
        <f>C2*D2</f>
        <v>4000</v>
      </c>
      <c r="F2">
        <v>15</v>
      </c>
    </row>
    <row r="3" spans="1:7" x14ac:dyDescent="0.25">
      <c r="A3" t="s">
        <v>156</v>
      </c>
      <c r="C3" s="28">
        <v>1</v>
      </c>
      <c r="D3">
        <v>20</v>
      </c>
      <c r="E3" s="33">
        <f t="shared" ref="E3:E24" si="0">C3*D3</f>
        <v>20</v>
      </c>
      <c r="F3">
        <v>15</v>
      </c>
    </row>
    <row r="4" spans="1:7" x14ac:dyDescent="0.25">
      <c r="A4" t="s">
        <v>157</v>
      </c>
      <c r="C4" s="28">
        <v>1</v>
      </c>
      <c r="D4">
        <v>20</v>
      </c>
      <c r="E4" s="33">
        <f t="shared" si="0"/>
        <v>20</v>
      </c>
      <c r="F4">
        <v>15</v>
      </c>
    </row>
    <row r="5" spans="1:7" x14ac:dyDescent="0.25">
      <c r="A5" t="s">
        <v>158</v>
      </c>
      <c r="C5" s="28">
        <v>1</v>
      </c>
      <c r="D5">
        <v>20</v>
      </c>
      <c r="E5" s="33">
        <f t="shared" si="0"/>
        <v>20</v>
      </c>
      <c r="F5">
        <v>15</v>
      </c>
    </row>
    <row r="6" spans="1:7" x14ac:dyDescent="0.25">
      <c r="A6" t="s">
        <v>159</v>
      </c>
      <c r="C6" s="28">
        <v>1</v>
      </c>
      <c r="D6">
        <v>20</v>
      </c>
      <c r="E6" s="33">
        <f t="shared" si="0"/>
        <v>20</v>
      </c>
      <c r="F6">
        <v>15</v>
      </c>
    </row>
    <row r="7" spans="1:7" x14ac:dyDescent="0.25">
      <c r="A7" t="s">
        <v>160</v>
      </c>
      <c r="C7" s="28">
        <v>1</v>
      </c>
      <c r="D7">
        <v>20</v>
      </c>
      <c r="E7" s="33">
        <f t="shared" si="0"/>
        <v>20</v>
      </c>
      <c r="F7">
        <v>15</v>
      </c>
    </row>
    <row r="8" spans="1:7" x14ac:dyDescent="0.25">
      <c r="A8" t="s">
        <v>161</v>
      </c>
      <c r="C8" s="28">
        <v>5</v>
      </c>
      <c r="D8">
        <v>5</v>
      </c>
      <c r="E8" s="33">
        <f t="shared" si="0"/>
        <v>25</v>
      </c>
      <c r="F8">
        <v>30</v>
      </c>
    </row>
    <row r="9" spans="1:7" x14ac:dyDescent="0.25">
      <c r="A9" t="s">
        <v>162</v>
      </c>
      <c r="C9" s="28">
        <v>2</v>
      </c>
      <c r="D9">
        <v>5</v>
      </c>
      <c r="E9" s="33">
        <f t="shared" si="0"/>
        <v>10</v>
      </c>
      <c r="F9">
        <v>30</v>
      </c>
    </row>
    <row r="10" spans="1:7" x14ac:dyDescent="0.25">
      <c r="A10" t="s">
        <v>163</v>
      </c>
      <c r="C10" s="28">
        <v>10</v>
      </c>
      <c r="D10">
        <v>5</v>
      </c>
      <c r="E10" s="33">
        <f t="shared" si="0"/>
        <v>50</v>
      </c>
      <c r="F10">
        <v>50</v>
      </c>
    </row>
    <row r="11" spans="1:7" x14ac:dyDescent="0.25">
      <c r="A11" t="s">
        <v>164</v>
      </c>
      <c r="C11" s="28">
        <v>2</v>
      </c>
      <c r="D11">
        <v>10</v>
      </c>
      <c r="E11" s="33">
        <f t="shared" si="0"/>
        <v>20</v>
      </c>
      <c r="F11">
        <v>45</v>
      </c>
    </row>
    <row r="12" spans="1:7" x14ac:dyDescent="0.25">
      <c r="A12" t="s">
        <v>165</v>
      </c>
      <c r="C12" s="28">
        <v>9</v>
      </c>
      <c r="D12">
        <v>20</v>
      </c>
      <c r="E12" s="33">
        <f t="shared" si="0"/>
        <v>180</v>
      </c>
      <c r="F12">
        <v>1</v>
      </c>
    </row>
    <row r="13" spans="1:7" x14ac:dyDescent="0.25">
      <c r="A13" t="s">
        <v>166</v>
      </c>
      <c r="C13" s="28">
        <v>2</v>
      </c>
      <c r="D13">
        <v>20</v>
      </c>
      <c r="E13" s="33">
        <f t="shared" si="0"/>
        <v>40</v>
      </c>
      <c r="F13">
        <v>15</v>
      </c>
    </row>
    <row r="14" spans="1:7" x14ac:dyDescent="0.25">
      <c r="A14" t="s">
        <v>167</v>
      </c>
      <c r="C14" s="28">
        <v>1</v>
      </c>
      <c r="D14">
        <v>40</v>
      </c>
      <c r="E14" s="33">
        <f t="shared" si="0"/>
        <v>40</v>
      </c>
      <c r="F14">
        <v>5</v>
      </c>
    </row>
    <row r="15" spans="1:7" x14ac:dyDescent="0.25">
      <c r="A15" t="s">
        <v>168</v>
      </c>
      <c r="C15" s="28">
        <v>10</v>
      </c>
      <c r="D15">
        <v>6</v>
      </c>
      <c r="E15" s="33">
        <f t="shared" si="0"/>
        <v>60</v>
      </c>
      <c r="F15">
        <v>50</v>
      </c>
    </row>
    <row r="16" spans="1:7" x14ac:dyDescent="0.25">
      <c r="A16" t="s">
        <v>169</v>
      </c>
      <c r="C16" s="28">
        <v>10</v>
      </c>
      <c r="D16">
        <v>20</v>
      </c>
      <c r="E16" s="33">
        <f t="shared" si="0"/>
        <v>200</v>
      </c>
      <c r="F16">
        <v>15</v>
      </c>
    </row>
    <row r="17" spans="1:6" x14ac:dyDescent="0.25">
      <c r="A17" t="s">
        <v>170</v>
      </c>
      <c r="C17" s="28">
        <v>10</v>
      </c>
      <c r="D17">
        <v>50</v>
      </c>
      <c r="E17" s="33">
        <f t="shared" si="0"/>
        <v>500</v>
      </c>
      <c r="F17">
        <v>16</v>
      </c>
    </row>
    <row r="18" spans="1:6" x14ac:dyDescent="0.25">
      <c r="A18" t="s">
        <v>171</v>
      </c>
      <c r="C18" s="28">
        <v>2</v>
      </c>
      <c r="D18">
        <v>50</v>
      </c>
      <c r="E18" s="33">
        <f t="shared" si="0"/>
        <v>100</v>
      </c>
      <c r="F18">
        <v>17</v>
      </c>
    </row>
    <row r="19" spans="1:6" x14ac:dyDescent="0.25">
      <c r="A19" t="s">
        <v>172</v>
      </c>
      <c r="B19" t="s">
        <v>173</v>
      </c>
      <c r="C19" s="28">
        <v>20</v>
      </c>
      <c r="D19">
        <v>6</v>
      </c>
      <c r="E19" s="33">
        <f t="shared" si="0"/>
        <v>120</v>
      </c>
      <c r="F19">
        <v>18</v>
      </c>
    </row>
    <row r="20" spans="1:6" x14ac:dyDescent="0.25">
      <c r="A20" t="s">
        <v>37</v>
      </c>
      <c r="B20" t="s">
        <v>174</v>
      </c>
      <c r="C20" s="28">
        <v>20</v>
      </c>
      <c r="D20">
        <v>6</v>
      </c>
      <c r="E20" s="33">
        <f t="shared" si="0"/>
        <v>120</v>
      </c>
      <c r="F20">
        <v>19</v>
      </c>
    </row>
    <row r="21" spans="1:6" x14ac:dyDescent="0.25">
      <c r="A21" t="s">
        <v>175</v>
      </c>
      <c r="B21" t="s">
        <v>176</v>
      </c>
      <c r="C21" s="28">
        <v>30</v>
      </c>
      <c r="D21">
        <v>6</v>
      </c>
      <c r="E21" s="33">
        <f t="shared" si="0"/>
        <v>180</v>
      </c>
      <c r="F21">
        <v>20</v>
      </c>
    </row>
    <row r="22" spans="1:6" x14ac:dyDescent="0.25">
      <c r="A22" t="s">
        <v>39</v>
      </c>
      <c r="C22" s="28">
        <v>7</v>
      </c>
      <c r="D22">
        <v>60</v>
      </c>
      <c r="E22" s="33">
        <f t="shared" si="0"/>
        <v>420</v>
      </c>
      <c r="F22">
        <v>21</v>
      </c>
    </row>
    <row r="23" spans="1:6" x14ac:dyDescent="0.25">
      <c r="A23" t="s">
        <v>40</v>
      </c>
      <c r="C23" s="28">
        <v>20</v>
      </c>
      <c r="D23">
        <v>10</v>
      </c>
      <c r="E23" s="33">
        <f t="shared" si="0"/>
        <v>200</v>
      </c>
      <c r="F23">
        <v>22</v>
      </c>
    </row>
    <row r="24" spans="1:6" x14ac:dyDescent="0.25">
      <c r="A24" t="s">
        <v>177</v>
      </c>
      <c r="C24" s="28">
        <v>10</v>
      </c>
      <c r="D24">
        <v>10</v>
      </c>
      <c r="E24" s="33">
        <f t="shared" si="0"/>
        <v>100</v>
      </c>
      <c r="F24">
        <v>23</v>
      </c>
    </row>
    <row r="25" spans="1:6" x14ac:dyDescent="0.25">
      <c r="A25" t="s">
        <v>178</v>
      </c>
      <c r="C25" s="28"/>
      <c r="E25" s="33">
        <f>SUM(E2:E24)</f>
        <v>6465</v>
      </c>
      <c r="F25" s="34">
        <f>AVERAGE(F2:F24)</f>
        <v>21.173913043478262</v>
      </c>
    </row>
    <row r="27" spans="1:6" x14ac:dyDescent="0.25">
      <c r="A27" t="s">
        <v>179</v>
      </c>
      <c r="E27" s="28">
        <f>(E25/365)*F25</f>
        <v>375.03930911256703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3"/>
  <sheetViews>
    <sheetView workbookViewId="0">
      <selection activeCell="C13" sqref="C13"/>
    </sheetView>
  </sheetViews>
  <sheetFormatPr defaultColWidth="8.85546875" defaultRowHeight="15" x14ac:dyDescent="0.25"/>
  <cols>
    <col min="1" max="2" width="17.7109375" customWidth="1"/>
    <col min="3" max="3" width="10.42578125" bestFit="1" customWidth="1"/>
    <col min="5" max="6" width="10.42578125" bestFit="1" customWidth="1"/>
  </cols>
  <sheetData>
    <row r="1" spans="1:6" x14ac:dyDescent="0.25">
      <c r="A1" s="1" t="s">
        <v>134</v>
      </c>
      <c r="B1" s="1" t="s">
        <v>259</v>
      </c>
      <c r="C1" s="31">
        <v>2013</v>
      </c>
      <c r="E1" s="31" t="s">
        <v>188</v>
      </c>
      <c r="F1" s="31" t="s">
        <v>189</v>
      </c>
    </row>
    <row r="2" spans="1:6" x14ac:dyDescent="0.25">
      <c r="A2" t="s">
        <v>180</v>
      </c>
      <c r="B2" s="19">
        <v>444</v>
      </c>
      <c r="C2" s="28">
        <f>B2*$C$13</f>
        <v>2220</v>
      </c>
      <c r="E2" s="65">
        <v>350</v>
      </c>
      <c r="F2" s="28">
        <f t="shared" ref="F2:F6" si="0">C2-E2</f>
        <v>1870</v>
      </c>
    </row>
    <row r="3" spans="1:6" x14ac:dyDescent="0.25">
      <c r="A3" t="s">
        <v>181</v>
      </c>
      <c r="B3" s="19">
        <v>104</v>
      </c>
      <c r="C3" s="28">
        <f t="shared" ref="C3:C7" si="1">B3*$C$13</f>
        <v>520</v>
      </c>
      <c r="E3" s="65">
        <v>100</v>
      </c>
      <c r="F3" s="28">
        <f t="shared" si="0"/>
        <v>420</v>
      </c>
    </row>
    <row r="4" spans="1:6" x14ac:dyDescent="0.25">
      <c r="A4" t="s">
        <v>182</v>
      </c>
      <c r="B4" s="19">
        <v>139</v>
      </c>
      <c r="C4" s="28">
        <f t="shared" si="1"/>
        <v>695</v>
      </c>
      <c r="E4" s="65">
        <v>100</v>
      </c>
      <c r="F4" s="28">
        <f t="shared" si="0"/>
        <v>595</v>
      </c>
    </row>
    <row r="5" spans="1:6" x14ac:dyDescent="0.25">
      <c r="A5" t="s">
        <v>183</v>
      </c>
      <c r="B5" s="19">
        <f>(290+152)</f>
        <v>442</v>
      </c>
      <c r="C5" s="28">
        <f t="shared" si="1"/>
        <v>2210</v>
      </c>
      <c r="E5" s="65">
        <v>100</v>
      </c>
      <c r="F5" s="28">
        <f t="shared" si="0"/>
        <v>2110</v>
      </c>
    </row>
    <row r="6" spans="1:6" x14ac:dyDescent="0.25">
      <c r="A6" t="s">
        <v>184</v>
      </c>
      <c r="B6" s="19">
        <v>171</v>
      </c>
      <c r="C6" s="28">
        <f t="shared" si="1"/>
        <v>855</v>
      </c>
      <c r="E6" s="65">
        <v>0</v>
      </c>
      <c r="F6" s="28">
        <f t="shared" si="0"/>
        <v>855</v>
      </c>
    </row>
    <row r="7" spans="1:6" x14ac:dyDescent="0.25">
      <c r="A7" t="s">
        <v>185</v>
      </c>
      <c r="B7" s="19">
        <f>50*12</f>
        <v>600</v>
      </c>
      <c r="C7" s="28">
        <f t="shared" si="1"/>
        <v>3000</v>
      </c>
      <c r="E7" s="65">
        <f>C7</f>
        <v>3000</v>
      </c>
      <c r="F7" s="28">
        <f>C7-E7</f>
        <v>0</v>
      </c>
    </row>
    <row r="8" spans="1:6" ht="15.75" thickBot="1" x14ac:dyDescent="0.3">
      <c r="A8" t="s">
        <v>186</v>
      </c>
      <c r="C8" s="35">
        <f>SUM(C2:C7)</f>
        <v>9500</v>
      </c>
      <c r="E8" s="36">
        <f>SUM(E2:E7)</f>
        <v>3650</v>
      </c>
      <c r="F8" s="36">
        <f>C8-E8</f>
        <v>5850</v>
      </c>
    </row>
    <row r="9" spans="1:6" ht="15.75" thickTop="1" x14ac:dyDescent="0.25">
      <c r="C9" s="33"/>
    </row>
    <row r="10" spans="1:6" x14ac:dyDescent="0.25">
      <c r="A10" t="s">
        <v>187</v>
      </c>
    </row>
    <row r="13" spans="1:6" x14ac:dyDescent="0.25">
      <c r="A13" t="s">
        <v>85</v>
      </c>
      <c r="C13" s="68">
        <v>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7"/>
  <sheetViews>
    <sheetView workbookViewId="0">
      <selection activeCell="C13" sqref="C13"/>
    </sheetView>
  </sheetViews>
  <sheetFormatPr defaultColWidth="8.85546875" defaultRowHeight="15" x14ac:dyDescent="0.25"/>
  <sheetData>
    <row r="1" spans="1:1" x14ac:dyDescent="0.25">
      <c r="A1" s="2" t="s">
        <v>83</v>
      </c>
    </row>
    <row r="2" spans="1:1" x14ac:dyDescent="0.25">
      <c r="A2" s="19">
        <v>125</v>
      </c>
    </row>
    <row r="3" spans="1:1" x14ac:dyDescent="0.25">
      <c r="A3" s="19">
        <v>199</v>
      </c>
    </row>
    <row r="4" spans="1:1" x14ac:dyDescent="0.25">
      <c r="A4" s="19">
        <v>179</v>
      </c>
    </row>
    <row r="5" spans="1:1" x14ac:dyDescent="0.25">
      <c r="A5" s="19">
        <v>125</v>
      </c>
    </row>
    <row r="6" spans="1:1" x14ac:dyDescent="0.25">
      <c r="A6" s="19">
        <v>115</v>
      </c>
    </row>
    <row r="7" spans="1:1" x14ac:dyDescent="0.25">
      <c r="A7" s="68">
        <f>AVERAGE(A2:A6)</f>
        <v>148.6</v>
      </c>
    </row>
  </sheetData>
  <hyperlinks>
    <hyperlink ref="A1" r:id="rId1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6"/>
  <sheetViews>
    <sheetView workbookViewId="0">
      <selection activeCell="B3" sqref="B3"/>
    </sheetView>
  </sheetViews>
  <sheetFormatPr defaultColWidth="8.85546875" defaultRowHeight="15" x14ac:dyDescent="0.25"/>
  <cols>
    <col min="1" max="1" width="29.7109375" style="8" bestFit="1" customWidth="1"/>
    <col min="2" max="3" width="11.42578125" style="8" bestFit="1" customWidth="1"/>
    <col min="4" max="4" width="13.85546875" style="8" bestFit="1" customWidth="1"/>
    <col min="5" max="6" width="14.140625" style="8" bestFit="1" customWidth="1"/>
    <col min="7" max="16" width="14.140625" style="8" customWidth="1"/>
    <col min="17" max="16384" width="8.85546875" style="8"/>
  </cols>
  <sheetData>
    <row r="1" spans="1:17" x14ac:dyDescent="0.25">
      <c r="B1" s="20" t="s">
        <v>76</v>
      </c>
      <c r="C1" s="20" t="s">
        <v>77</v>
      </c>
      <c r="D1" s="20" t="s">
        <v>90</v>
      </c>
      <c r="E1" s="20" t="s">
        <v>80</v>
      </c>
      <c r="F1" s="20" t="s">
        <v>89</v>
      </c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x14ac:dyDescent="0.25">
      <c r="A2" s="22" t="s">
        <v>88</v>
      </c>
      <c r="B2" s="23">
        <v>2003</v>
      </c>
      <c r="C2" s="23">
        <v>2004</v>
      </c>
      <c r="D2" s="23">
        <v>2005</v>
      </c>
      <c r="E2" s="23">
        <v>2006</v>
      </c>
      <c r="F2" s="23">
        <v>2011</v>
      </c>
      <c r="G2" s="23">
        <v>2012</v>
      </c>
      <c r="H2" s="23">
        <v>2013</v>
      </c>
      <c r="I2" s="23">
        <v>2014</v>
      </c>
      <c r="J2" s="23">
        <v>2015</v>
      </c>
      <c r="K2" s="23">
        <v>2016</v>
      </c>
      <c r="L2" s="23">
        <v>2017</v>
      </c>
      <c r="M2" s="23">
        <v>2018</v>
      </c>
      <c r="N2" s="23">
        <v>2019</v>
      </c>
      <c r="O2" s="23">
        <v>2020</v>
      </c>
      <c r="P2" s="23">
        <v>2021</v>
      </c>
    </row>
    <row r="3" spans="1:17" x14ac:dyDescent="0.25">
      <c r="A3" s="8" t="s">
        <v>47</v>
      </c>
      <c r="B3" s="8">
        <f>'Cabins1,2'!B3*'Cabins1,2'!B2</f>
        <v>149400</v>
      </c>
      <c r="C3" s="8">
        <f>'Cabins1,2'!B3*'Cabins1,2'!B2</f>
        <v>149400</v>
      </c>
      <c r="D3" s="8">
        <f>+'Premier Cabin'!B4</f>
        <v>342000</v>
      </c>
      <c r="E3" s="8">
        <f>+'Little Red Barn'!B4</f>
        <v>135000</v>
      </c>
      <c r="F3" s="8">
        <f>+'Couple Retreat Cabin'!B4</f>
        <v>135000</v>
      </c>
    </row>
    <row r="4" spans="1:17" x14ac:dyDescent="0.25">
      <c r="A4" s="8" t="s">
        <v>91</v>
      </c>
      <c r="B4" s="8">
        <f>B3*$Q$4</f>
        <v>29880</v>
      </c>
      <c r="C4" s="8">
        <f t="shared" ref="C4:F4" si="0">C3*$Q$4</f>
        <v>29880</v>
      </c>
      <c r="D4" s="8">
        <f t="shared" si="0"/>
        <v>68400</v>
      </c>
      <c r="E4" s="8">
        <f t="shared" si="0"/>
        <v>27000</v>
      </c>
      <c r="F4" s="8">
        <f t="shared" si="0"/>
        <v>27000</v>
      </c>
      <c r="Q4" s="38">
        <v>0.2</v>
      </c>
    </row>
    <row r="5" spans="1:17" x14ac:dyDescent="0.25">
      <c r="A5" s="8" t="s">
        <v>92</v>
      </c>
      <c r="B5" s="8">
        <f>+B3-B4</f>
        <v>119520</v>
      </c>
      <c r="C5" s="8">
        <f t="shared" ref="C5:F5" si="1">+C3-C4</f>
        <v>119520</v>
      </c>
      <c r="D5" s="8">
        <f t="shared" si="1"/>
        <v>273600</v>
      </c>
      <c r="E5" s="8">
        <f t="shared" si="1"/>
        <v>108000</v>
      </c>
      <c r="F5" s="8">
        <f t="shared" si="1"/>
        <v>108000</v>
      </c>
    </row>
    <row r="6" spans="1:17" x14ac:dyDescent="0.25">
      <c r="A6" s="8" t="s">
        <v>93</v>
      </c>
      <c r="B6" s="24">
        <v>30</v>
      </c>
      <c r="C6" s="8">
        <f>+B6</f>
        <v>30</v>
      </c>
      <c r="D6" s="8">
        <f>+C6</f>
        <v>30</v>
      </c>
      <c r="E6" s="8">
        <f>+D6</f>
        <v>30</v>
      </c>
      <c r="F6" s="8">
        <f>+E6</f>
        <v>30</v>
      </c>
    </row>
    <row r="7" spans="1:17" ht="15.75" thickBot="1" x14ac:dyDescent="0.3">
      <c r="A7" s="8" t="s">
        <v>94</v>
      </c>
      <c r="B7" s="16">
        <f>+B5/B6</f>
        <v>3984</v>
      </c>
      <c r="C7" s="16">
        <f t="shared" ref="C7:F7" si="2">+C5/C6</f>
        <v>3984</v>
      </c>
      <c r="D7" s="16">
        <f t="shared" si="2"/>
        <v>9120</v>
      </c>
      <c r="E7" s="16">
        <f t="shared" si="2"/>
        <v>3600</v>
      </c>
      <c r="F7" s="16">
        <f t="shared" si="2"/>
        <v>3600</v>
      </c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7" ht="15.75" thickTop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7" x14ac:dyDescent="0.25">
      <c r="A9" s="8" t="s">
        <v>119</v>
      </c>
      <c r="B9" s="14">
        <f>Amenities!$D$15+'Depreciation table PPE'!B16</f>
        <v>6830</v>
      </c>
      <c r="C9" s="14">
        <f>Amenities!$D$15+'Depreciation table PPE'!C16</f>
        <v>6830</v>
      </c>
      <c r="D9" s="14">
        <f>Amenities!$D$15+'Depreciation table PPE'!D16</f>
        <v>6830</v>
      </c>
      <c r="E9" s="14">
        <f>Amenities!$D$15+'Depreciation table PPE'!E16</f>
        <v>6830</v>
      </c>
      <c r="F9" s="14">
        <f>Amenities!$D$15+'Depreciation table PPE'!F16</f>
        <v>6830</v>
      </c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7" x14ac:dyDescent="0.25">
      <c r="A10" s="8" t="s">
        <v>120</v>
      </c>
      <c r="B10" s="21">
        <v>5</v>
      </c>
      <c r="C10" s="14">
        <f>B10</f>
        <v>5</v>
      </c>
      <c r="D10" s="14">
        <f t="shared" ref="D10:F10" si="3">C10</f>
        <v>5</v>
      </c>
      <c r="E10" s="14">
        <f t="shared" si="3"/>
        <v>5</v>
      </c>
      <c r="F10" s="14">
        <f t="shared" si="3"/>
        <v>5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7" x14ac:dyDescent="0.25">
      <c r="A11" s="8" t="s">
        <v>121</v>
      </c>
      <c r="B11" s="14">
        <f>+B9/B10</f>
        <v>1366</v>
      </c>
      <c r="C11" s="14">
        <f t="shared" ref="C11:F11" si="4">+C9/C10</f>
        <v>1366</v>
      </c>
      <c r="D11" s="14">
        <f t="shared" si="4"/>
        <v>1366</v>
      </c>
      <c r="E11" s="14">
        <f t="shared" si="4"/>
        <v>1366</v>
      </c>
      <c r="F11" s="14">
        <f t="shared" si="4"/>
        <v>1366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7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7" x14ac:dyDescent="0.25">
      <c r="A13" s="8" t="s">
        <v>124</v>
      </c>
      <c r="B13" s="14">
        <f>+B11*B10</f>
        <v>6830</v>
      </c>
      <c r="C13" s="14">
        <f>+C11*C10</f>
        <v>6830</v>
      </c>
      <c r="D13" s="14">
        <f>+D11*D10</f>
        <v>6830</v>
      </c>
      <c r="E13" s="14">
        <f>+E11*E10</f>
        <v>6830</v>
      </c>
      <c r="F13" s="14">
        <f>+F11</f>
        <v>1366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7" x14ac:dyDescent="0.25">
      <c r="A14" s="8" t="s">
        <v>122</v>
      </c>
      <c r="B14" s="26">
        <f>SUM(B13:F13)</f>
        <v>28686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7" x14ac:dyDescent="0.25">
      <c r="B15" s="26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7" x14ac:dyDescent="0.25">
      <c r="A16" s="8" t="s">
        <v>129</v>
      </c>
      <c r="B16" s="21">
        <v>4230</v>
      </c>
      <c r="C16" s="14">
        <f>+B16</f>
        <v>4230</v>
      </c>
      <c r="D16" s="14">
        <f>+C16</f>
        <v>4230</v>
      </c>
      <c r="E16" s="14">
        <f>+D16</f>
        <v>4230</v>
      </c>
      <c r="F16" s="14">
        <f>+E16</f>
        <v>4230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5">
      <c r="A17" s="8" t="s">
        <v>130</v>
      </c>
      <c r="B17" s="21">
        <v>100</v>
      </c>
      <c r="C17" s="26">
        <f>B17</f>
        <v>100</v>
      </c>
      <c r="D17" s="26">
        <f t="shared" ref="D17:F17" si="5">C17</f>
        <v>100</v>
      </c>
      <c r="E17" s="26">
        <f t="shared" si="5"/>
        <v>100</v>
      </c>
      <c r="F17" s="26">
        <f t="shared" si="5"/>
        <v>100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5">
      <c r="A18" s="8" t="s">
        <v>131</v>
      </c>
      <c r="B18" s="26">
        <f>+B16-B17</f>
        <v>4130</v>
      </c>
      <c r="C18" s="26">
        <f t="shared" ref="C18:F18" si="6">+C16-C17</f>
        <v>4130</v>
      </c>
      <c r="D18" s="26">
        <f t="shared" si="6"/>
        <v>4130</v>
      </c>
      <c r="E18" s="26">
        <f t="shared" si="6"/>
        <v>4130</v>
      </c>
      <c r="F18" s="26">
        <f t="shared" si="6"/>
        <v>4130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25">
      <c r="A19" s="8" t="s">
        <v>120</v>
      </c>
      <c r="B19" s="21">
        <v>5</v>
      </c>
      <c r="C19" s="26">
        <v>5</v>
      </c>
      <c r="D19" s="26">
        <v>5</v>
      </c>
      <c r="E19" s="26">
        <v>5</v>
      </c>
      <c r="F19" s="26">
        <v>5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x14ac:dyDescent="0.25">
      <c r="B20" s="14">
        <f>+B18/B19</f>
        <v>826</v>
      </c>
      <c r="C20" s="14">
        <f t="shared" ref="C20:F20" si="7">+C18/C19</f>
        <v>826</v>
      </c>
      <c r="D20" s="14">
        <f t="shared" si="7"/>
        <v>826</v>
      </c>
      <c r="E20" s="14">
        <f t="shared" si="7"/>
        <v>826</v>
      </c>
      <c r="F20" s="14">
        <f t="shared" si="7"/>
        <v>826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x14ac:dyDescent="0.25">
      <c r="A21" s="8" t="s">
        <v>132</v>
      </c>
      <c r="B21" s="14">
        <f>+B20*B19</f>
        <v>4130</v>
      </c>
      <c r="C21" s="14">
        <f>+C20*C19</f>
        <v>4130</v>
      </c>
      <c r="D21" s="14">
        <f>+D20*D19</f>
        <v>4130</v>
      </c>
      <c r="E21" s="14">
        <f>+E20*E19</f>
        <v>4130</v>
      </c>
      <c r="F21" s="14">
        <f>+F20*2</f>
        <v>1652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x14ac:dyDescent="0.25">
      <c r="A22" s="8" t="s">
        <v>133</v>
      </c>
      <c r="B22" s="14">
        <f>+SUM(B21:F21)</f>
        <v>18172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x14ac:dyDescent="0.25">
      <c r="A25" s="8" t="s">
        <v>125</v>
      </c>
      <c r="B25" s="14">
        <f>+B7</f>
        <v>3984</v>
      </c>
      <c r="C25" s="14">
        <f>+C7</f>
        <v>3984</v>
      </c>
      <c r="D25" s="14">
        <f>+D7</f>
        <v>9120</v>
      </c>
      <c r="E25" s="14">
        <f>+E7</f>
        <v>3600</v>
      </c>
      <c r="F25" s="14">
        <f>+F7</f>
        <v>3600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x14ac:dyDescent="0.25">
      <c r="A26" s="8" t="s">
        <v>123</v>
      </c>
      <c r="B26" s="26">
        <f>+SUM(B25:F25)</f>
        <v>24288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x14ac:dyDescent="0.25">
      <c r="A27" s="8" t="s">
        <v>128</v>
      </c>
      <c r="B27" s="26">
        <f>+B26+B14+B22</f>
        <v>71146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31" spans="1:16" x14ac:dyDescent="0.25">
      <c r="A31" s="22" t="s">
        <v>95</v>
      </c>
      <c r="B31" s="24">
        <v>5000</v>
      </c>
      <c r="C31" s="8" t="s">
        <v>96</v>
      </c>
    </row>
    <row r="32" spans="1:16" x14ac:dyDescent="0.25">
      <c r="A32" s="8" t="s">
        <v>97</v>
      </c>
      <c r="B32" s="24">
        <v>80</v>
      </c>
    </row>
    <row r="33" spans="1:2" ht="15.75" thickBot="1" x14ac:dyDescent="0.3">
      <c r="A33" s="8" t="s">
        <v>98</v>
      </c>
      <c r="B33" s="16">
        <f>+B31*B32</f>
        <v>400000</v>
      </c>
    </row>
    <row r="34" spans="1:2" ht="15.75" thickTop="1" x14ac:dyDescent="0.25"/>
    <row r="35" spans="1:2" ht="15.75" thickBot="1" x14ac:dyDescent="0.3">
      <c r="A35" s="8" t="s">
        <v>99</v>
      </c>
      <c r="B35" s="69">
        <f>+(SUM(B5:F5))+SUM(B9:F9)+SUM(B18:F18)</f>
        <v>783440</v>
      </c>
    </row>
    <row r="36" spans="1:2" ht="15.75" thickTop="1" x14ac:dyDescent="0.25"/>
  </sheetData>
  <hyperlinks>
    <hyperlink ref="A31" r:id="rId1"/>
    <hyperlink ref="A2" r:id="rId2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D22"/>
  <sheetViews>
    <sheetView workbookViewId="0">
      <selection activeCell="F15" sqref="F15"/>
    </sheetView>
  </sheetViews>
  <sheetFormatPr defaultColWidth="8.85546875" defaultRowHeight="15" x14ac:dyDescent="0.25"/>
  <cols>
    <col min="1" max="1" width="19.7109375" bestFit="1" customWidth="1"/>
    <col min="2" max="2" width="13.42578125" bestFit="1" customWidth="1"/>
  </cols>
  <sheetData>
    <row r="2" spans="1:4" x14ac:dyDescent="0.25">
      <c r="B2" t="s">
        <v>41</v>
      </c>
    </row>
    <row r="3" spans="1:4" x14ac:dyDescent="0.25">
      <c r="A3" t="s">
        <v>21</v>
      </c>
      <c r="B3" s="19">
        <v>4229</v>
      </c>
      <c r="C3" s="2" t="s">
        <v>42</v>
      </c>
    </row>
    <row r="4" spans="1:4" x14ac:dyDescent="0.25">
      <c r="A4" t="s">
        <v>22</v>
      </c>
      <c r="B4" s="67">
        <f>+(849+499+699+649+1199+429)/6</f>
        <v>720.66666666666663</v>
      </c>
      <c r="C4" s="2" t="s">
        <v>43</v>
      </c>
    </row>
    <row r="5" spans="1:4" x14ac:dyDescent="0.25">
      <c r="A5" t="s">
        <v>23</v>
      </c>
      <c r="B5" t="s">
        <v>44</v>
      </c>
    </row>
    <row r="6" spans="1:4" x14ac:dyDescent="0.25">
      <c r="A6" t="s">
        <v>24</v>
      </c>
      <c r="B6" t="s">
        <v>44</v>
      </c>
    </row>
    <row r="7" spans="1:4" x14ac:dyDescent="0.25">
      <c r="A7" t="s">
        <v>25</v>
      </c>
      <c r="B7" t="s">
        <v>44</v>
      </c>
    </row>
    <row r="8" spans="1:4" x14ac:dyDescent="0.25">
      <c r="A8" t="s">
        <v>26</v>
      </c>
      <c r="B8" t="s">
        <v>44</v>
      </c>
    </row>
    <row r="9" spans="1:4" ht="15.75" thickBot="1" x14ac:dyDescent="0.3">
      <c r="A9" t="s">
        <v>27</v>
      </c>
      <c r="B9" t="s">
        <v>44</v>
      </c>
    </row>
    <row r="10" spans="1:4" x14ac:dyDescent="0.25">
      <c r="A10" s="4" t="s">
        <v>28</v>
      </c>
      <c r="B10" s="70">
        <v>400</v>
      </c>
      <c r="C10">
        <f>+B10*Utilities!$C$13</f>
        <v>2000</v>
      </c>
      <c r="D10">
        <f>+C10/Utilities!$C$13</f>
        <v>400</v>
      </c>
    </row>
    <row r="11" spans="1:4" x14ac:dyDescent="0.25">
      <c r="A11" s="5" t="s">
        <v>29</v>
      </c>
      <c r="B11" s="71">
        <v>400</v>
      </c>
      <c r="C11">
        <f>+B11*Utilities!$C$13</f>
        <v>2000</v>
      </c>
      <c r="D11">
        <f>+C11/Utilities!$C$13</f>
        <v>400</v>
      </c>
    </row>
    <row r="12" spans="1:4" x14ac:dyDescent="0.25">
      <c r="A12" s="5" t="s">
        <v>30</v>
      </c>
      <c r="B12" s="71">
        <v>400</v>
      </c>
      <c r="C12">
        <f>+B12*Utilities!$C$13</f>
        <v>2000</v>
      </c>
      <c r="D12">
        <f>+C12/Utilities!$C$13</f>
        <v>400</v>
      </c>
    </row>
    <row r="13" spans="1:4" x14ac:dyDescent="0.25">
      <c r="A13" s="5" t="s">
        <v>31</v>
      </c>
      <c r="B13" s="71">
        <v>600</v>
      </c>
      <c r="C13">
        <f>+B13*Utilities!$C$13</f>
        <v>3000</v>
      </c>
      <c r="D13">
        <f>+C13/Utilities!$C$13</f>
        <v>600</v>
      </c>
    </row>
    <row r="14" spans="1:4" ht="15.75" thickBot="1" x14ac:dyDescent="0.3">
      <c r="A14" s="6" t="s">
        <v>32</v>
      </c>
      <c r="B14" s="72">
        <v>800</v>
      </c>
      <c r="C14">
        <f>+B14*Utilities!$C$13</f>
        <v>4000</v>
      </c>
      <c r="D14">
        <f>+C14/Utilities!$C$13</f>
        <v>800</v>
      </c>
    </row>
    <row r="15" spans="1:4" x14ac:dyDescent="0.25">
      <c r="A15" t="s">
        <v>33</v>
      </c>
      <c r="B15" t="s">
        <v>44</v>
      </c>
      <c r="C15">
        <f>SUM(C10:C14)</f>
        <v>13000</v>
      </c>
      <c r="D15">
        <f>SUM(D10:D14)</f>
        <v>2600</v>
      </c>
    </row>
    <row r="16" spans="1:4" x14ac:dyDescent="0.25">
      <c r="A16" t="s">
        <v>34</v>
      </c>
      <c r="B16" t="s">
        <v>44</v>
      </c>
    </row>
    <row r="17" spans="1:2" x14ac:dyDescent="0.25">
      <c r="A17" t="s">
        <v>35</v>
      </c>
      <c r="B17" t="s">
        <v>44</v>
      </c>
    </row>
    <row r="18" spans="1:2" x14ac:dyDescent="0.25">
      <c r="A18" t="s">
        <v>36</v>
      </c>
      <c r="B18" t="s">
        <v>44</v>
      </c>
    </row>
    <row r="19" spans="1:2" x14ac:dyDescent="0.25">
      <c r="A19" t="s">
        <v>37</v>
      </c>
      <c r="B19" t="s">
        <v>44</v>
      </c>
    </row>
    <row r="20" spans="1:2" x14ac:dyDescent="0.25">
      <c r="A20" t="s">
        <v>38</v>
      </c>
      <c r="B20" t="s">
        <v>44</v>
      </c>
    </row>
    <row r="21" spans="1:2" x14ac:dyDescent="0.25">
      <c r="A21" t="s">
        <v>39</v>
      </c>
      <c r="B21" t="s">
        <v>44</v>
      </c>
    </row>
    <row r="22" spans="1:2" x14ac:dyDescent="0.25">
      <c r="A22" t="s">
        <v>40</v>
      </c>
      <c r="B22" t="s">
        <v>45</v>
      </c>
    </row>
  </sheetData>
  <hyperlinks>
    <hyperlink ref="C3" r:id="rId1"/>
    <hyperlink ref="C4" r:id="rId2" location="/?c=1&amp;1z0xbke=1z0xbke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"/>
  <sheetViews>
    <sheetView workbookViewId="0">
      <selection activeCell="B3" sqref="B3"/>
    </sheetView>
  </sheetViews>
  <sheetFormatPr defaultColWidth="8.85546875" defaultRowHeight="15" x14ac:dyDescent="0.25"/>
  <cols>
    <col min="1" max="1" width="30.28515625" style="8" bestFit="1" customWidth="1"/>
    <col min="2" max="16384" width="8.85546875" style="8"/>
  </cols>
  <sheetData>
    <row r="1" spans="1:3" x14ac:dyDescent="0.25">
      <c r="A1" s="25" t="s">
        <v>117</v>
      </c>
      <c r="B1" s="24">
        <v>911</v>
      </c>
      <c r="C1" s="8" t="s">
        <v>118</v>
      </c>
    </row>
    <row r="2" spans="1:3" x14ac:dyDescent="0.25">
      <c r="B2" s="8">
        <f>+B1*Utilities!$C$13</f>
        <v>4555</v>
      </c>
      <c r="C2" s="8" t="s">
        <v>118</v>
      </c>
    </row>
  </sheetData>
  <hyperlinks>
    <hyperlink ref="A1" r:id="rId1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433"/>
  <sheetViews>
    <sheetView workbookViewId="0">
      <selection activeCell="B4" sqref="B4"/>
    </sheetView>
  </sheetViews>
  <sheetFormatPr defaultColWidth="8.85546875" defaultRowHeight="15" x14ac:dyDescent="0.25"/>
  <cols>
    <col min="1" max="1" width="56.28515625" customWidth="1"/>
    <col min="2" max="2" width="19.140625" customWidth="1"/>
    <col min="3" max="3" width="14.140625" customWidth="1"/>
    <col min="4" max="4" width="14.7109375" customWidth="1"/>
    <col min="5" max="5" width="11.85546875" bestFit="1" customWidth="1"/>
    <col min="6" max="6" width="15.42578125" customWidth="1"/>
  </cols>
  <sheetData>
    <row r="1" spans="1:4" x14ac:dyDescent="0.25">
      <c r="A1" t="s">
        <v>19</v>
      </c>
      <c r="B1" s="19">
        <v>4</v>
      </c>
    </row>
    <row r="2" spans="1:4" x14ac:dyDescent="0.25">
      <c r="A2" t="s">
        <v>46</v>
      </c>
      <c r="B2">
        <v>830</v>
      </c>
    </row>
    <row r="3" spans="1:4" x14ac:dyDescent="0.25">
      <c r="A3" t="s">
        <v>50</v>
      </c>
      <c r="B3">
        <v>180</v>
      </c>
    </row>
    <row r="4" spans="1:4" x14ac:dyDescent="0.25">
      <c r="A4" s="2" t="s">
        <v>47</v>
      </c>
      <c r="B4">
        <f>+B2*B3</f>
        <v>149400</v>
      </c>
    </row>
    <row r="6" spans="1:4" x14ac:dyDescent="0.25">
      <c r="A6" s="1" t="s">
        <v>17</v>
      </c>
      <c r="B6" s="1" t="s">
        <v>18</v>
      </c>
      <c r="C6" s="1" t="s">
        <v>17</v>
      </c>
    </row>
    <row r="7" spans="1:4" x14ac:dyDescent="0.25">
      <c r="A7" t="s">
        <v>0</v>
      </c>
      <c r="B7" s="19">
        <v>300</v>
      </c>
      <c r="C7" t="s">
        <v>4</v>
      </c>
      <c r="D7">
        <f>+B7+B7+(3*(B9))+B7+B8+B7+B8</f>
        <v>1845</v>
      </c>
    </row>
    <row r="8" spans="1:4" x14ac:dyDescent="0.25">
      <c r="A8" t="s">
        <v>1</v>
      </c>
      <c r="B8" s="19">
        <v>135</v>
      </c>
      <c r="C8" t="s">
        <v>3</v>
      </c>
      <c r="D8">
        <f>+B8+B7+B7+B8+(B8*3)+B7+B8+B7+(B8*2)</f>
        <v>2280</v>
      </c>
    </row>
    <row r="9" spans="1:4" x14ac:dyDescent="0.25">
      <c r="A9" t="s">
        <v>2</v>
      </c>
      <c r="B9" s="19">
        <v>125</v>
      </c>
      <c r="C9" t="s">
        <v>3</v>
      </c>
    </row>
    <row r="10" spans="1:4" x14ac:dyDescent="0.25">
      <c r="A10" t="s">
        <v>5</v>
      </c>
      <c r="B10" s="19">
        <v>845</v>
      </c>
      <c r="C10" t="s">
        <v>6</v>
      </c>
    </row>
    <row r="12" spans="1:4" x14ac:dyDescent="0.25">
      <c r="A12" t="s">
        <v>7</v>
      </c>
      <c r="B12" s="19">
        <v>20</v>
      </c>
      <c r="C12" t="s">
        <v>8</v>
      </c>
    </row>
    <row r="13" spans="1:4" x14ac:dyDescent="0.25">
      <c r="A13" t="s">
        <v>9</v>
      </c>
      <c r="B13" s="19">
        <v>100</v>
      </c>
      <c r="C13" t="s">
        <v>10</v>
      </c>
    </row>
    <row r="14" spans="1:4" x14ac:dyDescent="0.25">
      <c r="A14" t="s">
        <v>12</v>
      </c>
      <c r="B14" s="73">
        <v>0.5</v>
      </c>
      <c r="C14" t="s">
        <v>10</v>
      </c>
    </row>
    <row r="15" spans="1:4" x14ac:dyDescent="0.25">
      <c r="A15" t="s">
        <v>13</v>
      </c>
    </row>
    <row r="16" spans="1:4" x14ac:dyDescent="0.25">
      <c r="A16" t="s">
        <v>14</v>
      </c>
      <c r="B16" s="73">
        <v>0.06</v>
      </c>
    </row>
    <row r="17" spans="1:8" x14ac:dyDescent="0.25">
      <c r="A17" t="s">
        <v>15</v>
      </c>
      <c r="B17" s="73">
        <v>0.05</v>
      </c>
    </row>
    <row r="19" spans="1:8" x14ac:dyDescent="0.25">
      <c r="A19" t="s">
        <v>11</v>
      </c>
    </row>
    <row r="21" spans="1:8" x14ac:dyDescent="0.25">
      <c r="B21" s="8" t="s">
        <v>111</v>
      </c>
      <c r="C21" s="24">
        <f>30*12</f>
        <v>360</v>
      </c>
      <c r="D21" s="8"/>
      <c r="E21" s="8" t="s">
        <v>103</v>
      </c>
      <c r="F21" s="8">
        <f>C21</f>
        <v>360</v>
      </c>
      <c r="G21" s="8"/>
      <c r="H21" s="8"/>
    </row>
    <row r="22" spans="1:8" x14ac:dyDescent="0.25">
      <c r="B22" s="8" t="s">
        <v>108</v>
      </c>
      <c r="C22" s="62">
        <f>0.03/12</f>
        <v>2.5000000000000001E-3</v>
      </c>
      <c r="D22" s="8"/>
      <c r="E22" s="8" t="s">
        <v>104</v>
      </c>
      <c r="F22" s="74">
        <f>+C22</f>
        <v>2.5000000000000001E-3</v>
      </c>
      <c r="G22" s="8"/>
      <c r="H22" s="8"/>
    </row>
    <row r="23" spans="1:8" x14ac:dyDescent="0.25">
      <c r="B23" s="8" t="s">
        <v>112</v>
      </c>
      <c r="C23" s="8">
        <f>+B4</f>
        <v>149400</v>
      </c>
      <c r="D23" s="8"/>
      <c r="E23" s="8" t="s">
        <v>105</v>
      </c>
      <c r="F23" s="8">
        <f>PMT(F22,F21,F24,F25)</f>
        <v>-629.8764263917991</v>
      </c>
      <c r="G23" s="8"/>
      <c r="H23" s="8"/>
    </row>
    <row r="24" spans="1:8" x14ac:dyDescent="0.25">
      <c r="B24" s="8" t="s">
        <v>110</v>
      </c>
      <c r="C24" s="8">
        <f>-F23</f>
        <v>629.8764263917991</v>
      </c>
      <c r="D24" s="8"/>
      <c r="E24" s="8" t="s">
        <v>106</v>
      </c>
      <c r="F24" s="8">
        <f>+C23</f>
        <v>149400</v>
      </c>
      <c r="G24" s="8"/>
      <c r="H24" s="8"/>
    </row>
    <row r="25" spans="1:8" x14ac:dyDescent="0.25">
      <c r="B25" s="8"/>
      <c r="C25" s="8"/>
      <c r="D25" s="8"/>
      <c r="E25" s="8" t="s">
        <v>107</v>
      </c>
      <c r="F25" s="8"/>
      <c r="G25" s="8"/>
      <c r="H25" s="8"/>
    </row>
    <row r="26" spans="1:8" x14ac:dyDescent="0.25">
      <c r="B26" s="8"/>
      <c r="C26" s="8"/>
      <c r="D26" s="8"/>
      <c r="E26" s="8"/>
      <c r="F26" s="8"/>
      <c r="G26" s="8"/>
      <c r="H26" s="8"/>
    </row>
    <row r="27" spans="1:8" x14ac:dyDescent="0.25">
      <c r="B27" s="8"/>
      <c r="C27" s="8"/>
      <c r="D27" s="8"/>
      <c r="E27" s="8"/>
      <c r="F27" s="8"/>
      <c r="G27" s="8"/>
      <c r="H27" s="8"/>
    </row>
    <row r="28" spans="1:8" x14ac:dyDescent="0.25">
      <c r="B28" s="8" t="s">
        <v>113</v>
      </c>
      <c r="C28" s="8" t="s">
        <v>114</v>
      </c>
      <c r="D28" s="8" t="s">
        <v>108</v>
      </c>
      <c r="E28" s="8" t="s">
        <v>109</v>
      </c>
      <c r="F28" s="8" t="s">
        <v>115</v>
      </c>
      <c r="G28" s="8"/>
      <c r="H28" s="8"/>
    </row>
    <row r="29" spans="1:8" x14ac:dyDescent="0.25">
      <c r="A29" s="3">
        <f>+'Depreciation table PPE'!B2</f>
        <v>2003</v>
      </c>
      <c r="B29" s="8">
        <v>0</v>
      </c>
      <c r="C29" s="8">
        <f>C23</f>
        <v>149400</v>
      </c>
      <c r="D29" s="8"/>
      <c r="E29" s="8"/>
      <c r="F29" s="8">
        <f>+C29</f>
        <v>149400</v>
      </c>
      <c r="G29" s="8"/>
      <c r="H29" s="8"/>
    </row>
    <row r="30" spans="1:8" x14ac:dyDescent="0.25">
      <c r="B30" s="8">
        <v>1</v>
      </c>
      <c r="C30" s="8">
        <f>+F29</f>
        <v>149400</v>
      </c>
      <c r="D30" s="8">
        <f>$C$22*C30</f>
        <v>373.5</v>
      </c>
      <c r="E30" s="8">
        <f>$C$24-D30</f>
        <v>256.3764263917991</v>
      </c>
      <c r="F30" s="8">
        <f>+C30-E30</f>
        <v>149143.6235736082</v>
      </c>
      <c r="G30" s="8"/>
      <c r="H30" s="8"/>
    </row>
    <row r="31" spans="1:8" x14ac:dyDescent="0.25">
      <c r="B31" s="8">
        <v>2</v>
      </c>
      <c r="C31" s="8">
        <f t="shared" ref="C31:C104" si="0">+F30</f>
        <v>149143.6235736082</v>
      </c>
      <c r="D31" s="8">
        <f t="shared" ref="D31:D104" si="1">$C$22*C31</f>
        <v>372.85905893402054</v>
      </c>
      <c r="E31" s="8">
        <f t="shared" ref="E31:E104" si="2">$C$24-D31</f>
        <v>257.01736745777856</v>
      </c>
      <c r="F31" s="8">
        <f t="shared" ref="F31:F104" si="3">+C31-E31</f>
        <v>148886.60620615043</v>
      </c>
      <c r="G31" s="8"/>
      <c r="H31" s="8"/>
    </row>
    <row r="32" spans="1:8" x14ac:dyDescent="0.25">
      <c r="B32" s="8">
        <v>3</v>
      </c>
      <c r="C32" s="8">
        <f t="shared" si="0"/>
        <v>148886.60620615043</v>
      </c>
      <c r="D32" s="8">
        <f t="shared" si="1"/>
        <v>372.2165155153761</v>
      </c>
      <c r="E32" s="8">
        <f t="shared" si="2"/>
        <v>257.659910876423</v>
      </c>
      <c r="F32" s="8">
        <f t="shared" si="3"/>
        <v>148628.94629527401</v>
      </c>
      <c r="G32" s="8"/>
      <c r="H32" s="8"/>
    </row>
    <row r="33" spans="1:8" x14ac:dyDescent="0.25">
      <c r="B33" s="8">
        <v>4</v>
      </c>
      <c r="C33" s="8">
        <f t="shared" si="0"/>
        <v>148628.94629527401</v>
      </c>
      <c r="D33" s="8">
        <f t="shared" si="1"/>
        <v>371.57236573818506</v>
      </c>
      <c r="E33" s="8">
        <f t="shared" si="2"/>
        <v>258.30406065361404</v>
      </c>
      <c r="F33" s="8">
        <f t="shared" si="3"/>
        <v>148370.64223462041</v>
      </c>
      <c r="G33" s="8"/>
      <c r="H33" s="8"/>
    </row>
    <row r="34" spans="1:8" x14ac:dyDescent="0.25">
      <c r="B34" s="8">
        <v>5</v>
      </c>
      <c r="C34" s="8">
        <f t="shared" si="0"/>
        <v>148370.64223462041</v>
      </c>
      <c r="D34" s="8">
        <f t="shared" si="1"/>
        <v>370.92660558655103</v>
      </c>
      <c r="E34" s="8">
        <f t="shared" si="2"/>
        <v>258.94982080524807</v>
      </c>
      <c r="F34" s="8">
        <f t="shared" si="3"/>
        <v>148111.69241381515</v>
      </c>
      <c r="G34" s="8"/>
      <c r="H34" s="8"/>
    </row>
    <row r="35" spans="1:8" x14ac:dyDescent="0.25">
      <c r="B35" s="8">
        <v>6</v>
      </c>
      <c r="C35" s="8">
        <f t="shared" si="0"/>
        <v>148111.69241381515</v>
      </c>
      <c r="D35" s="8">
        <f t="shared" si="1"/>
        <v>370.27923103453787</v>
      </c>
      <c r="E35" s="8">
        <f t="shared" si="2"/>
        <v>259.59719535726123</v>
      </c>
      <c r="F35" s="8">
        <f t="shared" si="3"/>
        <v>147852.09521845789</v>
      </c>
      <c r="G35" s="8"/>
      <c r="H35" s="8"/>
    </row>
    <row r="36" spans="1:8" x14ac:dyDescent="0.25">
      <c r="B36" s="8">
        <v>7</v>
      </c>
      <c r="C36" s="8">
        <f t="shared" si="0"/>
        <v>147852.09521845789</v>
      </c>
      <c r="D36" s="8">
        <f t="shared" si="1"/>
        <v>369.63023804614471</v>
      </c>
      <c r="E36" s="8">
        <f t="shared" si="2"/>
        <v>260.24618834565439</v>
      </c>
      <c r="F36" s="8">
        <f t="shared" si="3"/>
        <v>147591.84903011224</v>
      </c>
      <c r="G36" s="8"/>
      <c r="H36" s="8"/>
    </row>
    <row r="37" spans="1:8" x14ac:dyDescent="0.25">
      <c r="B37" s="8">
        <v>8</v>
      </c>
      <c r="C37" s="8">
        <f t="shared" si="0"/>
        <v>147591.84903011224</v>
      </c>
      <c r="D37" s="8">
        <f t="shared" si="1"/>
        <v>368.97962257528059</v>
      </c>
      <c r="E37" s="8">
        <f t="shared" si="2"/>
        <v>260.89680381651851</v>
      </c>
      <c r="F37" s="8">
        <f t="shared" si="3"/>
        <v>147330.95222629572</v>
      </c>
      <c r="G37" s="8"/>
      <c r="H37" s="8"/>
    </row>
    <row r="38" spans="1:8" x14ac:dyDescent="0.25">
      <c r="B38" s="8">
        <v>9</v>
      </c>
      <c r="C38" s="8">
        <f t="shared" si="0"/>
        <v>147330.95222629572</v>
      </c>
      <c r="D38" s="8">
        <f t="shared" si="1"/>
        <v>368.3273805657393</v>
      </c>
      <c r="E38" s="8">
        <f t="shared" si="2"/>
        <v>261.5490458260598</v>
      </c>
      <c r="F38" s="8">
        <f t="shared" si="3"/>
        <v>147069.40318046967</v>
      </c>
      <c r="G38" s="8"/>
      <c r="H38" s="8"/>
    </row>
    <row r="39" spans="1:8" x14ac:dyDescent="0.25">
      <c r="B39" s="8">
        <v>10</v>
      </c>
      <c r="C39" s="8">
        <f t="shared" si="0"/>
        <v>147069.40318046967</v>
      </c>
      <c r="D39" s="8">
        <f t="shared" si="1"/>
        <v>367.6735079511742</v>
      </c>
      <c r="E39" s="8">
        <f t="shared" si="2"/>
        <v>262.2029184406249</v>
      </c>
      <c r="F39" s="8">
        <f t="shared" si="3"/>
        <v>146807.20026202904</v>
      </c>
      <c r="G39" s="8"/>
      <c r="H39" s="8"/>
    </row>
    <row r="40" spans="1:8" x14ac:dyDescent="0.25">
      <c r="B40" s="8">
        <v>11</v>
      </c>
      <c r="C40" s="8">
        <f t="shared" si="0"/>
        <v>146807.20026202904</v>
      </c>
      <c r="D40" s="8">
        <f t="shared" si="1"/>
        <v>367.01800065507263</v>
      </c>
      <c r="E40" s="8">
        <f t="shared" si="2"/>
        <v>262.85842573672647</v>
      </c>
      <c r="F40" s="8">
        <f t="shared" si="3"/>
        <v>146544.34183629233</v>
      </c>
      <c r="G40" s="8"/>
      <c r="H40" s="8"/>
    </row>
    <row r="41" spans="1:8" x14ac:dyDescent="0.25">
      <c r="B41" s="8">
        <v>12</v>
      </c>
      <c r="C41" s="8">
        <f t="shared" si="0"/>
        <v>146544.34183629233</v>
      </c>
      <c r="D41" s="8">
        <f t="shared" si="1"/>
        <v>366.36085459073081</v>
      </c>
      <c r="E41" s="8">
        <f t="shared" si="2"/>
        <v>263.51557180106829</v>
      </c>
      <c r="F41" s="8">
        <f t="shared" si="3"/>
        <v>146280.82626449125</v>
      </c>
    </row>
    <row r="42" spans="1:8" x14ac:dyDescent="0.25">
      <c r="B42" s="8"/>
      <c r="C42" s="8"/>
      <c r="D42" s="8">
        <f>SUM(D30:D41)</f>
        <v>4439.3433811928126</v>
      </c>
      <c r="E42" s="8">
        <f>SUM(E30:E41)</f>
        <v>3119.1737355087762</v>
      </c>
      <c r="F42" s="8"/>
      <c r="G42" s="8"/>
      <c r="H42" s="8"/>
    </row>
    <row r="43" spans="1:8" x14ac:dyDescent="0.25">
      <c r="B43" s="8"/>
      <c r="C43" s="8"/>
      <c r="D43" s="8"/>
      <c r="E43" s="8"/>
      <c r="F43" s="8"/>
      <c r="G43" s="8"/>
      <c r="H43" s="8"/>
    </row>
    <row r="44" spans="1:8" x14ac:dyDescent="0.25">
      <c r="A44">
        <v>2004</v>
      </c>
      <c r="B44" s="8">
        <v>13</v>
      </c>
      <c r="C44" s="8">
        <f>+F41</f>
        <v>146280.82626449125</v>
      </c>
      <c r="D44" s="8">
        <f t="shared" si="1"/>
        <v>365.70206566122812</v>
      </c>
      <c r="E44" s="8">
        <f t="shared" si="2"/>
        <v>264.17436073057098</v>
      </c>
      <c r="F44" s="8">
        <f t="shared" si="3"/>
        <v>146016.65190376068</v>
      </c>
      <c r="G44" s="8"/>
      <c r="H44" s="8"/>
    </row>
    <row r="45" spans="1:8" x14ac:dyDescent="0.25">
      <c r="B45" s="8">
        <v>14</v>
      </c>
      <c r="C45" s="8">
        <f t="shared" si="0"/>
        <v>146016.65190376068</v>
      </c>
      <c r="D45" s="8">
        <f t="shared" si="1"/>
        <v>365.0416297594017</v>
      </c>
      <c r="E45" s="8">
        <f t="shared" si="2"/>
        <v>264.8347966323974</v>
      </c>
      <c r="F45" s="8">
        <f t="shared" si="3"/>
        <v>145751.81710712827</v>
      </c>
      <c r="G45" s="8"/>
      <c r="H45" s="8"/>
    </row>
    <row r="46" spans="1:8" x14ac:dyDescent="0.25">
      <c r="B46" s="8">
        <v>15</v>
      </c>
      <c r="C46" s="8">
        <f t="shared" si="0"/>
        <v>145751.81710712827</v>
      </c>
      <c r="D46" s="8">
        <f t="shared" si="1"/>
        <v>364.37954276782068</v>
      </c>
      <c r="E46" s="8">
        <f t="shared" si="2"/>
        <v>265.49688362397842</v>
      </c>
      <c r="F46" s="8">
        <f t="shared" si="3"/>
        <v>145486.3202235043</v>
      </c>
      <c r="G46" s="8"/>
      <c r="H46" s="8"/>
    </row>
    <row r="47" spans="1:8" x14ac:dyDescent="0.25">
      <c r="B47" s="8">
        <v>16</v>
      </c>
      <c r="C47" s="8">
        <f t="shared" si="0"/>
        <v>145486.3202235043</v>
      </c>
      <c r="D47" s="8">
        <f t="shared" si="1"/>
        <v>363.71580055876075</v>
      </c>
      <c r="E47" s="8">
        <f t="shared" si="2"/>
        <v>266.16062583303835</v>
      </c>
      <c r="F47" s="8">
        <f t="shared" si="3"/>
        <v>145220.15959767127</v>
      </c>
      <c r="G47" s="8"/>
      <c r="H47" s="8"/>
    </row>
    <row r="48" spans="1:8" x14ac:dyDescent="0.25">
      <c r="B48" s="8">
        <v>17</v>
      </c>
      <c r="C48" s="8">
        <f t="shared" si="0"/>
        <v>145220.15959767127</v>
      </c>
      <c r="D48" s="8">
        <f t="shared" si="1"/>
        <v>363.05039899417818</v>
      </c>
      <c r="E48" s="8">
        <f t="shared" si="2"/>
        <v>266.82602739762092</v>
      </c>
      <c r="F48" s="8">
        <f t="shared" si="3"/>
        <v>144953.33357027365</v>
      </c>
      <c r="G48" s="8"/>
      <c r="H48" s="8"/>
    </row>
    <row r="49" spans="1:8" x14ac:dyDescent="0.25">
      <c r="B49" s="8">
        <v>18</v>
      </c>
      <c r="C49" s="8">
        <f t="shared" si="0"/>
        <v>144953.33357027365</v>
      </c>
      <c r="D49" s="8">
        <f t="shared" si="1"/>
        <v>362.38333392568416</v>
      </c>
      <c r="E49" s="8">
        <f t="shared" si="2"/>
        <v>267.49309246611494</v>
      </c>
      <c r="F49" s="8">
        <f t="shared" si="3"/>
        <v>144685.84047780753</v>
      </c>
      <c r="G49" s="8"/>
      <c r="H49" s="8"/>
    </row>
    <row r="50" spans="1:8" x14ac:dyDescent="0.25">
      <c r="B50" s="8">
        <v>19</v>
      </c>
      <c r="C50" s="8">
        <f t="shared" si="0"/>
        <v>144685.84047780753</v>
      </c>
      <c r="D50" s="8">
        <f t="shared" si="1"/>
        <v>361.71460119451882</v>
      </c>
      <c r="E50" s="8">
        <f t="shared" si="2"/>
        <v>268.16182519728028</v>
      </c>
      <c r="F50" s="8">
        <f t="shared" si="3"/>
        <v>144417.67865261025</v>
      </c>
      <c r="G50" s="8"/>
      <c r="H50" s="8"/>
    </row>
    <row r="51" spans="1:8" x14ac:dyDescent="0.25">
      <c r="B51" s="8">
        <v>20</v>
      </c>
      <c r="C51" s="8">
        <f t="shared" si="0"/>
        <v>144417.67865261025</v>
      </c>
      <c r="D51" s="8">
        <f t="shared" si="1"/>
        <v>361.04419663152561</v>
      </c>
      <c r="E51" s="8">
        <f t="shared" si="2"/>
        <v>268.83222976027349</v>
      </c>
      <c r="F51" s="8">
        <f t="shared" si="3"/>
        <v>144148.84642284998</v>
      </c>
      <c r="G51" s="8"/>
      <c r="H51" s="8"/>
    </row>
    <row r="52" spans="1:8" x14ac:dyDescent="0.25">
      <c r="B52" s="8">
        <v>21</v>
      </c>
      <c r="C52" s="8">
        <f t="shared" si="0"/>
        <v>144148.84642284998</v>
      </c>
      <c r="D52" s="8">
        <f t="shared" si="1"/>
        <v>360.37211605712497</v>
      </c>
      <c r="E52" s="8">
        <f t="shared" si="2"/>
        <v>269.50431033467413</v>
      </c>
      <c r="F52" s="8">
        <f t="shared" si="3"/>
        <v>143879.3421125153</v>
      </c>
      <c r="G52" s="8"/>
      <c r="H52" s="8"/>
    </row>
    <row r="53" spans="1:8" x14ac:dyDescent="0.25">
      <c r="B53" s="8">
        <v>22</v>
      </c>
      <c r="C53" s="8">
        <f t="shared" si="0"/>
        <v>143879.3421125153</v>
      </c>
      <c r="D53" s="8">
        <f t="shared" si="1"/>
        <v>359.69835528128823</v>
      </c>
      <c r="E53" s="8">
        <f t="shared" si="2"/>
        <v>270.17807111051087</v>
      </c>
      <c r="F53" s="8">
        <f t="shared" si="3"/>
        <v>143609.16404140479</v>
      </c>
      <c r="G53" s="8"/>
      <c r="H53" s="8"/>
    </row>
    <row r="54" spans="1:8" x14ac:dyDescent="0.25">
      <c r="B54" s="8">
        <v>23</v>
      </c>
      <c r="C54" s="8">
        <f t="shared" si="0"/>
        <v>143609.16404140479</v>
      </c>
      <c r="D54" s="8">
        <f t="shared" si="1"/>
        <v>359.02291010351195</v>
      </c>
      <c r="E54" s="8">
        <f t="shared" si="2"/>
        <v>270.85351628828715</v>
      </c>
      <c r="F54" s="8">
        <f t="shared" si="3"/>
        <v>143338.31052511651</v>
      </c>
      <c r="G54" s="8"/>
      <c r="H54" s="8"/>
    </row>
    <row r="55" spans="1:8" x14ac:dyDescent="0.25">
      <c r="B55" s="8">
        <v>24</v>
      </c>
      <c r="C55" s="8">
        <f t="shared" si="0"/>
        <v>143338.31052511651</v>
      </c>
      <c r="D55" s="8">
        <f t="shared" si="1"/>
        <v>358.34577631279126</v>
      </c>
      <c r="E55" s="8">
        <f t="shared" si="2"/>
        <v>271.53065007900784</v>
      </c>
      <c r="F55" s="8">
        <f t="shared" si="3"/>
        <v>143066.77987503749</v>
      </c>
    </row>
    <row r="56" spans="1:8" x14ac:dyDescent="0.25">
      <c r="B56" s="8"/>
      <c r="C56" s="8"/>
      <c r="D56" s="8">
        <f>SUM(D44:D55)</f>
        <v>4344.4707272478336</v>
      </c>
      <c r="E56" s="8">
        <f>SUM(E44:E55)</f>
        <v>3214.0463894537547</v>
      </c>
      <c r="F56" s="8"/>
      <c r="G56" s="8"/>
      <c r="H56" s="8"/>
    </row>
    <row r="57" spans="1:8" x14ac:dyDescent="0.25">
      <c r="B57" s="8"/>
      <c r="C57" s="8"/>
      <c r="D57" s="8"/>
      <c r="E57" s="8"/>
      <c r="F57" s="8"/>
      <c r="G57" s="8"/>
      <c r="H57" s="8"/>
    </row>
    <row r="58" spans="1:8" x14ac:dyDescent="0.25">
      <c r="A58">
        <v>2005</v>
      </c>
      <c r="B58" s="8">
        <v>25</v>
      </c>
      <c r="C58" s="8">
        <f>+F55</f>
        <v>143066.77987503749</v>
      </c>
      <c r="D58" s="8">
        <f t="shared" si="1"/>
        <v>357.66694968759373</v>
      </c>
      <c r="E58" s="8">
        <f t="shared" si="2"/>
        <v>272.20947670420537</v>
      </c>
      <c r="F58" s="8">
        <f t="shared" si="3"/>
        <v>142794.57039833328</v>
      </c>
      <c r="G58" s="8"/>
      <c r="H58" s="8"/>
    </row>
    <row r="59" spans="1:8" x14ac:dyDescent="0.25">
      <c r="B59" s="8">
        <v>26</v>
      </c>
      <c r="C59" s="8">
        <f t="shared" si="0"/>
        <v>142794.57039833328</v>
      </c>
      <c r="D59" s="8">
        <f t="shared" si="1"/>
        <v>356.9864259958332</v>
      </c>
      <c r="E59" s="8">
        <f t="shared" si="2"/>
        <v>272.8900003959659</v>
      </c>
      <c r="F59" s="8">
        <f t="shared" si="3"/>
        <v>142521.68039793731</v>
      </c>
      <c r="G59" s="8"/>
      <c r="H59" s="8"/>
    </row>
    <row r="60" spans="1:8" x14ac:dyDescent="0.25">
      <c r="B60" s="8">
        <v>27</v>
      </c>
      <c r="C60" s="8">
        <f t="shared" si="0"/>
        <v>142521.68039793731</v>
      </c>
      <c r="D60" s="8">
        <f t="shared" si="1"/>
        <v>356.30420099484326</v>
      </c>
      <c r="E60" s="8">
        <f t="shared" si="2"/>
        <v>273.57222539695584</v>
      </c>
      <c r="F60" s="8">
        <f t="shared" si="3"/>
        <v>142248.10817254035</v>
      </c>
      <c r="G60" s="8"/>
      <c r="H60" s="8"/>
    </row>
    <row r="61" spans="1:8" x14ac:dyDescent="0.25">
      <c r="B61" s="8">
        <v>28</v>
      </c>
      <c r="C61" s="8">
        <f t="shared" si="0"/>
        <v>142248.10817254035</v>
      </c>
      <c r="D61" s="8">
        <f t="shared" si="1"/>
        <v>355.62027043135089</v>
      </c>
      <c r="E61" s="8">
        <f t="shared" si="2"/>
        <v>274.25615596044821</v>
      </c>
      <c r="F61" s="8">
        <f t="shared" si="3"/>
        <v>141973.85201657991</v>
      </c>
      <c r="G61" s="8"/>
      <c r="H61" s="8"/>
    </row>
    <row r="62" spans="1:8" x14ac:dyDescent="0.25">
      <c r="B62" s="8">
        <v>29</v>
      </c>
      <c r="C62" s="8">
        <f t="shared" si="0"/>
        <v>141973.85201657991</v>
      </c>
      <c r="D62" s="8">
        <f t="shared" si="1"/>
        <v>354.93463004144979</v>
      </c>
      <c r="E62" s="8">
        <f t="shared" si="2"/>
        <v>274.94179635034931</v>
      </c>
      <c r="F62" s="8">
        <f t="shared" si="3"/>
        <v>141698.91022022956</v>
      </c>
      <c r="G62" s="8"/>
      <c r="H62" s="8"/>
    </row>
    <row r="63" spans="1:8" x14ac:dyDescent="0.25">
      <c r="B63" s="8">
        <v>30</v>
      </c>
      <c r="C63" s="8">
        <f t="shared" si="0"/>
        <v>141698.91022022956</v>
      </c>
      <c r="D63" s="8">
        <f t="shared" si="1"/>
        <v>354.24727555057393</v>
      </c>
      <c r="E63" s="8">
        <f t="shared" si="2"/>
        <v>275.62915084122517</v>
      </c>
      <c r="F63" s="8">
        <f t="shared" si="3"/>
        <v>141423.28106938832</v>
      </c>
      <c r="G63" s="8"/>
      <c r="H63" s="8"/>
    </row>
    <row r="64" spans="1:8" x14ac:dyDescent="0.25">
      <c r="B64" s="8">
        <v>31</v>
      </c>
      <c r="C64" s="8">
        <f t="shared" si="0"/>
        <v>141423.28106938832</v>
      </c>
      <c r="D64" s="8">
        <f t="shared" si="1"/>
        <v>353.55820267347082</v>
      </c>
      <c r="E64" s="8">
        <f t="shared" si="2"/>
        <v>276.31822371832828</v>
      </c>
      <c r="F64" s="8">
        <f t="shared" si="3"/>
        <v>141146.96284567</v>
      </c>
      <c r="G64" s="8"/>
      <c r="H64" s="8"/>
    </row>
    <row r="65" spans="1:8" x14ac:dyDescent="0.25">
      <c r="B65" s="8">
        <v>32</v>
      </c>
      <c r="C65" s="8">
        <f t="shared" si="0"/>
        <v>141146.96284567</v>
      </c>
      <c r="D65" s="8">
        <f t="shared" si="1"/>
        <v>352.86740711417502</v>
      </c>
      <c r="E65" s="8">
        <f t="shared" si="2"/>
        <v>277.00901927762408</v>
      </c>
      <c r="F65" s="8">
        <f t="shared" si="3"/>
        <v>140869.95382639239</v>
      </c>
      <c r="G65" s="8"/>
      <c r="H65" s="8"/>
    </row>
    <row r="66" spans="1:8" x14ac:dyDescent="0.25">
      <c r="B66" s="8">
        <v>33</v>
      </c>
      <c r="C66" s="8">
        <f t="shared" si="0"/>
        <v>140869.95382639239</v>
      </c>
      <c r="D66" s="8">
        <f t="shared" si="1"/>
        <v>352.17488456598096</v>
      </c>
      <c r="E66" s="8">
        <f t="shared" si="2"/>
        <v>277.70154182581814</v>
      </c>
      <c r="F66" s="8">
        <f t="shared" si="3"/>
        <v>140592.25228456658</v>
      </c>
      <c r="G66" s="8"/>
      <c r="H66" s="8"/>
    </row>
    <row r="67" spans="1:8" x14ac:dyDescent="0.25">
      <c r="B67" s="8">
        <v>34</v>
      </c>
      <c r="C67" s="8">
        <f t="shared" si="0"/>
        <v>140592.25228456658</v>
      </c>
      <c r="D67" s="8">
        <f t="shared" si="1"/>
        <v>351.48063071141644</v>
      </c>
      <c r="E67" s="8">
        <f t="shared" si="2"/>
        <v>278.39579568038266</v>
      </c>
      <c r="F67" s="8">
        <f t="shared" si="3"/>
        <v>140313.8564888862</v>
      </c>
      <c r="G67" s="8"/>
      <c r="H67" s="8"/>
    </row>
    <row r="68" spans="1:8" x14ac:dyDescent="0.25">
      <c r="B68" s="8">
        <v>35</v>
      </c>
      <c r="C68" s="8">
        <f t="shared" si="0"/>
        <v>140313.8564888862</v>
      </c>
      <c r="D68" s="8">
        <f t="shared" si="1"/>
        <v>350.7846412222155</v>
      </c>
      <c r="E68" s="8">
        <f t="shared" si="2"/>
        <v>279.0917851695836</v>
      </c>
      <c r="F68" s="8">
        <f t="shared" si="3"/>
        <v>140034.76470371662</v>
      </c>
      <c r="G68" s="8"/>
      <c r="H68" s="8"/>
    </row>
    <row r="69" spans="1:8" x14ac:dyDescent="0.25">
      <c r="B69" s="8">
        <v>36</v>
      </c>
      <c r="C69" s="8">
        <f t="shared" si="0"/>
        <v>140034.76470371662</v>
      </c>
      <c r="D69" s="8">
        <f t="shared" si="1"/>
        <v>350.08691175929152</v>
      </c>
      <c r="E69" s="8">
        <f t="shared" si="2"/>
        <v>279.78951463250758</v>
      </c>
      <c r="F69" s="8">
        <f t="shared" si="3"/>
        <v>139754.9751890841</v>
      </c>
    </row>
    <row r="70" spans="1:8" x14ac:dyDescent="0.25">
      <c r="B70" s="8"/>
      <c r="C70" s="8"/>
      <c r="D70" s="8">
        <f>SUM(D58:D69)</f>
        <v>4246.7124307481954</v>
      </c>
      <c r="E70" s="8">
        <f>SUM(E58:E69)</f>
        <v>3311.8046859533943</v>
      </c>
      <c r="F70" s="8"/>
      <c r="G70" s="8"/>
      <c r="H70" s="8"/>
    </row>
    <row r="71" spans="1:8" x14ac:dyDescent="0.25">
      <c r="B71" s="8"/>
      <c r="C71" s="8"/>
      <c r="D71" s="8"/>
      <c r="E71" s="8"/>
      <c r="F71" s="8"/>
      <c r="G71" s="8"/>
      <c r="H71" s="8"/>
    </row>
    <row r="72" spans="1:8" x14ac:dyDescent="0.25">
      <c r="A72">
        <v>2006</v>
      </c>
      <c r="B72" s="8">
        <v>37</v>
      </c>
      <c r="C72" s="8">
        <f>+F69</f>
        <v>139754.9751890841</v>
      </c>
      <c r="D72" s="8">
        <f t="shared" si="1"/>
        <v>349.38743797271025</v>
      </c>
      <c r="E72" s="8">
        <f t="shared" si="2"/>
        <v>280.48898841908886</v>
      </c>
      <c r="F72" s="8">
        <f t="shared" si="3"/>
        <v>139474.48620066501</v>
      </c>
      <c r="G72" s="8"/>
      <c r="H72" s="8"/>
    </row>
    <row r="73" spans="1:8" x14ac:dyDescent="0.25">
      <c r="B73" s="8">
        <v>38</v>
      </c>
      <c r="C73" s="8">
        <f t="shared" si="0"/>
        <v>139474.48620066501</v>
      </c>
      <c r="D73" s="8">
        <f t="shared" si="1"/>
        <v>348.6862155016625</v>
      </c>
      <c r="E73" s="8">
        <f t="shared" si="2"/>
        <v>281.1902108901366</v>
      </c>
      <c r="F73" s="8">
        <f t="shared" si="3"/>
        <v>139193.29598977487</v>
      </c>
      <c r="G73" s="8"/>
      <c r="H73" s="8"/>
    </row>
    <row r="74" spans="1:8" x14ac:dyDescent="0.25">
      <c r="B74" s="8">
        <v>39</v>
      </c>
      <c r="C74" s="8">
        <f t="shared" si="0"/>
        <v>139193.29598977487</v>
      </c>
      <c r="D74" s="8">
        <f t="shared" si="1"/>
        <v>347.9832399744372</v>
      </c>
      <c r="E74" s="8">
        <f t="shared" si="2"/>
        <v>281.8931864173619</v>
      </c>
      <c r="F74" s="8">
        <f t="shared" si="3"/>
        <v>138911.40280335752</v>
      </c>
      <c r="G74" s="8"/>
      <c r="H74" s="8"/>
    </row>
    <row r="75" spans="1:8" x14ac:dyDescent="0.25">
      <c r="B75" s="8">
        <v>40</v>
      </c>
      <c r="C75" s="8">
        <f t="shared" si="0"/>
        <v>138911.40280335752</v>
      </c>
      <c r="D75" s="8">
        <f t="shared" si="1"/>
        <v>347.27850700839377</v>
      </c>
      <c r="E75" s="8">
        <f t="shared" si="2"/>
        <v>282.59791938340533</v>
      </c>
      <c r="F75" s="8">
        <f t="shared" si="3"/>
        <v>138628.80488397411</v>
      </c>
      <c r="G75" s="8"/>
      <c r="H75" s="8"/>
    </row>
    <row r="76" spans="1:8" x14ac:dyDescent="0.25">
      <c r="B76" s="8">
        <v>41</v>
      </c>
      <c r="C76" s="8">
        <f t="shared" si="0"/>
        <v>138628.80488397411</v>
      </c>
      <c r="D76" s="8">
        <f t="shared" si="1"/>
        <v>346.57201220993528</v>
      </c>
      <c r="E76" s="8">
        <f t="shared" si="2"/>
        <v>283.30441418186382</v>
      </c>
      <c r="F76" s="8">
        <f t="shared" si="3"/>
        <v>138345.50046979226</v>
      </c>
      <c r="G76" s="8"/>
      <c r="H76" s="8"/>
    </row>
    <row r="77" spans="1:8" x14ac:dyDescent="0.25">
      <c r="B77" s="8">
        <v>42</v>
      </c>
      <c r="C77" s="8">
        <f t="shared" si="0"/>
        <v>138345.50046979226</v>
      </c>
      <c r="D77" s="8">
        <f t="shared" si="1"/>
        <v>345.86375117448063</v>
      </c>
      <c r="E77" s="8">
        <f t="shared" si="2"/>
        <v>284.01267521731847</v>
      </c>
      <c r="F77" s="8">
        <f t="shared" si="3"/>
        <v>138061.48779457493</v>
      </c>
      <c r="G77" s="8"/>
      <c r="H77" s="8"/>
    </row>
    <row r="78" spans="1:8" x14ac:dyDescent="0.25">
      <c r="B78" s="8">
        <v>43</v>
      </c>
      <c r="C78" s="8">
        <f t="shared" si="0"/>
        <v>138061.48779457493</v>
      </c>
      <c r="D78" s="8">
        <f t="shared" si="1"/>
        <v>345.15371948643735</v>
      </c>
      <c r="E78" s="8">
        <f t="shared" si="2"/>
        <v>284.72270690536175</v>
      </c>
      <c r="F78" s="8">
        <f t="shared" si="3"/>
        <v>137776.76508766957</v>
      </c>
      <c r="G78" s="8"/>
      <c r="H78" s="8"/>
    </row>
    <row r="79" spans="1:8" x14ac:dyDescent="0.25">
      <c r="B79" s="8">
        <v>44</v>
      </c>
      <c r="C79" s="8">
        <f t="shared" si="0"/>
        <v>137776.76508766957</v>
      </c>
      <c r="D79" s="8">
        <f t="shared" si="1"/>
        <v>344.44191271917396</v>
      </c>
      <c r="E79" s="8">
        <f t="shared" si="2"/>
        <v>285.43451367262514</v>
      </c>
      <c r="F79" s="8">
        <f t="shared" si="3"/>
        <v>137491.33057399694</v>
      </c>
      <c r="G79" s="8"/>
      <c r="H79" s="8"/>
    </row>
    <row r="80" spans="1:8" x14ac:dyDescent="0.25">
      <c r="B80" s="8">
        <v>45</v>
      </c>
      <c r="C80" s="8">
        <f t="shared" si="0"/>
        <v>137491.33057399694</v>
      </c>
      <c r="D80" s="8">
        <f t="shared" si="1"/>
        <v>343.72832643499237</v>
      </c>
      <c r="E80" s="8">
        <f t="shared" si="2"/>
        <v>286.14809995680673</v>
      </c>
      <c r="F80" s="8">
        <f t="shared" si="3"/>
        <v>137205.18247404014</v>
      </c>
      <c r="G80" s="8"/>
      <c r="H80" s="8"/>
    </row>
    <row r="81" spans="1:8" x14ac:dyDescent="0.25">
      <c r="B81" s="8">
        <v>46</v>
      </c>
      <c r="C81" s="8">
        <f t="shared" si="0"/>
        <v>137205.18247404014</v>
      </c>
      <c r="D81" s="8">
        <f t="shared" si="1"/>
        <v>343.01295618510034</v>
      </c>
      <c r="E81" s="8">
        <f t="shared" si="2"/>
        <v>286.86347020669876</v>
      </c>
      <c r="F81" s="8">
        <f t="shared" si="3"/>
        <v>136918.31900383343</v>
      </c>
      <c r="G81" s="8"/>
      <c r="H81" s="8"/>
    </row>
    <row r="82" spans="1:8" x14ac:dyDescent="0.25">
      <c r="B82" s="8">
        <v>47</v>
      </c>
      <c r="C82" s="8">
        <f t="shared" si="0"/>
        <v>136918.31900383343</v>
      </c>
      <c r="D82" s="8">
        <f t="shared" si="1"/>
        <v>342.29579750958356</v>
      </c>
      <c r="E82" s="8">
        <f t="shared" si="2"/>
        <v>287.58062888221554</v>
      </c>
      <c r="F82" s="8">
        <f t="shared" si="3"/>
        <v>136630.73837495121</v>
      </c>
      <c r="G82" s="8"/>
      <c r="H82" s="8"/>
    </row>
    <row r="83" spans="1:8" x14ac:dyDescent="0.25">
      <c r="B83" s="8">
        <v>48</v>
      </c>
      <c r="C83" s="8">
        <f t="shared" si="0"/>
        <v>136630.73837495121</v>
      </c>
      <c r="D83" s="8">
        <f t="shared" si="1"/>
        <v>341.57684593737804</v>
      </c>
      <c r="E83" s="8">
        <f t="shared" si="2"/>
        <v>288.29958045442106</v>
      </c>
      <c r="F83" s="8">
        <f t="shared" si="3"/>
        <v>136342.43879449679</v>
      </c>
    </row>
    <row r="84" spans="1:8" x14ac:dyDescent="0.25">
      <c r="B84" s="8"/>
      <c r="C84" s="8"/>
      <c r="D84" s="8">
        <f>SUM(D72:D83)</f>
        <v>4145.9807221142855</v>
      </c>
      <c r="E84" s="8">
        <f>SUM(E72:E83)</f>
        <v>3412.5363945873037</v>
      </c>
      <c r="F84" s="8"/>
      <c r="G84" s="8"/>
      <c r="H84" s="8"/>
    </row>
    <row r="85" spans="1:8" x14ac:dyDescent="0.25">
      <c r="B85" s="8"/>
      <c r="C85" s="8"/>
      <c r="D85" s="8"/>
      <c r="E85" s="8"/>
      <c r="F85" s="8"/>
      <c r="G85" s="8"/>
      <c r="H85" s="8"/>
    </row>
    <row r="86" spans="1:8" x14ac:dyDescent="0.25">
      <c r="A86">
        <v>2007</v>
      </c>
      <c r="B86" s="8">
        <v>49</v>
      </c>
      <c r="C86" s="8">
        <f>+F83</f>
        <v>136342.43879449679</v>
      </c>
      <c r="D86" s="8">
        <f t="shared" si="1"/>
        <v>340.85609698624199</v>
      </c>
      <c r="E86" s="8">
        <f t="shared" si="2"/>
        <v>289.02032940555711</v>
      </c>
      <c r="F86" s="8">
        <f t="shared" si="3"/>
        <v>136053.41846509124</v>
      </c>
      <c r="G86" s="8"/>
      <c r="H86" s="8"/>
    </row>
    <row r="87" spans="1:8" x14ac:dyDescent="0.25">
      <c r="B87" s="8">
        <v>50</v>
      </c>
      <c r="C87" s="8">
        <f t="shared" si="0"/>
        <v>136053.41846509124</v>
      </c>
      <c r="D87" s="8">
        <f t="shared" si="1"/>
        <v>340.13354616272812</v>
      </c>
      <c r="E87" s="8">
        <f t="shared" si="2"/>
        <v>289.74288022907098</v>
      </c>
      <c r="F87" s="8">
        <f t="shared" si="3"/>
        <v>135763.67558486215</v>
      </c>
      <c r="G87" s="8"/>
      <c r="H87" s="8"/>
    </row>
    <row r="88" spans="1:8" x14ac:dyDescent="0.25">
      <c r="B88" s="8">
        <v>51</v>
      </c>
      <c r="C88" s="8">
        <f t="shared" si="0"/>
        <v>135763.67558486215</v>
      </c>
      <c r="D88" s="8">
        <f t="shared" si="1"/>
        <v>339.40918896215538</v>
      </c>
      <c r="E88" s="8">
        <f t="shared" si="2"/>
        <v>290.46723742964372</v>
      </c>
      <c r="F88" s="8">
        <f t="shared" si="3"/>
        <v>135473.20834743252</v>
      </c>
      <c r="G88" s="8"/>
      <c r="H88" s="8"/>
    </row>
    <row r="89" spans="1:8" x14ac:dyDescent="0.25">
      <c r="B89" s="8">
        <v>52</v>
      </c>
      <c r="C89" s="8">
        <f t="shared" si="0"/>
        <v>135473.20834743252</v>
      </c>
      <c r="D89" s="8">
        <f t="shared" si="1"/>
        <v>338.68302086858131</v>
      </c>
      <c r="E89" s="8">
        <f t="shared" si="2"/>
        <v>291.19340552321779</v>
      </c>
      <c r="F89" s="8">
        <f t="shared" si="3"/>
        <v>135182.01494190929</v>
      </c>
      <c r="G89" s="8"/>
      <c r="H89" s="8"/>
    </row>
    <row r="90" spans="1:8" x14ac:dyDescent="0.25">
      <c r="B90" s="8">
        <v>53</v>
      </c>
      <c r="C90" s="8">
        <f t="shared" si="0"/>
        <v>135182.01494190929</v>
      </c>
      <c r="D90" s="8">
        <f t="shared" si="1"/>
        <v>337.95503735477325</v>
      </c>
      <c r="E90" s="8">
        <f t="shared" si="2"/>
        <v>291.92138903702585</v>
      </c>
      <c r="F90" s="8">
        <f t="shared" si="3"/>
        <v>134890.09355287228</v>
      </c>
      <c r="G90" s="8"/>
      <c r="H90" s="8"/>
    </row>
    <row r="91" spans="1:8" x14ac:dyDescent="0.25">
      <c r="B91" s="8">
        <v>54</v>
      </c>
      <c r="C91" s="8">
        <f t="shared" si="0"/>
        <v>134890.09355287228</v>
      </c>
      <c r="D91" s="8">
        <f t="shared" si="1"/>
        <v>337.2252338821807</v>
      </c>
      <c r="E91" s="8">
        <f t="shared" si="2"/>
        <v>292.6511925096184</v>
      </c>
      <c r="F91" s="8">
        <f t="shared" si="3"/>
        <v>134597.44236036265</v>
      </c>
      <c r="G91" s="8"/>
      <c r="H91" s="8"/>
    </row>
    <row r="92" spans="1:8" x14ac:dyDescent="0.25">
      <c r="B92" s="8">
        <v>55</v>
      </c>
      <c r="C92" s="8">
        <f t="shared" si="0"/>
        <v>134597.44236036265</v>
      </c>
      <c r="D92" s="8">
        <f t="shared" si="1"/>
        <v>336.49360590090663</v>
      </c>
      <c r="E92" s="8">
        <f t="shared" si="2"/>
        <v>293.38282049089247</v>
      </c>
      <c r="F92" s="8">
        <f t="shared" si="3"/>
        <v>134304.05953987176</v>
      </c>
      <c r="G92" s="8"/>
      <c r="H92" s="8"/>
    </row>
    <row r="93" spans="1:8" x14ac:dyDescent="0.25">
      <c r="B93" s="8">
        <v>56</v>
      </c>
      <c r="C93" s="8">
        <f t="shared" si="0"/>
        <v>134304.05953987176</v>
      </c>
      <c r="D93" s="8">
        <f t="shared" si="1"/>
        <v>335.76014884967941</v>
      </c>
      <c r="E93" s="8">
        <f t="shared" si="2"/>
        <v>294.11627754211969</v>
      </c>
      <c r="F93" s="8">
        <f t="shared" si="3"/>
        <v>134009.94326232965</v>
      </c>
      <c r="G93" s="8"/>
      <c r="H93" s="8"/>
    </row>
    <row r="94" spans="1:8" x14ac:dyDescent="0.25">
      <c r="B94" s="8">
        <v>57</v>
      </c>
      <c r="C94" s="8">
        <f t="shared" si="0"/>
        <v>134009.94326232965</v>
      </c>
      <c r="D94" s="8">
        <f t="shared" si="1"/>
        <v>335.02485815582412</v>
      </c>
      <c r="E94" s="8">
        <f t="shared" si="2"/>
        <v>294.85156823597498</v>
      </c>
      <c r="F94" s="8">
        <f t="shared" si="3"/>
        <v>133715.09169409366</v>
      </c>
      <c r="G94" s="8"/>
      <c r="H94" s="8"/>
    </row>
    <row r="95" spans="1:8" x14ac:dyDescent="0.25">
      <c r="B95" s="8">
        <v>58</v>
      </c>
      <c r="C95" s="8">
        <f t="shared" si="0"/>
        <v>133715.09169409366</v>
      </c>
      <c r="D95" s="8">
        <f t="shared" si="1"/>
        <v>334.28772923523417</v>
      </c>
      <c r="E95" s="8">
        <f t="shared" si="2"/>
        <v>295.58869715656493</v>
      </c>
      <c r="F95" s="8">
        <f t="shared" si="3"/>
        <v>133419.50299693708</v>
      </c>
      <c r="G95" s="8"/>
      <c r="H95" s="8"/>
    </row>
    <row r="96" spans="1:8" x14ac:dyDescent="0.25">
      <c r="B96" s="8">
        <v>59</v>
      </c>
      <c r="C96" s="8">
        <f t="shared" si="0"/>
        <v>133419.50299693708</v>
      </c>
      <c r="D96" s="8">
        <f t="shared" si="1"/>
        <v>333.5487574923427</v>
      </c>
      <c r="E96" s="8">
        <f t="shared" si="2"/>
        <v>296.3276688994564</v>
      </c>
      <c r="F96" s="8">
        <f t="shared" si="3"/>
        <v>133123.17532803761</v>
      </c>
      <c r="G96" s="8"/>
      <c r="H96" s="8"/>
    </row>
    <row r="97" spans="1:8" ht="15.75" customHeight="1" x14ac:dyDescent="0.25">
      <c r="B97" s="8">
        <v>60</v>
      </c>
      <c r="C97" s="8">
        <f t="shared" si="0"/>
        <v>133123.17532803761</v>
      </c>
      <c r="D97" s="8">
        <f t="shared" si="1"/>
        <v>332.80793832009402</v>
      </c>
      <c r="E97" s="8">
        <f t="shared" si="2"/>
        <v>297.06848807170508</v>
      </c>
      <c r="F97" s="8">
        <f t="shared" si="3"/>
        <v>132826.10683996591</v>
      </c>
    </row>
    <row r="98" spans="1:8" ht="15.75" customHeight="1" x14ac:dyDescent="0.25">
      <c r="B98" s="8"/>
      <c r="C98" s="8"/>
      <c r="D98" s="8">
        <f>SUM(D86:D97)</f>
        <v>4042.1851621707415</v>
      </c>
      <c r="E98" s="8">
        <f>SUM(E86:E97)</f>
        <v>3516.3319545308473</v>
      </c>
      <c r="F98" s="8"/>
      <c r="G98" s="8"/>
      <c r="H98" s="8"/>
    </row>
    <row r="99" spans="1:8" ht="15.75" customHeight="1" x14ac:dyDescent="0.25">
      <c r="B99" s="8"/>
      <c r="C99" s="8"/>
      <c r="D99" s="8"/>
      <c r="E99" s="8"/>
      <c r="F99" s="8"/>
      <c r="G99" s="8"/>
      <c r="H99" s="8"/>
    </row>
    <row r="100" spans="1:8" x14ac:dyDescent="0.25">
      <c r="A100">
        <v>2008</v>
      </c>
      <c r="B100" s="8">
        <v>61</v>
      </c>
      <c r="C100" s="8">
        <f>+F97</f>
        <v>132826.10683996591</v>
      </c>
      <c r="D100" s="8">
        <f t="shared" si="1"/>
        <v>332.06526709991476</v>
      </c>
      <c r="E100" s="8">
        <f t="shared" si="2"/>
        <v>297.81115929188434</v>
      </c>
      <c r="F100" s="8">
        <f t="shared" si="3"/>
        <v>132528.29568067403</v>
      </c>
      <c r="G100" s="8"/>
      <c r="H100" s="8"/>
    </row>
    <row r="101" spans="1:8" x14ac:dyDescent="0.25">
      <c r="B101" s="8">
        <v>62</v>
      </c>
      <c r="C101" s="8">
        <f t="shared" si="0"/>
        <v>132528.29568067403</v>
      </c>
      <c r="D101" s="8">
        <f t="shared" si="1"/>
        <v>331.32073920168506</v>
      </c>
      <c r="E101" s="8">
        <f t="shared" si="2"/>
        <v>298.55568719011404</v>
      </c>
      <c r="F101" s="8">
        <f t="shared" si="3"/>
        <v>132229.7399934839</v>
      </c>
      <c r="G101" s="8"/>
      <c r="H101" s="8"/>
    </row>
    <row r="102" spans="1:8" x14ac:dyDescent="0.25">
      <c r="B102" s="8">
        <v>63</v>
      </c>
      <c r="C102" s="8">
        <f t="shared" si="0"/>
        <v>132229.7399934839</v>
      </c>
      <c r="D102" s="8">
        <f t="shared" si="1"/>
        <v>330.57434998370979</v>
      </c>
      <c r="E102" s="8">
        <f t="shared" si="2"/>
        <v>299.30207640808931</v>
      </c>
      <c r="F102" s="8">
        <f t="shared" si="3"/>
        <v>131930.43791707582</v>
      </c>
      <c r="G102" s="8"/>
      <c r="H102" s="8"/>
    </row>
    <row r="103" spans="1:8" x14ac:dyDescent="0.25">
      <c r="B103" s="8">
        <v>64</v>
      </c>
      <c r="C103" s="8">
        <f t="shared" si="0"/>
        <v>131930.43791707582</v>
      </c>
      <c r="D103" s="8">
        <f t="shared" si="1"/>
        <v>329.82609479268956</v>
      </c>
      <c r="E103" s="8">
        <f t="shared" si="2"/>
        <v>300.05033159910954</v>
      </c>
      <c r="F103" s="8">
        <f t="shared" si="3"/>
        <v>131630.38758547671</v>
      </c>
      <c r="G103" s="8"/>
      <c r="H103" s="8"/>
    </row>
    <row r="104" spans="1:8" x14ac:dyDescent="0.25">
      <c r="B104" s="8">
        <v>65</v>
      </c>
      <c r="C104" s="8">
        <f t="shared" si="0"/>
        <v>131630.38758547671</v>
      </c>
      <c r="D104" s="8">
        <f t="shared" si="1"/>
        <v>329.07596896369176</v>
      </c>
      <c r="E104" s="8">
        <f t="shared" si="2"/>
        <v>300.80045742810734</v>
      </c>
      <c r="F104" s="8">
        <f t="shared" si="3"/>
        <v>131329.58712804862</v>
      </c>
      <c r="G104" s="8"/>
      <c r="H104" s="8"/>
    </row>
    <row r="105" spans="1:8" x14ac:dyDescent="0.25">
      <c r="B105" s="8">
        <v>66</v>
      </c>
      <c r="C105" s="8">
        <f t="shared" ref="C105:C178" si="4">+F104</f>
        <v>131329.58712804862</v>
      </c>
      <c r="D105" s="8">
        <f t="shared" ref="D105:D178" si="5">$C$22*C105</f>
        <v>328.32396782012154</v>
      </c>
      <c r="E105" s="8">
        <f t="shared" ref="E105:E178" si="6">$C$24-D105</f>
        <v>301.55245857167756</v>
      </c>
      <c r="F105" s="8">
        <f t="shared" ref="F105:F178" si="7">+C105-E105</f>
        <v>131028.03466947694</v>
      </c>
      <c r="G105" s="8"/>
      <c r="H105" s="8"/>
    </row>
    <row r="106" spans="1:8" x14ac:dyDescent="0.25">
      <c r="B106" s="8">
        <v>67</v>
      </c>
      <c r="C106" s="8">
        <f t="shared" si="4"/>
        <v>131028.03466947694</v>
      </c>
      <c r="D106" s="8">
        <f t="shared" si="5"/>
        <v>327.57008667369234</v>
      </c>
      <c r="E106" s="8">
        <f t="shared" si="6"/>
        <v>302.30633971810676</v>
      </c>
      <c r="F106" s="8">
        <f t="shared" si="7"/>
        <v>130725.72832975883</v>
      </c>
      <c r="G106" s="8"/>
      <c r="H106" s="8"/>
    </row>
    <row r="107" spans="1:8" x14ac:dyDescent="0.25">
      <c r="B107" s="8">
        <v>68</v>
      </c>
      <c r="C107" s="8">
        <f t="shared" si="4"/>
        <v>130725.72832975883</v>
      </c>
      <c r="D107" s="8">
        <f t="shared" si="5"/>
        <v>326.8143208243971</v>
      </c>
      <c r="E107" s="8">
        <f t="shared" si="6"/>
        <v>303.062105567402</v>
      </c>
      <c r="F107" s="8">
        <f t="shared" si="7"/>
        <v>130422.66622419143</v>
      </c>
      <c r="G107" s="8"/>
      <c r="H107" s="8"/>
    </row>
    <row r="108" spans="1:8" x14ac:dyDescent="0.25">
      <c r="B108" s="8">
        <v>69</v>
      </c>
      <c r="C108" s="8">
        <f t="shared" si="4"/>
        <v>130422.66622419143</v>
      </c>
      <c r="D108" s="8">
        <f t="shared" si="5"/>
        <v>326.05666556047856</v>
      </c>
      <c r="E108" s="8">
        <f t="shared" si="6"/>
        <v>303.81976083132054</v>
      </c>
      <c r="F108" s="8">
        <f t="shared" si="7"/>
        <v>130118.84646336011</v>
      </c>
      <c r="G108" s="8"/>
      <c r="H108" s="8"/>
    </row>
    <row r="109" spans="1:8" x14ac:dyDescent="0.25">
      <c r="B109" s="8">
        <v>70</v>
      </c>
      <c r="C109" s="8">
        <f t="shared" si="4"/>
        <v>130118.84646336011</v>
      </c>
      <c r="D109" s="8">
        <f t="shared" si="5"/>
        <v>325.29711615840029</v>
      </c>
      <c r="E109" s="8">
        <f t="shared" si="6"/>
        <v>304.57931023339881</v>
      </c>
      <c r="F109" s="8">
        <f t="shared" si="7"/>
        <v>129814.26715312671</v>
      </c>
      <c r="G109" s="8"/>
      <c r="H109" s="8"/>
    </row>
    <row r="110" spans="1:8" x14ac:dyDescent="0.25">
      <c r="B110" s="8">
        <v>71</v>
      </c>
      <c r="C110" s="8">
        <f t="shared" si="4"/>
        <v>129814.26715312671</v>
      </c>
      <c r="D110" s="8">
        <f t="shared" si="5"/>
        <v>324.53566788281677</v>
      </c>
      <c r="E110" s="8">
        <f t="shared" si="6"/>
        <v>305.34075850898233</v>
      </c>
      <c r="F110" s="8">
        <f t="shared" si="7"/>
        <v>129508.92639461772</v>
      </c>
      <c r="G110" s="8"/>
      <c r="H110" s="8"/>
    </row>
    <row r="111" spans="1:8" x14ac:dyDescent="0.25">
      <c r="B111" s="8">
        <v>72</v>
      </c>
      <c r="C111" s="8">
        <f t="shared" si="4"/>
        <v>129508.92639461772</v>
      </c>
      <c r="D111" s="8">
        <f t="shared" si="5"/>
        <v>323.7723159865443</v>
      </c>
      <c r="E111" s="8">
        <f t="shared" si="6"/>
        <v>306.1041104052548</v>
      </c>
      <c r="F111" s="8">
        <f t="shared" si="7"/>
        <v>129202.82228421247</v>
      </c>
      <c r="G111" s="8"/>
      <c r="H111" s="8"/>
    </row>
    <row r="112" spans="1:8" x14ac:dyDescent="0.25">
      <c r="B112" s="8"/>
      <c r="C112" s="8"/>
      <c r="D112" s="8">
        <f>SUM(D100:D111)</f>
        <v>3935.2325609481422</v>
      </c>
      <c r="E112" s="8">
        <f>SUM(E100:E111)</f>
        <v>3623.2845557534465</v>
      </c>
      <c r="F112" s="8"/>
      <c r="G112" s="8"/>
      <c r="H112" s="8"/>
    </row>
    <row r="113" spans="1:8" x14ac:dyDescent="0.25">
      <c r="B113" s="8"/>
      <c r="C113" s="8"/>
      <c r="D113" s="8"/>
      <c r="E113" s="8"/>
      <c r="F113" s="8"/>
      <c r="G113" s="8"/>
      <c r="H113" s="8"/>
    </row>
    <row r="114" spans="1:8" x14ac:dyDescent="0.25">
      <c r="A114">
        <v>2009</v>
      </c>
      <c r="B114" s="8">
        <v>73</v>
      </c>
      <c r="C114" s="8">
        <f>+F111</f>
        <v>129202.82228421247</v>
      </c>
      <c r="D114" s="8">
        <f t="shared" si="5"/>
        <v>323.00705571053118</v>
      </c>
      <c r="E114" s="8">
        <f t="shared" si="6"/>
        <v>306.86937068126792</v>
      </c>
      <c r="F114" s="8">
        <f t="shared" si="7"/>
        <v>128895.9529135312</v>
      </c>
      <c r="G114" s="8"/>
      <c r="H114" s="8"/>
    </row>
    <row r="115" spans="1:8" x14ac:dyDescent="0.25">
      <c r="B115" s="8">
        <v>74</v>
      </c>
      <c r="C115" s="8">
        <f t="shared" si="4"/>
        <v>128895.9529135312</v>
      </c>
      <c r="D115" s="8">
        <f t="shared" si="5"/>
        <v>322.23988228382802</v>
      </c>
      <c r="E115" s="8">
        <f t="shared" si="6"/>
        <v>307.63654410797108</v>
      </c>
      <c r="F115" s="8">
        <f t="shared" si="7"/>
        <v>128588.31636942324</v>
      </c>
      <c r="G115" s="8"/>
      <c r="H115" s="8"/>
    </row>
    <row r="116" spans="1:8" x14ac:dyDescent="0.25">
      <c r="B116" s="8">
        <v>75</v>
      </c>
      <c r="C116" s="8">
        <f t="shared" si="4"/>
        <v>128588.31636942324</v>
      </c>
      <c r="D116" s="8">
        <f t="shared" si="5"/>
        <v>321.47079092355807</v>
      </c>
      <c r="E116" s="8">
        <f t="shared" si="6"/>
        <v>308.40563546824103</v>
      </c>
      <c r="F116" s="8">
        <f t="shared" si="7"/>
        <v>128279.910733955</v>
      </c>
      <c r="G116" s="8"/>
      <c r="H116" s="8"/>
    </row>
    <row r="117" spans="1:8" x14ac:dyDescent="0.25">
      <c r="B117" s="8">
        <v>76</v>
      </c>
      <c r="C117" s="8">
        <f t="shared" si="4"/>
        <v>128279.910733955</v>
      </c>
      <c r="D117" s="8">
        <f t="shared" si="5"/>
        <v>320.69977683488747</v>
      </c>
      <c r="E117" s="8">
        <f t="shared" si="6"/>
        <v>309.17664955691163</v>
      </c>
      <c r="F117" s="8">
        <f t="shared" si="7"/>
        <v>127970.73408439808</v>
      </c>
      <c r="G117" s="8"/>
      <c r="H117" s="8"/>
    </row>
    <row r="118" spans="1:8" x14ac:dyDescent="0.25">
      <c r="B118" s="8">
        <v>77</v>
      </c>
      <c r="C118" s="8">
        <f t="shared" si="4"/>
        <v>127970.73408439808</v>
      </c>
      <c r="D118" s="8">
        <f t="shared" si="5"/>
        <v>319.92683521099519</v>
      </c>
      <c r="E118" s="8">
        <f t="shared" si="6"/>
        <v>309.94959118080391</v>
      </c>
      <c r="F118" s="8">
        <f t="shared" si="7"/>
        <v>127660.78449321727</v>
      </c>
      <c r="G118" s="8"/>
      <c r="H118" s="8"/>
    </row>
    <row r="119" spans="1:8" x14ac:dyDescent="0.25">
      <c r="B119" s="8">
        <v>78</v>
      </c>
      <c r="C119" s="8">
        <f t="shared" si="4"/>
        <v>127660.78449321727</v>
      </c>
      <c r="D119" s="8">
        <f t="shared" si="5"/>
        <v>319.15196123304321</v>
      </c>
      <c r="E119" s="8">
        <f t="shared" si="6"/>
        <v>310.72446515875589</v>
      </c>
      <c r="F119" s="8">
        <f t="shared" si="7"/>
        <v>127350.06002805852</v>
      </c>
    </row>
    <row r="120" spans="1:8" x14ac:dyDescent="0.25">
      <c r="B120" s="8">
        <v>79</v>
      </c>
      <c r="C120" s="8">
        <f t="shared" si="4"/>
        <v>127350.06002805852</v>
      </c>
      <c r="D120" s="8">
        <f t="shared" si="5"/>
        <v>318.37515007014633</v>
      </c>
      <c r="E120" s="8">
        <f t="shared" si="6"/>
        <v>311.50127632165277</v>
      </c>
      <c r="F120" s="8">
        <f t="shared" si="7"/>
        <v>127038.55875173687</v>
      </c>
    </row>
    <row r="121" spans="1:8" x14ac:dyDescent="0.25">
      <c r="B121" s="8">
        <v>80</v>
      </c>
      <c r="C121" s="8">
        <f t="shared" si="4"/>
        <v>127038.55875173687</v>
      </c>
      <c r="D121" s="8">
        <f t="shared" si="5"/>
        <v>317.59639687934219</v>
      </c>
      <c r="E121" s="8">
        <f t="shared" si="6"/>
        <v>312.28002951245691</v>
      </c>
      <c r="F121" s="8">
        <f t="shared" si="7"/>
        <v>126726.27872222441</v>
      </c>
    </row>
    <row r="122" spans="1:8" x14ac:dyDescent="0.25">
      <c r="B122" s="8">
        <v>81</v>
      </c>
      <c r="C122" s="8">
        <f t="shared" si="4"/>
        <v>126726.27872222441</v>
      </c>
      <c r="D122" s="8">
        <f t="shared" si="5"/>
        <v>316.815696805561</v>
      </c>
      <c r="E122" s="8">
        <f t="shared" si="6"/>
        <v>313.0607295862381</v>
      </c>
      <c r="F122" s="8">
        <f t="shared" si="7"/>
        <v>126413.21799263817</v>
      </c>
    </row>
    <row r="123" spans="1:8" x14ac:dyDescent="0.25">
      <c r="B123" s="8">
        <v>82</v>
      </c>
      <c r="C123" s="8">
        <f t="shared" si="4"/>
        <v>126413.21799263817</v>
      </c>
      <c r="D123" s="8">
        <f t="shared" si="5"/>
        <v>316.03304498159542</v>
      </c>
      <c r="E123" s="8">
        <f t="shared" si="6"/>
        <v>313.84338141020368</v>
      </c>
      <c r="F123" s="8">
        <f t="shared" si="7"/>
        <v>126099.37461122796</v>
      </c>
    </row>
    <row r="124" spans="1:8" x14ac:dyDescent="0.25">
      <c r="B124" s="8">
        <v>83</v>
      </c>
      <c r="C124" s="8">
        <f t="shared" si="4"/>
        <v>126099.37461122796</v>
      </c>
      <c r="D124" s="8">
        <f t="shared" si="5"/>
        <v>315.24843652806993</v>
      </c>
      <c r="E124" s="8">
        <f t="shared" si="6"/>
        <v>314.62798986372917</v>
      </c>
      <c r="F124" s="8">
        <f t="shared" si="7"/>
        <v>125784.74662136423</v>
      </c>
    </row>
    <row r="125" spans="1:8" x14ac:dyDescent="0.25">
      <c r="B125" s="8">
        <v>84</v>
      </c>
      <c r="C125" s="8">
        <f t="shared" si="4"/>
        <v>125784.74662136423</v>
      </c>
      <c r="D125" s="8">
        <f t="shared" si="5"/>
        <v>314.46186655341057</v>
      </c>
      <c r="E125" s="8">
        <f t="shared" si="6"/>
        <v>315.41455983838853</v>
      </c>
      <c r="F125" s="8">
        <f t="shared" si="7"/>
        <v>125469.33206152584</v>
      </c>
    </row>
    <row r="126" spans="1:8" x14ac:dyDescent="0.25">
      <c r="B126" s="8"/>
      <c r="C126" s="8"/>
      <c r="D126" s="8">
        <f t="shared" ref="D126:E126" si="8">SUM(D114:D125)</f>
        <v>3825.026894014969</v>
      </c>
      <c r="E126" s="8">
        <f t="shared" si="8"/>
        <v>3733.4902226866207</v>
      </c>
      <c r="F126" s="8"/>
    </row>
    <row r="127" spans="1:8" x14ac:dyDescent="0.25">
      <c r="B127" s="8"/>
      <c r="C127" s="8"/>
      <c r="D127" s="8"/>
      <c r="E127" s="8"/>
      <c r="F127" s="8"/>
    </row>
    <row r="128" spans="1:8" x14ac:dyDescent="0.25">
      <c r="A128">
        <v>2010</v>
      </c>
      <c r="B128" s="8">
        <v>85</v>
      </c>
      <c r="C128" s="8">
        <f>+F125</f>
        <v>125469.33206152584</v>
      </c>
      <c r="D128" s="8">
        <f t="shared" si="5"/>
        <v>313.67333015381462</v>
      </c>
      <c r="E128" s="8">
        <f t="shared" si="6"/>
        <v>316.20309623798448</v>
      </c>
      <c r="F128" s="8">
        <f t="shared" si="7"/>
        <v>125153.12896528786</v>
      </c>
    </row>
    <row r="129" spans="1:6" x14ac:dyDescent="0.25">
      <c r="B129" s="8">
        <v>86</v>
      </c>
      <c r="C129" s="8">
        <f t="shared" si="4"/>
        <v>125153.12896528786</v>
      </c>
      <c r="D129" s="8">
        <f t="shared" si="5"/>
        <v>312.88282241321969</v>
      </c>
      <c r="E129" s="8">
        <f t="shared" si="6"/>
        <v>316.99360397857942</v>
      </c>
      <c r="F129" s="8">
        <f t="shared" si="7"/>
        <v>124836.13536130928</v>
      </c>
    </row>
    <row r="130" spans="1:6" x14ac:dyDescent="0.25">
      <c r="B130" s="8">
        <v>87</v>
      </c>
      <c r="C130" s="8">
        <f t="shared" si="4"/>
        <v>124836.13536130928</v>
      </c>
      <c r="D130" s="8">
        <f t="shared" si="5"/>
        <v>312.09033840327322</v>
      </c>
      <c r="E130" s="8">
        <f t="shared" si="6"/>
        <v>317.78608798852588</v>
      </c>
      <c r="F130" s="8">
        <f t="shared" si="7"/>
        <v>124518.34927332075</v>
      </c>
    </row>
    <row r="131" spans="1:6" x14ac:dyDescent="0.25">
      <c r="B131" s="8">
        <v>88</v>
      </c>
      <c r="C131" s="8">
        <f t="shared" si="4"/>
        <v>124518.34927332075</v>
      </c>
      <c r="D131" s="8">
        <f t="shared" si="5"/>
        <v>311.29587318330186</v>
      </c>
      <c r="E131" s="8">
        <f t="shared" si="6"/>
        <v>318.58055320849724</v>
      </c>
      <c r="F131" s="8">
        <f t="shared" si="7"/>
        <v>124199.76872011226</v>
      </c>
    </row>
    <row r="132" spans="1:6" x14ac:dyDescent="0.25">
      <c r="B132" s="8">
        <v>89</v>
      </c>
      <c r="C132" s="8">
        <f t="shared" si="4"/>
        <v>124199.76872011226</v>
      </c>
      <c r="D132" s="8">
        <f t="shared" si="5"/>
        <v>310.49942180028069</v>
      </c>
      <c r="E132" s="8">
        <f t="shared" si="6"/>
        <v>319.37700459151841</v>
      </c>
      <c r="F132" s="8">
        <f t="shared" si="7"/>
        <v>123880.39171552075</v>
      </c>
    </row>
    <row r="133" spans="1:6" x14ac:dyDescent="0.25">
      <c r="B133" s="8">
        <v>90</v>
      </c>
      <c r="C133" s="8">
        <f t="shared" si="4"/>
        <v>123880.39171552075</v>
      </c>
      <c r="D133" s="8">
        <f t="shared" si="5"/>
        <v>309.70097928880188</v>
      </c>
      <c r="E133" s="8">
        <f t="shared" si="6"/>
        <v>320.17544710299723</v>
      </c>
      <c r="F133" s="8">
        <f t="shared" si="7"/>
        <v>123560.21626841775</v>
      </c>
    </row>
    <row r="134" spans="1:6" x14ac:dyDescent="0.25">
      <c r="B134" s="8">
        <v>91</v>
      </c>
      <c r="C134" s="8">
        <f t="shared" si="4"/>
        <v>123560.21626841775</v>
      </c>
      <c r="D134" s="8">
        <f t="shared" si="5"/>
        <v>308.90054067104438</v>
      </c>
      <c r="E134" s="8">
        <f t="shared" si="6"/>
        <v>320.97588572075472</v>
      </c>
      <c r="F134" s="8">
        <f t="shared" si="7"/>
        <v>123239.240382697</v>
      </c>
    </row>
    <row r="135" spans="1:6" x14ac:dyDescent="0.25">
      <c r="B135" s="8">
        <v>92</v>
      </c>
      <c r="C135" s="8">
        <f t="shared" si="4"/>
        <v>123239.240382697</v>
      </c>
      <c r="D135" s="8">
        <f t="shared" si="5"/>
        <v>308.09810095674248</v>
      </c>
      <c r="E135" s="8">
        <f t="shared" si="6"/>
        <v>321.77832543505662</v>
      </c>
      <c r="F135" s="8">
        <f t="shared" si="7"/>
        <v>122917.46205726195</v>
      </c>
    </row>
    <row r="136" spans="1:6" x14ac:dyDescent="0.25">
      <c r="B136" s="8">
        <v>93</v>
      </c>
      <c r="C136" s="8">
        <f t="shared" si="4"/>
        <v>122917.46205726195</v>
      </c>
      <c r="D136" s="8">
        <f t="shared" si="5"/>
        <v>307.29365514315487</v>
      </c>
      <c r="E136" s="8">
        <f t="shared" si="6"/>
        <v>322.58277124864424</v>
      </c>
      <c r="F136" s="8">
        <f t="shared" si="7"/>
        <v>122594.8792860133</v>
      </c>
    </row>
    <row r="137" spans="1:6" x14ac:dyDescent="0.25">
      <c r="B137" s="8">
        <v>94</v>
      </c>
      <c r="C137" s="8">
        <f t="shared" si="4"/>
        <v>122594.8792860133</v>
      </c>
      <c r="D137" s="8">
        <f t="shared" si="5"/>
        <v>306.48719821503323</v>
      </c>
      <c r="E137" s="8">
        <f t="shared" si="6"/>
        <v>323.38922817676587</v>
      </c>
      <c r="F137" s="8">
        <f t="shared" si="7"/>
        <v>122271.49005783653</v>
      </c>
    </row>
    <row r="138" spans="1:6" x14ac:dyDescent="0.25">
      <c r="B138" s="8">
        <v>95</v>
      </c>
      <c r="C138" s="8">
        <f t="shared" si="4"/>
        <v>122271.49005783653</v>
      </c>
      <c r="D138" s="8">
        <f t="shared" si="5"/>
        <v>305.67872514459134</v>
      </c>
      <c r="E138" s="8">
        <f t="shared" si="6"/>
        <v>324.19770124720776</v>
      </c>
      <c r="F138" s="8">
        <f t="shared" si="7"/>
        <v>121947.29235658933</v>
      </c>
    </row>
    <row r="139" spans="1:6" x14ac:dyDescent="0.25">
      <c r="B139" s="8">
        <v>96</v>
      </c>
      <c r="C139" s="8">
        <f t="shared" si="4"/>
        <v>121947.29235658933</v>
      </c>
      <c r="D139" s="8">
        <f t="shared" si="5"/>
        <v>304.86823089147333</v>
      </c>
      <c r="E139" s="8">
        <f t="shared" si="6"/>
        <v>325.00819550032577</v>
      </c>
      <c r="F139" s="8">
        <f t="shared" si="7"/>
        <v>121622.284161089</v>
      </c>
    </row>
    <row r="140" spans="1:6" x14ac:dyDescent="0.25">
      <c r="B140" s="8"/>
      <c r="C140" s="8"/>
      <c r="D140" s="8">
        <f t="shared" ref="D140:E140" si="9">SUM(D128:D139)</f>
        <v>3711.4692162647316</v>
      </c>
      <c r="E140" s="8">
        <f t="shared" si="9"/>
        <v>3847.0479004368576</v>
      </c>
      <c r="F140" s="8"/>
    </row>
    <row r="141" spans="1:6" x14ac:dyDescent="0.25">
      <c r="B141" s="8"/>
      <c r="C141" s="8"/>
      <c r="D141" s="8"/>
      <c r="E141" s="8"/>
      <c r="F141" s="8"/>
    </row>
    <row r="142" spans="1:6" x14ac:dyDescent="0.25">
      <c r="A142">
        <v>2011</v>
      </c>
      <c r="B142" s="8">
        <v>97</v>
      </c>
      <c r="C142" s="8">
        <f>+F139</f>
        <v>121622.284161089</v>
      </c>
      <c r="D142" s="8">
        <f t="shared" si="5"/>
        <v>304.05571040272253</v>
      </c>
      <c r="E142" s="8">
        <f t="shared" si="6"/>
        <v>325.82071598907658</v>
      </c>
      <c r="F142" s="8">
        <f t="shared" si="7"/>
        <v>121296.46344509993</v>
      </c>
    </row>
    <row r="143" spans="1:6" x14ac:dyDescent="0.25">
      <c r="B143" s="8">
        <v>98</v>
      </c>
      <c r="C143" s="8">
        <f t="shared" si="4"/>
        <v>121296.46344509993</v>
      </c>
      <c r="D143" s="8">
        <f t="shared" si="5"/>
        <v>303.24115861274981</v>
      </c>
      <c r="E143" s="8">
        <f t="shared" si="6"/>
        <v>326.63526777904929</v>
      </c>
      <c r="F143" s="8">
        <f t="shared" si="7"/>
        <v>120969.82817732087</v>
      </c>
    </row>
    <row r="144" spans="1:6" x14ac:dyDescent="0.25">
      <c r="B144" s="8">
        <v>99</v>
      </c>
      <c r="C144" s="8">
        <f t="shared" si="4"/>
        <v>120969.82817732087</v>
      </c>
      <c r="D144" s="8">
        <f t="shared" si="5"/>
        <v>302.42457044330217</v>
      </c>
      <c r="E144" s="8">
        <f t="shared" si="6"/>
        <v>327.45185594849693</v>
      </c>
      <c r="F144" s="8">
        <f t="shared" si="7"/>
        <v>120642.37632137237</v>
      </c>
    </row>
    <row r="145" spans="1:6" x14ac:dyDescent="0.25">
      <c r="B145" s="8">
        <v>100</v>
      </c>
      <c r="C145" s="8">
        <f t="shared" si="4"/>
        <v>120642.37632137237</v>
      </c>
      <c r="D145" s="8">
        <f t="shared" si="5"/>
        <v>301.60594080343094</v>
      </c>
      <c r="E145" s="8">
        <f t="shared" si="6"/>
        <v>328.27048558836816</v>
      </c>
      <c r="F145" s="8">
        <f t="shared" si="7"/>
        <v>120314.10583578401</v>
      </c>
    </row>
    <row r="146" spans="1:6" x14ac:dyDescent="0.25">
      <c r="B146" s="8">
        <v>101</v>
      </c>
      <c r="C146" s="8">
        <f t="shared" si="4"/>
        <v>120314.10583578401</v>
      </c>
      <c r="D146" s="8">
        <f t="shared" si="5"/>
        <v>300.78526458946004</v>
      </c>
      <c r="E146" s="8">
        <f t="shared" si="6"/>
        <v>329.09116180233906</v>
      </c>
      <c r="F146" s="8">
        <f t="shared" si="7"/>
        <v>119985.01467398167</v>
      </c>
    </row>
    <row r="147" spans="1:6" x14ac:dyDescent="0.25">
      <c r="B147" s="8">
        <v>102</v>
      </c>
      <c r="C147" s="8">
        <f t="shared" si="4"/>
        <v>119985.01467398167</v>
      </c>
      <c r="D147" s="8">
        <f t="shared" si="5"/>
        <v>299.96253668495416</v>
      </c>
      <c r="E147" s="8">
        <f t="shared" si="6"/>
        <v>329.91388970684494</v>
      </c>
      <c r="F147" s="8">
        <f t="shared" si="7"/>
        <v>119655.10078427482</v>
      </c>
    </row>
    <row r="148" spans="1:6" x14ac:dyDescent="0.25">
      <c r="B148" s="8">
        <v>103</v>
      </c>
      <c r="C148" s="8">
        <f t="shared" si="4"/>
        <v>119655.10078427482</v>
      </c>
      <c r="D148" s="8">
        <f t="shared" si="5"/>
        <v>299.13775196068707</v>
      </c>
      <c r="E148" s="8">
        <f t="shared" si="6"/>
        <v>330.73867443111203</v>
      </c>
      <c r="F148" s="8">
        <f t="shared" si="7"/>
        <v>119324.36210984371</v>
      </c>
    </row>
    <row r="149" spans="1:6" x14ac:dyDescent="0.25">
      <c r="B149" s="8">
        <v>104</v>
      </c>
      <c r="C149" s="8">
        <f t="shared" si="4"/>
        <v>119324.36210984371</v>
      </c>
      <c r="D149" s="8">
        <f t="shared" si="5"/>
        <v>298.3109052746093</v>
      </c>
      <c r="E149" s="8">
        <f t="shared" si="6"/>
        <v>331.5655211171898</v>
      </c>
      <c r="F149" s="8">
        <f t="shared" si="7"/>
        <v>118992.79658872653</v>
      </c>
    </row>
    <row r="150" spans="1:6" x14ac:dyDescent="0.25">
      <c r="B150" s="8">
        <v>105</v>
      </c>
      <c r="C150" s="8">
        <f t="shared" si="4"/>
        <v>118992.79658872653</v>
      </c>
      <c r="D150" s="8">
        <f t="shared" si="5"/>
        <v>297.48199147181634</v>
      </c>
      <c r="E150" s="8">
        <f t="shared" si="6"/>
        <v>332.39443491998276</v>
      </c>
      <c r="F150" s="8">
        <f t="shared" si="7"/>
        <v>118660.40215380654</v>
      </c>
    </row>
    <row r="151" spans="1:6" x14ac:dyDescent="0.25">
      <c r="B151" s="8">
        <v>106</v>
      </c>
      <c r="C151" s="8">
        <f t="shared" si="4"/>
        <v>118660.40215380654</v>
      </c>
      <c r="D151" s="8">
        <f t="shared" si="5"/>
        <v>296.65100538451634</v>
      </c>
      <c r="E151" s="8">
        <f t="shared" si="6"/>
        <v>333.22542100728276</v>
      </c>
      <c r="F151" s="8">
        <f t="shared" si="7"/>
        <v>118327.17673279926</v>
      </c>
    </row>
    <row r="152" spans="1:6" x14ac:dyDescent="0.25">
      <c r="B152" s="8">
        <v>107</v>
      </c>
      <c r="C152" s="8">
        <f t="shared" si="4"/>
        <v>118327.17673279926</v>
      </c>
      <c r="D152" s="8">
        <f t="shared" si="5"/>
        <v>295.81794183199816</v>
      </c>
      <c r="E152" s="8">
        <f t="shared" si="6"/>
        <v>334.05848455980095</v>
      </c>
      <c r="F152" s="8">
        <f t="shared" si="7"/>
        <v>117993.11824823945</v>
      </c>
    </row>
    <row r="153" spans="1:6" x14ac:dyDescent="0.25">
      <c r="B153" s="8">
        <v>108</v>
      </c>
      <c r="C153" s="8">
        <f t="shared" si="4"/>
        <v>117993.11824823945</v>
      </c>
      <c r="D153" s="8">
        <f t="shared" si="5"/>
        <v>294.98279562059861</v>
      </c>
      <c r="E153" s="8">
        <f t="shared" si="6"/>
        <v>334.89363077120049</v>
      </c>
      <c r="F153" s="8">
        <f t="shared" si="7"/>
        <v>117658.22461746825</v>
      </c>
    </row>
    <row r="154" spans="1:6" x14ac:dyDescent="0.25">
      <c r="B154" s="8"/>
      <c r="C154" s="8"/>
      <c r="D154" s="8">
        <f t="shared" ref="D154:E154" si="10">SUM(D142:D153)</f>
        <v>3594.4575730808456</v>
      </c>
      <c r="E154" s="8">
        <f t="shared" si="10"/>
        <v>3964.0595436207436</v>
      </c>
      <c r="F154" s="8"/>
    </row>
    <row r="155" spans="1:6" x14ac:dyDescent="0.25">
      <c r="B155" s="8"/>
      <c r="C155" s="8"/>
      <c r="D155" s="8"/>
      <c r="E155" s="8"/>
      <c r="F155" s="8"/>
    </row>
    <row r="156" spans="1:6" x14ac:dyDescent="0.25">
      <c r="A156">
        <v>2012</v>
      </c>
      <c r="B156" s="8">
        <v>109</v>
      </c>
      <c r="C156" s="8">
        <f>+F153</f>
        <v>117658.22461746825</v>
      </c>
      <c r="D156" s="8">
        <f t="shared" si="5"/>
        <v>294.14556154367062</v>
      </c>
      <c r="E156" s="8">
        <f t="shared" si="6"/>
        <v>335.73086484812848</v>
      </c>
      <c r="F156" s="8">
        <f t="shared" si="7"/>
        <v>117322.49375262012</v>
      </c>
    </row>
    <row r="157" spans="1:6" x14ac:dyDescent="0.25">
      <c r="B157" s="8">
        <v>110</v>
      </c>
      <c r="C157" s="8">
        <f t="shared" si="4"/>
        <v>117322.49375262012</v>
      </c>
      <c r="D157" s="8">
        <f t="shared" si="5"/>
        <v>293.30623438155033</v>
      </c>
      <c r="E157" s="8">
        <f t="shared" si="6"/>
        <v>336.57019201024877</v>
      </c>
      <c r="F157" s="8">
        <f t="shared" si="7"/>
        <v>116985.92356060988</v>
      </c>
    </row>
    <row r="158" spans="1:6" x14ac:dyDescent="0.25">
      <c r="B158" s="8">
        <v>111</v>
      </c>
      <c r="C158" s="8">
        <f t="shared" si="4"/>
        <v>116985.92356060988</v>
      </c>
      <c r="D158" s="8">
        <f t="shared" si="5"/>
        <v>292.46480890152469</v>
      </c>
      <c r="E158" s="8">
        <f t="shared" si="6"/>
        <v>337.41161749027441</v>
      </c>
      <c r="F158" s="8">
        <f t="shared" si="7"/>
        <v>116648.51194311961</v>
      </c>
    </row>
    <row r="159" spans="1:6" x14ac:dyDescent="0.25">
      <c r="B159" s="8">
        <v>112</v>
      </c>
      <c r="C159" s="8">
        <f t="shared" si="4"/>
        <v>116648.51194311961</v>
      </c>
      <c r="D159" s="8">
        <f t="shared" si="5"/>
        <v>291.62127985779904</v>
      </c>
      <c r="E159" s="8">
        <f t="shared" si="6"/>
        <v>338.25514653400006</v>
      </c>
      <c r="F159" s="8">
        <f t="shared" si="7"/>
        <v>116310.25679658561</v>
      </c>
    </row>
    <row r="160" spans="1:6" x14ac:dyDescent="0.25">
      <c r="B160" s="8">
        <v>113</v>
      </c>
      <c r="C160" s="8">
        <f t="shared" si="4"/>
        <v>116310.25679658561</v>
      </c>
      <c r="D160" s="8">
        <f t="shared" si="5"/>
        <v>290.77564199146406</v>
      </c>
      <c r="E160" s="8">
        <f t="shared" si="6"/>
        <v>339.10078440033504</v>
      </c>
      <c r="F160" s="8">
        <f t="shared" si="7"/>
        <v>115971.15601218528</v>
      </c>
    </row>
    <row r="161" spans="1:6" x14ac:dyDescent="0.25">
      <c r="B161" s="8">
        <v>114</v>
      </c>
      <c r="C161" s="8">
        <f t="shared" si="4"/>
        <v>115971.15601218528</v>
      </c>
      <c r="D161" s="8">
        <f t="shared" si="5"/>
        <v>289.92789003046323</v>
      </c>
      <c r="E161" s="8">
        <f t="shared" si="6"/>
        <v>339.94853636133587</v>
      </c>
      <c r="F161" s="8">
        <f t="shared" si="7"/>
        <v>115631.20747582395</v>
      </c>
    </row>
    <row r="162" spans="1:6" x14ac:dyDescent="0.25">
      <c r="B162" s="8">
        <v>115</v>
      </c>
      <c r="C162" s="8">
        <f t="shared" si="4"/>
        <v>115631.20747582395</v>
      </c>
      <c r="D162" s="8">
        <f t="shared" si="5"/>
        <v>289.07801868955988</v>
      </c>
      <c r="E162" s="8">
        <f t="shared" si="6"/>
        <v>340.79840770223922</v>
      </c>
      <c r="F162" s="8">
        <f t="shared" si="7"/>
        <v>115290.40906812171</v>
      </c>
    </row>
    <row r="163" spans="1:6" x14ac:dyDescent="0.25">
      <c r="B163" s="8">
        <v>116</v>
      </c>
      <c r="C163" s="8">
        <f t="shared" si="4"/>
        <v>115290.40906812171</v>
      </c>
      <c r="D163" s="8">
        <f t="shared" si="5"/>
        <v>288.22602267030425</v>
      </c>
      <c r="E163" s="8">
        <f t="shared" si="6"/>
        <v>341.65040372149485</v>
      </c>
      <c r="F163" s="8">
        <f t="shared" si="7"/>
        <v>114948.75866440021</v>
      </c>
    </row>
    <row r="164" spans="1:6" x14ac:dyDescent="0.25">
      <c r="B164" s="8">
        <v>117</v>
      </c>
      <c r="C164" s="8">
        <f t="shared" si="4"/>
        <v>114948.75866440021</v>
      </c>
      <c r="D164" s="8">
        <f t="shared" si="5"/>
        <v>287.37189666100056</v>
      </c>
      <c r="E164" s="8">
        <f t="shared" si="6"/>
        <v>342.50452973079854</v>
      </c>
      <c r="F164" s="8">
        <f t="shared" si="7"/>
        <v>114606.25413466942</v>
      </c>
    </row>
    <row r="165" spans="1:6" x14ac:dyDescent="0.25">
      <c r="B165" s="8">
        <v>118</v>
      </c>
      <c r="C165" s="8">
        <f t="shared" si="4"/>
        <v>114606.25413466942</v>
      </c>
      <c r="D165" s="8">
        <f t="shared" si="5"/>
        <v>286.51563533667354</v>
      </c>
      <c r="E165" s="8">
        <f t="shared" si="6"/>
        <v>343.36079105512556</v>
      </c>
      <c r="F165" s="8">
        <f t="shared" si="7"/>
        <v>114262.8933436143</v>
      </c>
    </row>
    <row r="166" spans="1:6" x14ac:dyDescent="0.25">
      <c r="B166" s="8">
        <v>119</v>
      </c>
      <c r="C166" s="8">
        <f t="shared" si="4"/>
        <v>114262.8933436143</v>
      </c>
      <c r="D166" s="8">
        <f t="shared" si="5"/>
        <v>285.65723335903573</v>
      </c>
      <c r="E166" s="8">
        <f t="shared" si="6"/>
        <v>344.21919303276337</v>
      </c>
      <c r="F166" s="8">
        <f t="shared" si="7"/>
        <v>113918.67415058153</v>
      </c>
    </row>
    <row r="167" spans="1:6" x14ac:dyDescent="0.25">
      <c r="B167" s="8">
        <v>120</v>
      </c>
      <c r="C167" s="8">
        <f t="shared" si="4"/>
        <v>113918.67415058153</v>
      </c>
      <c r="D167" s="8">
        <f t="shared" si="5"/>
        <v>284.79668537645381</v>
      </c>
      <c r="E167" s="8">
        <f t="shared" si="6"/>
        <v>345.07974101534529</v>
      </c>
      <c r="F167" s="8">
        <f t="shared" si="7"/>
        <v>113573.59440956618</v>
      </c>
    </row>
    <row r="168" spans="1:6" x14ac:dyDescent="0.25">
      <c r="B168" s="8"/>
      <c r="C168" s="8"/>
      <c r="D168" s="8">
        <f t="shared" ref="D168:E168" si="11">SUM(D156:D167)</f>
        <v>3473.8869087994999</v>
      </c>
      <c r="E168" s="8">
        <f t="shared" si="11"/>
        <v>4084.6302079020898</v>
      </c>
      <c r="F168" s="8"/>
    </row>
    <row r="169" spans="1:6" x14ac:dyDescent="0.25">
      <c r="B169" s="8"/>
      <c r="C169" s="8"/>
      <c r="D169" s="8"/>
      <c r="E169" s="8"/>
      <c r="F169" s="8"/>
    </row>
    <row r="170" spans="1:6" x14ac:dyDescent="0.25">
      <c r="A170">
        <v>2013</v>
      </c>
      <c r="B170" s="8">
        <v>121</v>
      </c>
      <c r="C170" s="8">
        <f>+F167</f>
        <v>113573.59440956618</v>
      </c>
      <c r="D170" s="8">
        <f t="shared" si="5"/>
        <v>283.93398602391545</v>
      </c>
      <c r="E170" s="8">
        <f t="shared" si="6"/>
        <v>345.94244036788365</v>
      </c>
      <c r="F170" s="8">
        <f t="shared" si="7"/>
        <v>113227.6519691983</v>
      </c>
    </row>
    <row r="171" spans="1:6" x14ac:dyDescent="0.25">
      <c r="B171" s="8">
        <v>122</v>
      </c>
      <c r="C171" s="8">
        <f t="shared" si="4"/>
        <v>113227.6519691983</v>
      </c>
      <c r="D171" s="8">
        <f t="shared" si="5"/>
        <v>283.06912992299573</v>
      </c>
      <c r="E171" s="8">
        <f t="shared" si="6"/>
        <v>346.80729646880337</v>
      </c>
      <c r="F171" s="8">
        <f t="shared" si="7"/>
        <v>112880.84467272949</v>
      </c>
    </row>
    <row r="172" spans="1:6" x14ac:dyDescent="0.25">
      <c r="B172" s="8">
        <v>123</v>
      </c>
      <c r="C172" s="8">
        <f t="shared" si="4"/>
        <v>112880.84467272949</v>
      </c>
      <c r="D172" s="8">
        <f t="shared" si="5"/>
        <v>282.20211168182374</v>
      </c>
      <c r="E172" s="8">
        <f t="shared" si="6"/>
        <v>347.67431470997536</v>
      </c>
      <c r="F172" s="8">
        <f t="shared" si="7"/>
        <v>112533.17035801952</v>
      </c>
    </row>
    <row r="173" spans="1:6" x14ac:dyDescent="0.25">
      <c r="B173" s="8">
        <v>124</v>
      </c>
      <c r="C173" s="8">
        <f t="shared" si="4"/>
        <v>112533.17035801952</v>
      </c>
      <c r="D173" s="8">
        <f t="shared" si="5"/>
        <v>281.33292589504879</v>
      </c>
      <c r="E173" s="8">
        <f t="shared" si="6"/>
        <v>348.54350049675031</v>
      </c>
      <c r="F173" s="8">
        <f t="shared" si="7"/>
        <v>112184.62685752277</v>
      </c>
    </row>
    <row r="174" spans="1:6" x14ac:dyDescent="0.25">
      <c r="B174" s="8">
        <v>125</v>
      </c>
      <c r="C174" s="8">
        <f t="shared" si="4"/>
        <v>112184.62685752277</v>
      </c>
      <c r="D174" s="8">
        <f t="shared" si="5"/>
        <v>280.46156714380692</v>
      </c>
      <c r="E174" s="8">
        <f t="shared" si="6"/>
        <v>349.41485924799218</v>
      </c>
      <c r="F174" s="8">
        <f t="shared" si="7"/>
        <v>111835.21199827478</v>
      </c>
    </row>
    <row r="175" spans="1:6" x14ac:dyDescent="0.25">
      <c r="B175" s="8">
        <v>126</v>
      </c>
      <c r="C175" s="8">
        <f t="shared" si="4"/>
        <v>111835.21199827478</v>
      </c>
      <c r="D175" s="8">
        <f t="shared" si="5"/>
        <v>279.58802999568695</v>
      </c>
      <c r="E175" s="8">
        <f t="shared" si="6"/>
        <v>350.28839639611215</v>
      </c>
      <c r="F175" s="8">
        <f t="shared" si="7"/>
        <v>111484.92360187868</v>
      </c>
    </row>
    <row r="176" spans="1:6" x14ac:dyDescent="0.25">
      <c r="B176" s="8">
        <v>127</v>
      </c>
      <c r="C176" s="8">
        <f t="shared" si="4"/>
        <v>111484.92360187868</v>
      </c>
      <c r="D176" s="8">
        <f t="shared" si="5"/>
        <v>278.71230900469669</v>
      </c>
      <c r="E176" s="8">
        <f t="shared" si="6"/>
        <v>351.16411738710241</v>
      </c>
      <c r="F176" s="8">
        <f t="shared" si="7"/>
        <v>111133.75948449157</v>
      </c>
    </row>
    <row r="177" spans="1:6" x14ac:dyDescent="0.25">
      <c r="B177" s="8">
        <v>128</v>
      </c>
      <c r="C177" s="8">
        <f t="shared" si="4"/>
        <v>111133.75948449157</v>
      </c>
      <c r="D177" s="8">
        <f t="shared" si="5"/>
        <v>277.83439871122891</v>
      </c>
      <c r="E177" s="8">
        <f t="shared" si="6"/>
        <v>352.04202768057019</v>
      </c>
      <c r="F177" s="8">
        <f t="shared" si="7"/>
        <v>110781.71745681101</v>
      </c>
    </row>
    <row r="178" spans="1:6" x14ac:dyDescent="0.25">
      <c r="B178" s="8">
        <v>129</v>
      </c>
      <c r="C178" s="8">
        <f t="shared" si="4"/>
        <v>110781.71745681101</v>
      </c>
      <c r="D178" s="8">
        <f t="shared" si="5"/>
        <v>276.95429364202749</v>
      </c>
      <c r="E178" s="8">
        <f t="shared" si="6"/>
        <v>352.92213274977161</v>
      </c>
      <c r="F178" s="8">
        <f t="shared" si="7"/>
        <v>110428.79532406124</v>
      </c>
    </row>
    <row r="179" spans="1:6" x14ac:dyDescent="0.25">
      <c r="B179" s="8">
        <v>130</v>
      </c>
      <c r="C179" s="8">
        <f t="shared" ref="C179:C251" si="12">+F178</f>
        <v>110428.79532406124</v>
      </c>
      <c r="D179" s="8">
        <f t="shared" ref="D179:D254" si="13">$C$22*C179</f>
        <v>276.07198831015313</v>
      </c>
      <c r="E179" s="8">
        <f t="shared" ref="E179:E254" si="14">$C$24-D179</f>
        <v>353.80443808164597</v>
      </c>
      <c r="F179" s="8">
        <f t="shared" ref="F179:F254" si="15">+C179-E179</f>
        <v>110074.9908859796</v>
      </c>
    </row>
    <row r="180" spans="1:6" x14ac:dyDescent="0.25">
      <c r="B180" s="8">
        <v>131</v>
      </c>
      <c r="C180" s="8">
        <f t="shared" si="12"/>
        <v>110074.9908859796</v>
      </c>
      <c r="D180" s="8">
        <f t="shared" si="13"/>
        <v>275.18747721494901</v>
      </c>
      <c r="E180" s="8">
        <f t="shared" si="14"/>
        <v>354.68894917685009</v>
      </c>
      <c r="F180" s="8">
        <f t="shared" si="15"/>
        <v>109720.30193680275</v>
      </c>
    </row>
    <row r="181" spans="1:6" x14ac:dyDescent="0.25">
      <c r="B181" s="8">
        <v>132</v>
      </c>
      <c r="C181" s="8">
        <f t="shared" si="12"/>
        <v>109720.30193680275</v>
      </c>
      <c r="D181" s="8">
        <f t="shared" si="13"/>
        <v>274.30075484200688</v>
      </c>
      <c r="E181" s="8">
        <f t="shared" si="14"/>
        <v>355.57567154979222</v>
      </c>
      <c r="F181" s="8">
        <f t="shared" si="15"/>
        <v>109364.72626525295</v>
      </c>
    </row>
    <row r="182" spans="1:6" x14ac:dyDescent="0.25">
      <c r="B182" s="8"/>
      <c r="C182" s="8"/>
      <c r="D182" s="8">
        <f t="shared" ref="D182:E182" si="16">SUM(D170:D181)</f>
        <v>3349.6489723883401</v>
      </c>
      <c r="E182" s="8">
        <f t="shared" si="16"/>
        <v>4208.86814431325</v>
      </c>
      <c r="F182" s="8"/>
    </row>
    <row r="183" spans="1:6" x14ac:dyDescent="0.25">
      <c r="B183" s="8"/>
      <c r="C183" s="8"/>
      <c r="D183" s="8"/>
      <c r="E183" s="8"/>
      <c r="F183" s="8"/>
    </row>
    <row r="184" spans="1:6" x14ac:dyDescent="0.25">
      <c r="A184">
        <v>2014</v>
      </c>
      <c r="B184" s="8">
        <v>133</v>
      </c>
      <c r="C184" s="8">
        <f>+F181</f>
        <v>109364.72626525295</v>
      </c>
      <c r="D184" s="8">
        <f t="shared" si="13"/>
        <v>273.41181566313236</v>
      </c>
      <c r="E184" s="8">
        <f t="shared" si="14"/>
        <v>356.46461072866674</v>
      </c>
      <c r="F184" s="8">
        <f t="shared" si="15"/>
        <v>109008.26165452428</v>
      </c>
    </row>
    <row r="185" spans="1:6" x14ac:dyDescent="0.25">
      <c r="B185" s="8">
        <v>134</v>
      </c>
      <c r="C185" s="8">
        <f t="shared" si="12"/>
        <v>109008.26165452428</v>
      </c>
      <c r="D185" s="8">
        <f t="shared" si="13"/>
        <v>272.52065413631072</v>
      </c>
      <c r="E185" s="8">
        <f t="shared" si="14"/>
        <v>357.35577225548838</v>
      </c>
      <c r="F185" s="8">
        <f t="shared" si="15"/>
        <v>108650.90588226879</v>
      </c>
    </row>
    <row r="186" spans="1:6" x14ac:dyDescent="0.25">
      <c r="B186" s="8">
        <v>135</v>
      </c>
      <c r="C186" s="8">
        <f t="shared" si="12"/>
        <v>108650.90588226879</v>
      </c>
      <c r="D186" s="8">
        <f t="shared" si="13"/>
        <v>271.62726470567202</v>
      </c>
      <c r="E186" s="8">
        <f t="shared" si="14"/>
        <v>358.24916168612708</v>
      </c>
      <c r="F186" s="8">
        <f t="shared" si="15"/>
        <v>108292.65672058267</v>
      </c>
    </row>
    <row r="187" spans="1:6" x14ac:dyDescent="0.25">
      <c r="B187" s="8">
        <v>136</v>
      </c>
      <c r="C187" s="8">
        <f t="shared" si="12"/>
        <v>108292.65672058267</v>
      </c>
      <c r="D187" s="8">
        <f t="shared" si="13"/>
        <v>270.7316418014567</v>
      </c>
      <c r="E187" s="8">
        <f t="shared" si="14"/>
        <v>359.1447845903424</v>
      </c>
      <c r="F187" s="8">
        <f t="shared" si="15"/>
        <v>107933.51193599233</v>
      </c>
    </row>
    <row r="188" spans="1:6" x14ac:dyDescent="0.25">
      <c r="B188" s="8">
        <v>137</v>
      </c>
      <c r="C188" s="8">
        <f t="shared" si="12"/>
        <v>107933.51193599233</v>
      </c>
      <c r="D188" s="8">
        <f t="shared" si="13"/>
        <v>269.83377983998082</v>
      </c>
      <c r="E188" s="8">
        <f t="shared" si="14"/>
        <v>360.04264655181828</v>
      </c>
      <c r="F188" s="8">
        <f t="shared" si="15"/>
        <v>107573.4692894405</v>
      </c>
    </row>
    <row r="189" spans="1:6" x14ac:dyDescent="0.25">
      <c r="B189" s="8">
        <v>138</v>
      </c>
      <c r="C189" s="8">
        <f t="shared" si="12"/>
        <v>107573.4692894405</v>
      </c>
      <c r="D189" s="8">
        <f t="shared" si="13"/>
        <v>268.93367322360126</v>
      </c>
      <c r="E189" s="8">
        <f t="shared" si="14"/>
        <v>360.94275316819784</v>
      </c>
      <c r="F189" s="8">
        <f t="shared" si="15"/>
        <v>107212.5265362723</v>
      </c>
    </row>
    <row r="190" spans="1:6" x14ac:dyDescent="0.25">
      <c r="B190" s="8">
        <v>139</v>
      </c>
      <c r="C190" s="8">
        <f t="shared" si="12"/>
        <v>107212.5265362723</v>
      </c>
      <c r="D190" s="8">
        <f t="shared" si="13"/>
        <v>268.03131634068075</v>
      </c>
      <c r="E190" s="8">
        <f t="shared" si="14"/>
        <v>361.84511005111835</v>
      </c>
      <c r="F190" s="8">
        <f t="shared" si="15"/>
        <v>106850.68142622118</v>
      </c>
    </row>
    <row r="191" spans="1:6" x14ac:dyDescent="0.25">
      <c r="B191" s="8">
        <v>140</v>
      </c>
      <c r="C191" s="8">
        <f t="shared" si="12"/>
        <v>106850.68142622118</v>
      </c>
      <c r="D191" s="8">
        <f t="shared" si="13"/>
        <v>267.12670356555299</v>
      </c>
      <c r="E191" s="8">
        <f t="shared" si="14"/>
        <v>362.74972282624611</v>
      </c>
      <c r="F191" s="8">
        <f t="shared" si="15"/>
        <v>106487.93170339493</v>
      </c>
    </row>
    <row r="192" spans="1:6" x14ac:dyDescent="0.25">
      <c r="B192" s="8">
        <v>141</v>
      </c>
      <c r="C192" s="8">
        <f t="shared" si="12"/>
        <v>106487.93170339493</v>
      </c>
      <c r="D192" s="8">
        <f t="shared" si="13"/>
        <v>266.21982925848732</v>
      </c>
      <c r="E192" s="8">
        <f t="shared" si="14"/>
        <v>363.65659713331178</v>
      </c>
      <c r="F192" s="8">
        <f t="shared" si="15"/>
        <v>106124.27510626162</v>
      </c>
    </row>
    <row r="193" spans="1:6" x14ac:dyDescent="0.25">
      <c r="B193" s="8">
        <v>142</v>
      </c>
      <c r="C193" s="8">
        <f t="shared" si="12"/>
        <v>106124.27510626162</v>
      </c>
      <c r="D193" s="8">
        <f t="shared" si="13"/>
        <v>265.31068776565405</v>
      </c>
      <c r="E193" s="8">
        <f t="shared" si="14"/>
        <v>364.56573862614505</v>
      </c>
      <c r="F193" s="8">
        <f t="shared" si="15"/>
        <v>105759.70936763547</v>
      </c>
    </row>
    <row r="194" spans="1:6" x14ac:dyDescent="0.25">
      <c r="B194" s="8">
        <v>143</v>
      </c>
      <c r="C194" s="8">
        <f t="shared" si="12"/>
        <v>105759.70936763547</v>
      </c>
      <c r="D194" s="8">
        <f t="shared" si="13"/>
        <v>264.39927341908867</v>
      </c>
      <c r="E194" s="8">
        <f t="shared" si="14"/>
        <v>365.47715297271043</v>
      </c>
      <c r="F194" s="8">
        <f t="shared" si="15"/>
        <v>105394.23221466276</v>
      </c>
    </row>
    <row r="195" spans="1:6" x14ac:dyDescent="0.25">
      <c r="B195" s="8">
        <v>144</v>
      </c>
      <c r="C195" s="8">
        <f t="shared" si="12"/>
        <v>105394.23221466276</v>
      </c>
      <c r="D195" s="8">
        <f t="shared" si="13"/>
        <v>263.48558053665687</v>
      </c>
      <c r="E195" s="8">
        <f t="shared" si="14"/>
        <v>366.39084585514223</v>
      </c>
      <c r="F195" s="8">
        <f t="shared" si="15"/>
        <v>105027.84136880761</v>
      </c>
    </row>
    <row r="196" spans="1:6" x14ac:dyDescent="0.25">
      <c r="B196" s="8"/>
      <c r="C196" s="8"/>
      <c r="D196" s="8">
        <f t="shared" ref="D196:E196" si="17">SUM(D184:D195)</f>
        <v>3221.6322202562742</v>
      </c>
      <c r="E196" s="8">
        <f t="shared" si="17"/>
        <v>4336.8848964453136</v>
      </c>
      <c r="F196" s="8"/>
    </row>
    <row r="197" spans="1:6" x14ac:dyDescent="0.25">
      <c r="B197" s="8"/>
      <c r="C197" s="8"/>
      <c r="D197" s="8"/>
      <c r="E197" s="8"/>
      <c r="F197" s="8"/>
    </row>
    <row r="198" spans="1:6" x14ac:dyDescent="0.25">
      <c r="A198">
        <v>2015</v>
      </c>
      <c r="B198" s="8">
        <v>145</v>
      </c>
      <c r="C198" s="8">
        <f>+F195</f>
        <v>105027.84136880761</v>
      </c>
      <c r="D198" s="8">
        <f t="shared" si="13"/>
        <v>262.56960342201904</v>
      </c>
      <c r="E198" s="8">
        <f t="shared" si="14"/>
        <v>367.30682296978006</v>
      </c>
      <c r="F198" s="8">
        <f t="shared" si="15"/>
        <v>104660.53454583783</v>
      </c>
    </row>
    <row r="199" spans="1:6" x14ac:dyDescent="0.25">
      <c r="B199" s="8">
        <v>146</v>
      </c>
      <c r="C199" s="8">
        <f t="shared" si="12"/>
        <v>104660.53454583783</v>
      </c>
      <c r="D199" s="8">
        <f t="shared" si="13"/>
        <v>261.65133636459456</v>
      </c>
      <c r="E199" s="8">
        <f t="shared" si="14"/>
        <v>368.22509002720454</v>
      </c>
      <c r="F199" s="8">
        <f t="shared" si="15"/>
        <v>104292.30945581062</v>
      </c>
    </row>
    <row r="200" spans="1:6" x14ac:dyDescent="0.25">
      <c r="B200" s="8">
        <v>147</v>
      </c>
      <c r="C200" s="8">
        <f t="shared" si="12"/>
        <v>104292.30945581062</v>
      </c>
      <c r="D200" s="8">
        <f t="shared" si="13"/>
        <v>260.73077363952655</v>
      </c>
      <c r="E200" s="8">
        <f t="shared" si="14"/>
        <v>369.14565275227255</v>
      </c>
      <c r="F200" s="8">
        <f t="shared" si="15"/>
        <v>103923.16380305836</v>
      </c>
    </row>
    <row r="201" spans="1:6" x14ac:dyDescent="0.25">
      <c r="B201" s="8">
        <v>148</v>
      </c>
      <c r="C201" s="8">
        <f t="shared" si="12"/>
        <v>103923.16380305836</v>
      </c>
      <c r="D201" s="8">
        <f t="shared" si="13"/>
        <v>259.80790950764589</v>
      </c>
      <c r="E201" s="8">
        <f t="shared" si="14"/>
        <v>370.06851688415321</v>
      </c>
      <c r="F201" s="8">
        <f t="shared" si="15"/>
        <v>103553.0952861742</v>
      </c>
    </row>
    <row r="202" spans="1:6" x14ac:dyDescent="0.25">
      <c r="B202" s="8">
        <v>149</v>
      </c>
      <c r="C202" s="8">
        <f t="shared" si="12"/>
        <v>103553.0952861742</v>
      </c>
      <c r="D202" s="8">
        <f t="shared" si="13"/>
        <v>258.8827382154355</v>
      </c>
      <c r="E202" s="8">
        <f t="shared" si="14"/>
        <v>370.99368817636361</v>
      </c>
      <c r="F202" s="8">
        <f t="shared" si="15"/>
        <v>103182.10159799784</v>
      </c>
    </row>
    <row r="203" spans="1:6" x14ac:dyDescent="0.25">
      <c r="B203" s="8">
        <v>150</v>
      </c>
      <c r="C203" s="8">
        <f t="shared" si="12"/>
        <v>103182.10159799784</v>
      </c>
      <c r="D203" s="8">
        <f t="shared" si="13"/>
        <v>257.95525399499462</v>
      </c>
      <c r="E203" s="8">
        <f t="shared" si="14"/>
        <v>371.92117239680448</v>
      </c>
      <c r="F203" s="8">
        <f t="shared" si="15"/>
        <v>102810.18042560104</v>
      </c>
    </row>
    <row r="204" spans="1:6" x14ac:dyDescent="0.25">
      <c r="B204" s="8">
        <v>151</v>
      </c>
      <c r="C204" s="8">
        <f t="shared" si="12"/>
        <v>102810.18042560104</v>
      </c>
      <c r="D204" s="8">
        <f t="shared" si="13"/>
        <v>257.0254510640026</v>
      </c>
      <c r="E204" s="8">
        <f t="shared" si="14"/>
        <v>372.8509753277965</v>
      </c>
      <c r="F204" s="8">
        <f t="shared" si="15"/>
        <v>102437.32945027325</v>
      </c>
    </row>
    <row r="205" spans="1:6" x14ac:dyDescent="0.25">
      <c r="B205" s="8">
        <v>152</v>
      </c>
      <c r="C205" s="8">
        <f t="shared" si="12"/>
        <v>102437.32945027325</v>
      </c>
      <c r="D205" s="8">
        <f t="shared" si="13"/>
        <v>256.09332362568313</v>
      </c>
      <c r="E205" s="8">
        <f t="shared" si="14"/>
        <v>373.78310276611597</v>
      </c>
      <c r="F205" s="8">
        <f t="shared" si="15"/>
        <v>102063.54634750713</v>
      </c>
    </row>
    <row r="206" spans="1:6" x14ac:dyDescent="0.25">
      <c r="B206" s="8">
        <v>153</v>
      </c>
      <c r="C206" s="8">
        <f t="shared" si="12"/>
        <v>102063.54634750713</v>
      </c>
      <c r="D206" s="8">
        <f t="shared" si="13"/>
        <v>255.15886586876783</v>
      </c>
      <c r="E206" s="8">
        <f t="shared" si="14"/>
        <v>374.71756052303124</v>
      </c>
      <c r="F206" s="8">
        <f t="shared" si="15"/>
        <v>101688.8287869841</v>
      </c>
    </row>
    <row r="207" spans="1:6" x14ac:dyDescent="0.25">
      <c r="B207" s="8">
        <v>154</v>
      </c>
      <c r="C207" s="8">
        <f t="shared" si="12"/>
        <v>101688.8287869841</v>
      </c>
      <c r="D207" s="8">
        <f t="shared" si="13"/>
        <v>254.22207196746027</v>
      </c>
      <c r="E207" s="8">
        <f t="shared" si="14"/>
        <v>375.65435442433886</v>
      </c>
      <c r="F207" s="8">
        <f t="shared" si="15"/>
        <v>101313.17443255977</v>
      </c>
    </row>
    <row r="208" spans="1:6" x14ac:dyDescent="0.25">
      <c r="B208" s="8">
        <v>155</v>
      </c>
      <c r="C208" s="8">
        <f t="shared" si="12"/>
        <v>101313.17443255977</v>
      </c>
      <c r="D208" s="8">
        <f t="shared" si="13"/>
        <v>253.28293608139941</v>
      </c>
      <c r="E208" s="8">
        <f t="shared" si="14"/>
        <v>376.59349031039972</v>
      </c>
      <c r="F208" s="8">
        <f t="shared" si="15"/>
        <v>100936.58094224936</v>
      </c>
    </row>
    <row r="209" spans="1:6" x14ac:dyDescent="0.25">
      <c r="B209" s="8">
        <v>156</v>
      </c>
      <c r="C209" s="8">
        <f t="shared" si="12"/>
        <v>100936.58094224936</v>
      </c>
      <c r="D209" s="8">
        <f t="shared" si="13"/>
        <v>252.3414523556234</v>
      </c>
      <c r="E209" s="8">
        <f t="shared" si="14"/>
        <v>377.5349740361757</v>
      </c>
      <c r="F209" s="8">
        <f t="shared" si="15"/>
        <v>100559.04596821319</v>
      </c>
    </row>
    <row r="210" spans="1:6" x14ac:dyDescent="0.25">
      <c r="B210" s="8"/>
      <c r="C210" s="8"/>
      <c r="D210" s="8">
        <f t="shared" ref="D210:E210" si="18">SUM(D198:D209)</f>
        <v>3089.7217161071526</v>
      </c>
      <c r="E210" s="8">
        <f t="shared" si="18"/>
        <v>4468.7954005944357</v>
      </c>
      <c r="F210" s="8"/>
    </row>
    <row r="211" spans="1:6" x14ac:dyDescent="0.25">
      <c r="B211" s="8"/>
      <c r="C211" s="8"/>
      <c r="D211" s="8"/>
      <c r="E211" s="8"/>
      <c r="F211" s="8"/>
    </row>
    <row r="212" spans="1:6" x14ac:dyDescent="0.25">
      <c r="A212">
        <v>2016</v>
      </c>
      <c r="B212" s="8">
        <v>157</v>
      </c>
      <c r="C212" s="8">
        <f>+F209</f>
        <v>100559.04596821319</v>
      </c>
      <c r="D212" s="8">
        <f t="shared" si="13"/>
        <v>251.39761492053299</v>
      </c>
      <c r="E212" s="8">
        <f t="shared" si="14"/>
        <v>378.47881147126611</v>
      </c>
      <c r="F212" s="8">
        <f t="shared" si="15"/>
        <v>100180.56715674192</v>
      </c>
    </row>
    <row r="213" spans="1:6" x14ac:dyDescent="0.25">
      <c r="B213" s="8">
        <v>158</v>
      </c>
      <c r="C213" s="8">
        <f t="shared" si="12"/>
        <v>100180.56715674192</v>
      </c>
      <c r="D213" s="8">
        <f t="shared" si="13"/>
        <v>250.45141789185482</v>
      </c>
      <c r="E213" s="8">
        <f t="shared" si="14"/>
        <v>379.42500849994428</v>
      </c>
      <c r="F213" s="8">
        <f t="shared" si="15"/>
        <v>99801.142148241968</v>
      </c>
    </row>
    <row r="214" spans="1:6" x14ac:dyDescent="0.25">
      <c r="B214" s="8">
        <v>159</v>
      </c>
      <c r="C214" s="8">
        <f t="shared" si="12"/>
        <v>99801.142148241968</v>
      </c>
      <c r="D214" s="8">
        <f t="shared" si="13"/>
        <v>249.50285537060492</v>
      </c>
      <c r="E214" s="8">
        <f t="shared" si="14"/>
        <v>380.37357102119415</v>
      </c>
      <c r="F214" s="8">
        <f t="shared" si="15"/>
        <v>99420.768577220777</v>
      </c>
    </row>
    <row r="215" spans="1:6" x14ac:dyDescent="0.25">
      <c r="B215" s="8">
        <v>160</v>
      </c>
      <c r="C215" s="8">
        <f t="shared" si="12"/>
        <v>99420.768577220777</v>
      </c>
      <c r="D215" s="8">
        <f t="shared" si="13"/>
        <v>248.55192144305195</v>
      </c>
      <c r="E215" s="8">
        <f t="shared" si="14"/>
        <v>381.32450494874718</v>
      </c>
      <c r="F215" s="8">
        <f t="shared" si="15"/>
        <v>99039.444072272032</v>
      </c>
    </row>
    <row r="216" spans="1:6" x14ac:dyDescent="0.25">
      <c r="B216" s="8">
        <v>161</v>
      </c>
      <c r="C216" s="8">
        <f t="shared" si="12"/>
        <v>99039.444072272032</v>
      </c>
      <c r="D216" s="8">
        <f t="shared" si="13"/>
        <v>247.59861018068008</v>
      </c>
      <c r="E216" s="8">
        <f t="shared" si="14"/>
        <v>382.27781621111899</v>
      </c>
      <c r="F216" s="8">
        <f t="shared" si="15"/>
        <v>98657.166256060911</v>
      </c>
    </row>
    <row r="217" spans="1:6" x14ac:dyDescent="0.25">
      <c r="B217" s="8">
        <v>162</v>
      </c>
      <c r="C217" s="8">
        <f t="shared" si="12"/>
        <v>98657.166256060911</v>
      </c>
      <c r="D217" s="8">
        <f t="shared" si="13"/>
        <v>246.6429156401523</v>
      </c>
      <c r="E217" s="8">
        <f t="shared" si="14"/>
        <v>383.2335107516468</v>
      </c>
      <c r="F217" s="8">
        <f t="shared" si="15"/>
        <v>98273.93274530927</v>
      </c>
    </row>
    <row r="218" spans="1:6" x14ac:dyDescent="0.25">
      <c r="B218" s="8">
        <v>163</v>
      </c>
      <c r="C218" s="8">
        <f t="shared" si="12"/>
        <v>98273.93274530927</v>
      </c>
      <c r="D218" s="8">
        <f t="shared" si="13"/>
        <v>245.68483186327319</v>
      </c>
      <c r="E218" s="8">
        <f t="shared" si="14"/>
        <v>384.19159452852591</v>
      </c>
      <c r="F218" s="8">
        <f t="shared" si="15"/>
        <v>97889.741150780741</v>
      </c>
    </row>
    <row r="219" spans="1:6" x14ac:dyDescent="0.25">
      <c r="B219" s="8">
        <v>164</v>
      </c>
      <c r="C219" s="8">
        <f t="shared" si="12"/>
        <v>97889.741150780741</v>
      </c>
      <c r="D219" s="8">
        <f t="shared" si="13"/>
        <v>244.72435287695185</v>
      </c>
      <c r="E219" s="8">
        <f t="shared" si="14"/>
        <v>385.15207351484725</v>
      </c>
      <c r="F219" s="8">
        <f t="shared" si="15"/>
        <v>97504.58907726589</v>
      </c>
    </row>
    <row r="220" spans="1:6" x14ac:dyDescent="0.25">
      <c r="B220" s="8">
        <v>165</v>
      </c>
      <c r="C220" s="8">
        <f t="shared" si="12"/>
        <v>97504.58907726589</v>
      </c>
      <c r="D220" s="8">
        <f t="shared" si="13"/>
        <v>243.76147269316473</v>
      </c>
      <c r="E220" s="8">
        <f t="shared" si="14"/>
        <v>386.11495369863439</v>
      </c>
      <c r="F220" s="8">
        <f t="shared" si="15"/>
        <v>97118.474123567255</v>
      </c>
    </row>
    <row r="221" spans="1:6" x14ac:dyDescent="0.25">
      <c r="B221" s="8">
        <v>166</v>
      </c>
      <c r="C221" s="8">
        <f t="shared" si="12"/>
        <v>97118.474123567255</v>
      </c>
      <c r="D221" s="8">
        <f t="shared" si="13"/>
        <v>242.79618530891815</v>
      </c>
      <c r="E221" s="8">
        <f t="shared" si="14"/>
        <v>387.08024108288095</v>
      </c>
      <c r="F221" s="8">
        <f t="shared" si="15"/>
        <v>96731.393882484379</v>
      </c>
    </row>
    <row r="222" spans="1:6" x14ac:dyDescent="0.25">
      <c r="B222" s="8">
        <v>167</v>
      </c>
      <c r="C222" s="8">
        <f t="shared" si="12"/>
        <v>96731.393882484379</v>
      </c>
      <c r="D222" s="8">
        <f t="shared" si="13"/>
        <v>241.82848470621096</v>
      </c>
      <c r="E222" s="8">
        <f t="shared" si="14"/>
        <v>388.04794168558817</v>
      </c>
      <c r="F222" s="8">
        <f t="shared" si="15"/>
        <v>96343.345940798798</v>
      </c>
    </row>
    <row r="223" spans="1:6" x14ac:dyDescent="0.25">
      <c r="B223" s="8">
        <v>168</v>
      </c>
      <c r="C223" s="8">
        <f t="shared" si="12"/>
        <v>96343.345940798798</v>
      </c>
      <c r="D223" s="8">
        <f t="shared" si="13"/>
        <v>240.85836485199701</v>
      </c>
      <c r="E223" s="8">
        <f t="shared" si="14"/>
        <v>389.01806153980209</v>
      </c>
      <c r="F223" s="8">
        <f t="shared" si="15"/>
        <v>95954.327879258999</v>
      </c>
    </row>
    <row r="224" spans="1:6" x14ac:dyDescent="0.25">
      <c r="B224" s="8"/>
      <c r="C224" s="8"/>
      <c r="D224" s="8">
        <f t="shared" ref="D224:E224" si="19">SUM(D212:D223)</f>
        <v>2953.7990277473928</v>
      </c>
      <c r="E224" s="8">
        <f t="shared" si="19"/>
        <v>4604.7180889541969</v>
      </c>
      <c r="F224" s="8"/>
    </row>
    <row r="225" spans="1:6" x14ac:dyDescent="0.25">
      <c r="B225" s="8"/>
      <c r="C225" s="8"/>
      <c r="D225" s="8"/>
      <c r="E225" s="8"/>
      <c r="F225" s="8"/>
    </row>
    <row r="226" spans="1:6" x14ac:dyDescent="0.25">
      <c r="A226">
        <v>2017</v>
      </c>
      <c r="B226" s="8">
        <v>169</v>
      </c>
      <c r="C226" s="8">
        <f>+F223</f>
        <v>95954.327879258999</v>
      </c>
      <c r="D226" s="8">
        <f t="shared" si="13"/>
        <v>239.88581969814751</v>
      </c>
      <c r="E226" s="8">
        <f t="shared" si="14"/>
        <v>389.99060669365156</v>
      </c>
      <c r="F226" s="8">
        <f t="shared" si="15"/>
        <v>95564.337272565346</v>
      </c>
    </row>
    <row r="227" spans="1:6" x14ac:dyDescent="0.25">
      <c r="B227" s="8">
        <v>170</v>
      </c>
      <c r="C227" s="8">
        <f t="shared" si="12"/>
        <v>95564.337272565346</v>
      </c>
      <c r="D227" s="8">
        <f t="shared" si="13"/>
        <v>238.91084318141338</v>
      </c>
      <c r="E227" s="8">
        <f t="shared" si="14"/>
        <v>390.96558321038572</v>
      </c>
      <c r="F227" s="8">
        <f t="shared" si="15"/>
        <v>95173.371689354957</v>
      </c>
    </row>
    <row r="228" spans="1:6" x14ac:dyDescent="0.25">
      <c r="B228" s="8">
        <v>171</v>
      </c>
      <c r="C228" s="8">
        <f t="shared" si="12"/>
        <v>95173.371689354957</v>
      </c>
      <c r="D228" s="8">
        <f t="shared" si="13"/>
        <v>237.93342922338741</v>
      </c>
      <c r="E228" s="8">
        <f t="shared" si="14"/>
        <v>391.94299716841169</v>
      </c>
      <c r="F228" s="8">
        <f t="shared" si="15"/>
        <v>94781.428692186542</v>
      </c>
    </row>
    <row r="229" spans="1:6" x14ac:dyDescent="0.25">
      <c r="B229" s="8">
        <v>172</v>
      </c>
      <c r="C229" s="8">
        <f t="shared" si="12"/>
        <v>94781.428692186542</v>
      </c>
      <c r="D229" s="8">
        <f t="shared" si="13"/>
        <v>236.95357173046636</v>
      </c>
      <c r="E229" s="8">
        <f t="shared" si="14"/>
        <v>392.92285466133274</v>
      </c>
      <c r="F229" s="8">
        <f t="shared" si="15"/>
        <v>94388.505837525212</v>
      </c>
    </row>
    <row r="230" spans="1:6" x14ac:dyDescent="0.25">
      <c r="B230" s="8">
        <v>173</v>
      </c>
      <c r="C230" s="8">
        <f t="shared" si="12"/>
        <v>94388.505837525212</v>
      </c>
      <c r="D230" s="8">
        <f t="shared" si="13"/>
        <v>235.97126459381303</v>
      </c>
      <c r="E230" s="8">
        <f t="shared" si="14"/>
        <v>393.90516179798607</v>
      </c>
      <c r="F230" s="8">
        <f t="shared" si="15"/>
        <v>93994.600675727226</v>
      </c>
    </row>
    <row r="231" spans="1:6" x14ac:dyDescent="0.25">
      <c r="B231" s="8">
        <v>174</v>
      </c>
      <c r="C231" s="8">
        <f t="shared" si="12"/>
        <v>93994.600675727226</v>
      </c>
      <c r="D231" s="8">
        <f t="shared" si="13"/>
        <v>234.98650168931806</v>
      </c>
      <c r="E231" s="8">
        <f t="shared" si="14"/>
        <v>394.88992470248104</v>
      </c>
      <c r="F231" s="8">
        <f t="shared" si="15"/>
        <v>93599.710751024744</v>
      </c>
    </row>
    <row r="232" spans="1:6" x14ac:dyDescent="0.25">
      <c r="B232" s="8">
        <v>175</v>
      </c>
      <c r="C232" s="8">
        <f t="shared" si="12"/>
        <v>93599.710751024744</v>
      </c>
      <c r="D232" s="8">
        <f t="shared" si="13"/>
        <v>233.99927687756187</v>
      </c>
      <c r="E232" s="8">
        <f t="shared" si="14"/>
        <v>395.8771495142372</v>
      </c>
      <c r="F232" s="8">
        <f t="shared" si="15"/>
        <v>93203.833601510501</v>
      </c>
    </row>
    <row r="233" spans="1:6" x14ac:dyDescent="0.25">
      <c r="B233" s="8">
        <v>176</v>
      </c>
      <c r="C233" s="8">
        <f t="shared" si="12"/>
        <v>93203.833601510501</v>
      </c>
      <c r="D233" s="8">
        <f t="shared" si="13"/>
        <v>233.00958400377627</v>
      </c>
      <c r="E233" s="8">
        <f t="shared" si="14"/>
        <v>396.86684238802286</v>
      </c>
      <c r="F233" s="8">
        <f t="shared" si="15"/>
        <v>92806.966759122472</v>
      </c>
    </row>
    <row r="234" spans="1:6" x14ac:dyDescent="0.25">
      <c r="B234" s="8">
        <v>177</v>
      </c>
      <c r="C234" s="8">
        <f t="shared" si="12"/>
        <v>92806.966759122472</v>
      </c>
      <c r="D234" s="8">
        <f t="shared" si="13"/>
        <v>232.01741689780619</v>
      </c>
      <c r="E234" s="8">
        <f t="shared" si="14"/>
        <v>397.85900949399291</v>
      </c>
      <c r="F234" s="8">
        <f t="shared" si="15"/>
        <v>92409.107749628485</v>
      </c>
    </row>
    <row r="235" spans="1:6" x14ac:dyDescent="0.25">
      <c r="B235" s="8">
        <v>178</v>
      </c>
      <c r="C235" s="8">
        <f t="shared" si="12"/>
        <v>92409.107749628485</v>
      </c>
      <c r="D235" s="8">
        <f t="shared" si="13"/>
        <v>231.02276937407123</v>
      </c>
      <c r="E235" s="8">
        <f t="shared" si="14"/>
        <v>398.85365701772787</v>
      </c>
      <c r="F235" s="8">
        <f t="shared" si="15"/>
        <v>92010.254092610761</v>
      </c>
    </row>
    <row r="236" spans="1:6" x14ac:dyDescent="0.25">
      <c r="B236" s="8">
        <v>179</v>
      </c>
      <c r="C236" s="8">
        <f t="shared" si="12"/>
        <v>92010.254092610761</v>
      </c>
      <c r="D236" s="8">
        <f t="shared" si="13"/>
        <v>230.02563523152691</v>
      </c>
      <c r="E236" s="8">
        <f t="shared" si="14"/>
        <v>399.85079116027219</v>
      </c>
      <c r="F236" s="8">
        <f t="shared" si="15"/>
        <v>91610.403301450482</v>
      </c>
    </row>
    <row r="237" spans="1:6" x14ac:dyDescent="0.25">
      <c r="B237" s="8">
        <v>180</v>
      </c>
      <c r="C237" s="8">
        <f t="shared" si="12"/>
        <v>91610.403301450482</v>
      </c>
      <c r="D237" s="8">
        <f t="shared" si="13"/>
        <v>229.0260082536262</v>
      </c>
      <c r="E237" s="8">
        <f t="shared" si="14"/>
        <v>400.85041813817293</v>
      </c>
      <c r="F237" s="8">
        <f t="shared" si="15"/>
        <v>91209.55288331231</v>
      </c>
    </row>
    <row r="238" spans="1:6" x14ac:dyDescent="0.25">
      <c r="B238" s="8"/>
      <c r="C238" s="8"/>
      <c r="D238" s="8">
        <f>SUM(D226:D237)</f>
        <v>2813.7421207549146</v>
      </c>
      <c r="E238" s="8">
        <f>SUM(E226:E237)</f>
        <v>4744.7749959466746</v>
      </c>
      <c r="F238" s="8"/>
    </row>
    <row r="239" spans="1:6" x14ac:dyDescent="0.25">
      <c r="B239" s="8"/>
      <c r="C239" s="8"/>
      <c r="D239" s="8"/>
      <c r="E239" s="8"/>
      <c r="F239" s="8"/>
    </row>
    <row r="240" spans="1:6" x14ac:dyDescent="0.25">
      <c r="A240">
        <v>2018</v>
      </c>
      <c r="B240" s="8">
        <v>181</v>
      </c>
      <c r="C240" s="8">
        <f>+F237</f>
        <v>91209.55288331231</v>
      </c>
      <c r="D240" s="8">
        <f t="shared" si="13"/>
        <v>228.02388220828078</v>
      </c>
      <c r="E240" s="8">
        <f t="shared" si="14"/>
        <v>401.85254418351832</v>
      </c>
      <c r="F240" s="8">
        <f t="shared" si="15"/>
        <v>90807.700339128787</v>
      </c>
    </row>
    <row r="241" spans="1:6" x14ac:dyDescent="0.25">
      <c r="B241" s="8">
        <v>182</v>
      </c>
      <c r="C241" s="8">
        <f t="shared" si="12"/>
        <v>90807.700339128787</v>
      </c>
      <c r="D241" s="8">
        <f t="shared" si="13"/>
        <v>227.01925084782198</v>
      </c>
      <c r="E241" s="8">
        <f t="shared" si="14"/>
        <v>402.85717554397712</v>
      </c>
      <c r="F241" s="8">
        <f t="shared" si="15"/>
        <v>90404.84316358481</v>
      </c>
    </row>
    <row r="242" spans="1:6" x14ac:dyDescent="0.25">
      <c r="B242" s="8">
        <v>183</v>
      </c>
      <c r="C242" s="8">
        <f t="shared" si="12"/>
        <v>90404.84316358481</v>
      </c>
      <c r="D242" s="8">
        <f t="shared" si="13"/>
        <v>226.01210790896204</v>
      </c>
      <c r="E242" s="8">
        <f t="shared" si="14"/>
        <v>403.86431848283706</v>
      </c>
      <c r="F242" s="8">
        <f t="shared" si="15"/>
        <v>90000.97884510197</v>
      </c>
    </row>
    <row r="243" spans="1:6" x14ac:dyDescent="0.25">
      <c r="B243" s="8">
        <v>184</v>
      </c>
      <c r="C243" s="8">
        <f t="shared" si="12"/>
        <v>90000.97884510197</v>
      </c>
      <c r="D243" s="8">
        <f t="shared" si="13"/>
        <v>225.00244711275494</v>
      </c>
      <c r="E243" s="8">
        <f t="shared" si="14"/>
        <v>404.87397927904419</v>
      </c>
      <c r="F243" s="8">
        <f t="shared" si="15"/>
        <v>89596.104865822927</v>
      </c>
    </row>
    <row r="244" spans="1:6" x14ac:dyDescent="0.25">
      <c r="B244" s="8">
        <v>185</v>
      </c>
      <c r="C244" s="8">
        <f t="shared" si="12"/>
        <v>89596.104865822927</v>
      </c>
      <c r="D244" s="8">
        <f t="shared" si="13"/>
        <v>223.99026216455732</v>
      </c>
      <c r="E244" s="8">
        <f t="shared" si="14"/>
        <v>405.88616422724181</v>
      </c>
      <c r="F244" s="8">
        <f t="shared" si="15"/>
        <v>89190.218701595688</v>
      </c>
    </row>
    <row r="245" spans="1:6" x14ac:dyDescent="0.25">
      <c r="B245" s="8">
        <v>186</v>
      </c>
      <c r="C245" s="8">
        <f t="shared" si="12"/>
        <v>89190.218701595688</v>
      </c>
      <c r="D245" s="8">
        <f t="shared" si="13"/>
        <v>222.97554675398922</v>
      </c>
      <c r="E245" s="8">
        <f t="shared" si="14"/>
        <v>406.90087963780991</v>
      </c>
      <c r="F245" s="8">
        <f t="shared" si="15"/>
        <v>88783.317821957884</v>
      </c>
    </row>
    <row r="246" spans="1:6" x14ac:dyDescent="0.25">
      <c r="B246" s="8">
        <v>187</v>
      </c>
      <c r="C246" s="8">
        <f t="shared" si="12"/>
        <v>88783.317821957884</v>
      </c>
      <c r="D246" s="8">
        <f t="shared" si="13"/>
        <v>221.95829455489471</v>
      </c>
      <c r="E246" s="8">
        <f t="shared" si="14"/>
        <v>407.91813183690442</v>
      </c>
      <c r="F246" s="8">
        <f t="shared" si="15"/>
        <v>88375.399690120976</v>
      </c>
    </row>
    <row r="247" spans="1:6" x14ac:dyDescent="0.25">
      <c r="B247" s="8">
        <v>188</v>
      </c>
      <c r="C247" s="8">
        <f t="shared" si="12"/>
        <v>88375.399690120976</v>
      </c>
      <c r="D247" s="8">
        <f t="shared" si="13"/>
        <v>220.93849922530245</v>
      </c>
      <c r="E247" s="8">
        <f t="shared" si="14"/>
        <v>408.93792716649665</v>
      </c>
      <c r="F247" s="8">
        <f t="shared" si="15"/>
        <v>87966.461762954481</v>
      </c>
    </row>
    <row r="248" spans="1:6" x14ac:dyDescent="0.25">
      <c r="B248" s="8">
        <v>189</v>
      </c>
      <c r="C248" s="8">
        <f t="shared" si="12"/>
        <v>87966.461762954481</v>
      </c>
      <c r="D248" s="8">
        <f t="shared" si="13"/>
        <v>219.91615440738622</v>
      </c>
      <c r="E248" s="8">
        <f t="shared" si="14"/>
        <v>409.96027198441288</v>
      </c>
      <c r="F248" s="8">
        <f t="shared" si="15"/>
        <v>87556.501490970069</v>
      </c>
    </row>
    <row r="249" spans="1:6" x14ac:dyDescent="0.25">
      <c r="B249" s="8">
        <v>190</v>
      </c>
      <c r="C249" s="8">
        <f t="shared" si="12"/>
        <v>87556.501490970069</v>
      </c>
      <c r="D249" s="8">
        <f t="shared" si="13"/>
        <v>218.89125372742518</v>
      </c>
      <c r="E249" s="8">
        <f t="shared" si="14"/>
        <v>410.98517266437392</v>
      </c>
      <c r="F249" s="8">
        <f t="shared" si="15"/>
        <v>87145.516318305701</v>
      </c>
    </row>
    <row r="250" spans="1:6" x14ac:dyDescent="0.25">
      <c r="B250" s="8">
        <v>191</v>
      </c>
      <c r="C250" s="8">
        <f t="shared" si="12"/>
        <v>87145.516318305701</v>
      </c>
      <c r="D250" s="8">
        <f t="shared" si="13"/>
        <v>217.86379079576426</v>
      </c>
      <c r="E250" s="8">
        <f t="shared" si="14"/>
        <v>412.01263559603484</v>
      </c>
      <c r="F250" s="8">
        <f t="shared" si="15"/>
        <v>86733.503682709663</v>
      </c>
    </row>
    <row r="251" spans="1:6" x14ac:dyDescent="0.25">
      <c r="B251" s="8">
        <v>192</v>
      </c>
      <c r="C251" s="8">
        <f t="shared" si="12"/>
        <v>86733.503682709663</v>
      </c>
      <c r="D251" s="8">
        <f t="shared" si="13"/>
        <v>216.83375920677418</v>
      </c>
      <c r="E251" s="8">
        <f t="shared" si="14"/>
        <v>413.04266718502492</v>
      </c>
      <c r="F251" s="8">
        <f t="shared" si="15"/>
        <v>86320.461015524634</v>
      </c>
    </row>
    <row r="252" spans="1:6" x14ac:dyDescent="0.25">
      <c r="B252" s="8"/>
      <c r="C252" s="8"/>
      <c r="D252" s="8">
        <f>SUM(D240:D251)</f>
        <v>2669.425248913913</v>
      </c>
      <c r="E252" s="8">
        <f>SUM(E240:E251)</f>
        <v>4889.0918677876753</v>
      </c>
      <c r="F252" s="8"/>
    </row>
    <row r="253" spans="1:6" x14ac:dyDescent="0.25">
      <c r="B253" s="8"/>
      <c r="C253" s="8"/>
      <c r="D253" s="8"/>
      <c r="E253" s="8"/>
      <c r="F253" s="8"/>
    </row>
    <row r="254" spans="1:6" x14ac:dyDescent="0.25">
      <c r="A254">
        <v>2019</v>
      </c>
      <c r="B254" s="8">
        <v>193</v>
      </c>
      <c r="C254" s="8">
        <f>+F251</f>
        <v>86320.461015524634</v>
      </c>
      <c r="D254" s="8">
        <f t="shared" si="13"/>
        <v>215.80115253881158</v>
      </c>
      <c r="E254" s="8">
        <f t="shared" si="14"/>
        <v>414.07527385298749</v>
      </c>
      <c r="F254" s="8">
        <f t="shared" si="15"/>
        <v>85906.385741671649</v>
      </c>
    </row>
    <row r="255" spans="1:6" x14ac:dyDescent="0.25">
      <c r="B255" s="8">
        <v>194</v>
      </c>
      <c r="C255" s="8">
        <f t="shared" ref="C255:C328" si="20">+F254</f>
        <v>85906.385741671649</v>
      </c>
      <c r="D255" s="8">
        <f t="shared" ref="D255:D328" si="21">$C$22*C255</f>
        <v>214.76596435417912</v>
      </c>
      <c r="E255" s="8">
        <f t="shared" ref="E255:E328" si="22">$C$24-D255</f>
        <v>415.11046203761998</v>
      </c>
      <c r="F255" s="8">
        <f t="shared" ref="F255:F328" si="23">+C255-E255</f>
        <v>85491.275279634036</v>
      </c>
    </row>
    <row r="256" spans="1:6" x14ac:dyDescent="0.25">
      <c r="B256" s="8">
        <v>195</v>
      </c>
      <c r="C256" s="8">
        <f t="shared" si="20"/>
        <v>85491.275279634036</v>
      </c>
      <c r="D256" s="8">
        <f t="shared" si="21"/>
        <v>213.72818819908508</v>
      </c>
      <c r="E256" s="8">
        <f t="shared" si="22"/>
        <v>416.14823819271402</v>
      </c>
      <c r="F256" s="8">
        <f t="shared" si="23"/>
        <v>85075.127041441316</v>
      </c>
    </row>
    <row r="257" spans="1:6" x14ac:dyDescent="0.25">
      <c r="B257" s="8">
        <v>196</v>
      </c>
      <c r="C257" s="8">
        <f t="shared" si="20"/>
        <v>85075.127041441316</v>
      </c>
      <c r="D257" s="8">
        <f t="shared" si="21"/>
        <v>212.68781760360329</v>
      </c>
      <c r="E257" s="8">
        <f t="shared" si="22"/>
        <v>417.18860878819578</v>
      </c>
      <c r="F257" s="8">
        <f t="shared" si="23"/>
        <v>84657.938432653114</v>
      </c>
    </row>
    <row r="258" spans="1:6" x14ac:dyDescent="0.25">
      <c r="B258" s="8">
        <v>197</v>
      </c>
      <c r="C258" s="8">
        <f t="shared" si="20"/>
        <v>84657.938432653114</v>
      </c>
      <c r="D258" s="8">
        <f t="shared" si="21"/>
        <v>211.64484608163278</v>
      </c>
      <c r="E258" s="8">
        <f t="shared" si="22"/>
        <v>418.23158031016635</v>
      </c>
      <c r="F258" s="8">
        <f t="shared" si="23"/>
        <v>84239.706852342948</v>
      </c>
    </row>
    <row r="259" spans="1:6" x14ac:dyDescent="0.25">
      <c r="B259" s="8">
        <v>198</v>
      </c>
      <c r="C259" s="8">
        <f t="shared" si="20"/>
        <v>84239.706852342948</v>
      </c>
      <c r="D259" s="8">
        <f t="shared" si="21"/>
        <v>210.59926713085738</v>
      </c>
      <c r="E259" s="8">
        <f t="shared" si="22"/>
        <v>419.27715926094174</v>
      </c>
      <c r="F259" s="8">
        <f t="shared" si="23"/>
        <v>83820.429693082013</v>
      </c>
    </row>
    <row r="260" spans="1:6" x14ac:dyDescent="0.25">
      <c r="B260" s="8">
        <v>199</v>
      </c>
      <c r="C260" s="8">
        <f t="shared" si="20"/>
        <v>83820.429693082013</v>
      </c>
      <c r="D260" s="8">
        <f t="shared" si="21"/>
        <v>209.55107423270505</v>
      </c>
      <c r="E260" s="8">
        <f t="shared" si="22"/>
        <v>420.32535215909405</v>
      </c>
      <c r="F260" s="8">
        <f t="shared" si="23"/>
        <v>83400.104340922917</v>
      </c>
    </row>
    <row r="261" spans="1:6" x14ac:dyDescent="0.25">
      <c r="B261" s="8">
        <v>200</v>
      </c>
      <c r="C261" s="8">
        <f t="shared" si="20"/>
        <v>83400.104340922917</v>
      </c>
      <c r="D261" s="8">
        <f t="shared" si="21"/>
        <v>208.50026085230729</v>
      </c>
      <c r="E261" s="8">
        <f t="shared" si="22"/>
        <v>421.37616553949181</v>
      </c>
      <c r="F261" s="8">
        <f t="shared" si="23"/>
        <v>82978.728175383425</v>
      </c>
    </row>
    <row r="262" spans="1:6" x14ac:dyDescent="0.25">
      <c r="B262" s="8">
        <v>201</v>
      </c>
      <c r="C262" s="8">
        <f t="shared" si="20"/>
        <v>82978.728175383425</v>
      </c>
      <c r="D262" s="8">
        <f t="shared" si="21"/>
        <v>207.44682043845856</v>
      </c>
      <c r="E262" s="8">
        <f t="shared" si="22"/>
        <v>422.42960595334057</v>
      </c>
      <c r="F262" s="8">
        <f t="shared" si="23"/>
        <v>82556.298569430088</v>
      </c>
    </row>
    <row r="263" spans="1:6" x14ac:dyDescent="0.25">
      <c r="B263" s="8">
        <v>202</v>
      </c>
      <c r="C263" s="8">
        <f t="shared" si="20"/>
        <v>82556.298569430088</v>
      </c>
      <c r="D263" s="8">
        <f t="shared" si="21"/>
        <v>206.39074642357522</v>
      </c>
      <c r="E263" s="8">
        <f t="shared" si="22"/>
        <v>423.48567996822385</v>
      </c>
      <c r="F263" s="8">
        <f t="shared" si="23"/>
        <v>82132.812889461871</v>
      </c>
    </row>
    <row r="264" spans="1:6" x14ac:dyDescent="0.25">
      <c r="B264" s="8">
        <v>203</v>
      </c>
      <c r="C264" s="8">
        <f t="shared" si="20"/>
        <v>82132.812889461871</v>
      </c>
      <c r="D264" s="8">
        <f t="shared" si="21"/>
        <v>205.33203222365469</v>
      </c>
      <c r="E264" s="8">
        <f t="shared" si="22"/>
        <v>424.54439416814444</v>
      </c>
      <c r="F264" s="8">
        <f t="shared" si="23"/>
        <v>81708.268495293727</v>
      </c>
    </row>
    <row r="265" spans="1:6" x14ac:dyDescent="0.25">
      <c r="B265" s="8">
        <v>204</v>
      </c>
      <c r="C265" s="8">
        <f t="shared" si="20"/>
        <v>81708.268495293727</v>
      </c>
      <c r="D265" s="8">
        <f t="shared" si="21"/>
        <v>204.27067123823431</v>
      </c>
      <c r="E265" s="8">
        <f t="shared" si="22"/>
        <v>425.60575515356481</v>
      </c>
      <c r="F265" s="8">
        <f t="shared" si="23"/>
        <v>81282.662740140164</v>
      </c>
    </row>
    <row r="266" spans="1:6" x14ac:dyDescent="0.25">
      <c r="B266" s="8"/>
      <c r="C266" s="8"/>
      <c r="D266" s="8">
        <f>SUM(D254:D265)</f>
        <v>2520.7188413171043</v>
      </c>
      <c r="E266" s="8">
        <f>SUM(E254:E265)</f>
        <v>5037.7982753844854</v>
      </c>
      <c r="F266" s="8"/>
    </row>
    <row r="267" spans="1:6" x14ac:dyDescent="0.25">
      <c r="B267" s="8"/>
      <c r="C267" s="8"/>
      <c r="D267" s="8"/>
      <c r="E267" s="8"/>
      <c r="F267" s="8"/>
    </row>
    <row r="268" spans="1:6" x14ac:dyDescent="0.25">
      <c r="A268">
        <v>2020</v>
      </c>
      <c r="B268" s="8">
        <v>205</v>
      </c>
      <c r="C268" s="8">
        <f>+F265</f>
        <v>81282.662740140164</v>
      </c>
      <c r="D268" s="8">
        <f t="shared" si="21"/>
        <v>203.20665685035041</v>
      </c>
      <c r="E268" s="8">
        <f t="shared" si="22"/>
        <v>426.66976954144866</v>
      </c>
      <c r="F268" s="8">
        <f t="shared" si="23"/>
        <v>80855.992970598716</v>
      </c>
    </row>
    <row r="269" spans="1:6" x14ac:dyDescent="0.25">
      <c r="B269" s="8">
        <v>206</v>
      </c>
      <c r="C269" s="8">
        <f t="shared" si="20"/>
        <v>80855.992970598716</v>
      </c>
      <c r="D269" s="8">
        <f t="shared" si="21"/>
        <v>202.1399824264968</v>
      </c>
      <c r="E269" s="8">
        <f t="shared" si="22"/>
        <v>427.73644396530233</v>
      </c>
      <c r="F269" s="8">
        <f t="shared" si="23"/>
        <v>80428.256526633413</v>
      </c>
    </row>
    <row r="270" spans="1:6" x14ac:dyDescent="0.25">
      <c r="B270" s="8">
        <v>207</v>
      </c>
      <c r="C270" s="8">
        <f t="shared" si="20"/>
        <v>80428.256526633413</v>
      </c>
      <c r="D270" s="8">
        <f t="shared" si="21"/>
        <v>201.07064131658353</v>
      </c>
      <c r="E270" s="8">
        <f t="shared" si="22"/>
        <v>428.80578507521557</v>
      </c>
      <c r="F270" s="8">
        <f t="shared" si="23"/>
        <v>79999.450741558205</v>
      </c>
    </row>
    <row r="271" spans="1:6" x14ac:dyDescent="0.25">
      <c r="B271" s="8">
        <v>208</v>
      </c>
      <c r="C271" s="8">
        <f t="shared" si="20"/>
        <v>79999.450741558205</v>
      </c>
      <c r="D271" s="8">
        <f t="shared" si="21"/>
        <v>199.99862685389553</v>
      </c>
      <c r="E271" s="8">
        <f t="shared" si="22"/>
        <v>429.87779953790357</v>
      </c>
      <c r="F271" s="8">
        <f t="shared" si="23"/>
        <v>79569.572942020299</v>
      </c>
    </row>
    <row r="272" spans="1:6" x14ac:dyDescent="0.25">
      <c r="B272" s="8">
        <v>209</v>
      </c>
      <c r="C272" s="8">
        <f t="shared" si="20"/>
        <v>79569.572942020299</v>
      </c>
      <c r="D272" s="8">
        <f t="shared" si="21"/>
        <v>198.92393235505074</v>
      </c>
      <c r="E272" s="8">
        <f t="shared" si="22"/>
        <v>430.95249403674836</v>
      </c>
      <c r="F272" s="8">
        <f t="shared" si="23"/>
        <v>79138.620447983543</v>
      </c>
    </row>
    <row r="273" spans="1:6" x14ac:dyDescent="0.25">
      <c r="B273" s="8">
        <v>210</v>
      </c>
      <c r="C273" s="8">
        <f t="shared" si="20"/>
        <v>79138.620447983543</v>
      </c>
      <c r="D273" s="8">
        <f t="shared" si="21"/>
        <v>197.84655111995886</v>
      </c>
      <c r="E273" s="8">
        <f t="shared" si="22"/>
        <v>432.02987527184024</v>
      </c>
      <c r="F273" s="8">
        <f t="shared" si="23"/>
        <v>78706.590572711706</v>
      </c>
    </row>
    <row r="274" spans="1:6" x14ac:dyDescent="0.25">
      <c r="B274" s="8">
        <v>211</v>
      </c>
      <c r="C274" s="8">
        <f t="shared" si="20"/>
        <v>78706.590572711706</v>
      </c>
      <c r="D274" s="8">
        <f t="shared" si="21"/>
        <v>196.76647643177927</v>
      </c>
      <c r="E274" s="8">
        <f t="shared" si="22"/>
        <v>433.10994996001983</v>
      </c>
      <c r="F274" s="8">
        <f t="shared" si="23"/>
        <v>78273.480622751682</v>
      </c>
    </row>
    <row r="275" spans="1:6" x14ac:dyDescent="0.25">
      <c r="B275" s="8">
        <v>212</v>
      </c>
      <c r="C275" s="8">
        <f t="shared" si="20"/>
        <v>78273.480622751682</v>
      </c>
      <c r="D275" s="8">
        <f t="shared" si="21"/>
        <v>195.68370155687921</v>
      </c>
      <c r="E275" s="8">
        <f t="shared" si="22"/>
        <v>434.19272483491989</v>
      </c>
      <c r="F275" s="8">
        <f t="shared" si="23"/>
        <v>77839.287897916758</v>
      </c>
    </row>
    <row r="276" spans="1:6" x14ac:dyDescent="0.25">
      <c r="B276" s="8">
        <v>213</v>
      </c>
      <c r="C276" s="8">
        <f t="shared" si="20"/>
        <v>77839.287897916758</v>
      </c>
      <c r="D276" s="8">
        <f t="shared" si="21"/>
        <v>194.59821974479189</v>
      </c>
      <c r="E276" s="8">
        <f t="shared" si="22"/>
        <v>435.27820664700721</v>
      </c>
      <c r="F276" s="8">
        <f t="shared" si="23"/>
        <v>77404.009691269748</v>
      </c>
    </row>
    <row r="277" spans="1:6" x14ac:dyDescent="0.25">
      <c r="B277" s="8">
        <v>214</v>
      </c>
      <c r="C277" s="8">
        <f t="shared" si="20"/>
        <v>77404.009691269748</v>
      </c>
      <c r="D277" s="8">
        <f t="shared" si="21"/>
        <v>193.51002422817439</v>
      </c>
      <c r="E277" s="8">
        <f t="shared" si="22"/>
        <v>436.36640216362468</v>
      </c>
      <c r="F277" s="8">
        <f t="shared" si="23"/>
        <v>76967.643289106127</v>
      </c>
    </row>
    <row r="278" spans="1:6" x14ac:dyDescent="0.25">
      <c r="B278" s="8">
        <v>215</v>
      </c>
      <c r="C278" s="8">
        <f t="shared" si="20"/>
        <v>76967.643289106127</v>
      </c>
      <c r="D278" s="8">
        <f t="shared" si="21"/>
        <v>192.41910822276532</v>
      </c>
      <c r="E278" s="8">
        <f t="shared" si="22"/>
        <v>437.45731816903378</v>
      </c>
      <c r="F278" s="8">
        <f t="shared" si="23"/>
        <v>76530.185970937091</v>
      </c>
    </row>
    <row r="279" spans="1:6" x14ac:dyDescent="0.25">
      <c r="B279" s="8">
        <v>216</v>
      </c>
      <c r="C279" s="8">
        <f t="shared" si="20"/>
        <v>76530.185970937091</v>
      </c>
      <c r="D279" s="8">
        <f t="shared" si="21"/>
        <v>191.32546492734272</v>
      </c>
      <c r="E279" s="8">
        <f t="shared" si="22"/>
        <v>438.55096146445635</v>
      </c>
      <c r="F279" s="8">
        <f t="shared" si="23"/>
        <v>76091.635009472637</v>
      </c>
    </row>
    <row r="280" spans="1:6" x14ac:dyDescent="0.25">
      <c r="B280" s="8"/>
      <c r="C280" s="8"/>
      <c r="D280" s="8">
        <f>SUM(D268:D279)</f>
        <v>2367.4893860340685</v>
      </c>
      <c r="E280" s="8">
        <f>SUM(E268:E279)</f>
        <v>5191.0277306675207</v>
      </c>
      <c r="F280" s="8"/>
    </row>
    <row r="281" spans="1:6" x14ac:dyDescent="0.25">
      <c r="B281" s="8"/>
      <c r="C281" s="8"/>
      <c r="D281" s="8"/>
      <c r="E281" s="8"/>
      <c r="F281" s="8"/>
    </row>
    <row r="282" spans="1:6" x14ac:dyDescent="0.25">
      <c r="A282">
        <v>2021</v>
      </c>
      <c r="B282" s="8">
        <v>217</v>
      </c>
      <c r="C282" s="8">
        <f>+F279</f>
        <v>76091.635009472637</v>
      </c>
      <c r="D282" s="8">
        <f t="shared" si="21"/>
        <v>190.22908752368159</v>
      </c>
      <c r="E282" s="8">
        <f t="shared" si="22"/>
        <v>439.64733886811752</v>
      </c>
      <c r="F282" s="8">
        <f t="shared" si="23"/>
        <v>75651.987670604518</v>
      </c>
    </row>
    <row r="283" spans="1:6" x14ac:dyDescent="0.25">
      <c r="B283" s="8">
        <v>218</v>
      </c>
      <c r="C283" s="8">
        <f t="shared" si="20"/>
        <v>75651.987670604518</v>
      </c>
      <c r="D283" s="8">
        <f t="shared" si="21"/>
        <v>189.12996917651131</v>
      </c>
      <c r="E283" s="8">
        <f t="shared" si="22"/>
        <v>440.74645721528782</v>
      </c>
      <c r="F283" s="8">
        <f t="shared" si="23"/>
        <v>75211.241213389236</v>
      </c>
    </row>
    <row r="284" spans="1:6" x14ac:dyDescent="0.25">
      <c r="B284" s="8">
        <v>219</v>
      </c>
      <c r="C284" s="8">
        <f t="shared" si="20"/>
        <v>75211.241213389236</v>
      </c>
      <c r="D284" s="8">
        <f t="shared" si="21"/>
        <v>188.02810303347309</v>
      </c>
      <c r="E284" s="8">
        <f t="shared" si="22"/>
        <v>441.84832335832601</v>
      </c>
      <c r="F284" s="8">
        <f t="shared" si="23"/>
        <v>74769.392890030911</v>
      </c>
    </row>
    <row r="285" spans="1:6" x14ac:dyDescent="0.25">
      <c r="B285" s="8">
        <v>220</v>
      </c>
      <c r="C285" s="8">
        <f t="shared" si="20"/>
        <v>74769.392890030911</v>
      </c>
      <c r="D285" s="8">
        <f t="shared" si="21"/>
        <v>186.92348222507729</v>
      </c>
      <c r="E285" s="8">
        <f t="shared" si="22"/>
        <v>442.95294416672181</v>
      </c>
      <c r="F285" s="8">
        <f t="shared" si="23"/>
        <v>74326.439945864186</v>
      </c>
    </row>
    <row r="286" spans="1:6" x14ac:dyDescent="0.25">
      <c r="B286" s="8">
        <v>221</v>
      </c>
      <c r="C286" s="8">
        <f t="shared" si="20"/>
        <v>74326.439945864186</v>
      </c>
      <c r="D286" s="8">
        <f t="shared" si="21"/>
        <v>185.81609986466046</v>
      </c>
      <c r="E286" s="8">
        <f t="shared" si="22"/>
        <v>444.06032652713861</v>
      </c>
      <c r="F286" s="8">
        <f t="shared" si="23"/>
        <v>73882.379619337051</v>
      </c>
    </row>
    <row r="287" spans="1:6" x14ac:dyDescent="0.25">
      <c r="B287" s="8">
        <v>222</v>
      </c>
      <c r="C287" s="8">
        <f t="shared" si="20"/>
        <v>73882.379619337051</v>
      </c>
      <c r="D287" s="8">
        <f t="shared" si="21"/>
        <v>184.70594904834263</v>
      </c>
      <c r="E287" s="8">
        <f t="shared" si="22"/>
        <v>445.17047734345647</v>
      </c>
      <c r="F287" s="8">
        <f t="shared" si="23"/>
        <v>73437.20914199359</v>
      </c>
    </row>
    <row r="288" spans="1:6" x14ac:dyDescent="0.25">
      <c r="B288" s="8">
        <v>223</v>
      </c>
      <c r="C288" s="8">
        <f t="shared" si="20"/>
        <v>73437.20914199359</v>
      </c>
      <c r="D288" s="8">
        <f t="shared" si="21"/>
        <v>183.59302285498399</v>
      </c>
      <c r="E288" s="8">
        <f t="shared" si="22"/>
        <v>446.28340353681511</v>
      </c>
      <c r="F288" s="8">
        <f t="shared" si="23"/>
        <v>72990.925738456775</v>
      </c>
    </row>
    <row r="289" spans="1:6" x14ac:dyDescent="0.25">
      <c r="B289" s="8">
        <v>224</v>
      </c>
      <c r="C289" s="8">
        <f t="shared" si="20"/>
        <v>72990.925738456775</v>
      </c>
      <c r="D289" s="8">
        <f t="shared" si="21"/>
        <v>182.47731434614195</v>
      </c>
      <c r="E289" s="8">
        <f t="shared" si="22"/>
        <v>447.39911204565715</v>
      </c>
      <c r="F289" s="8">
        <f t="shared" si="23"/>
        <v>72543.526626411112</v>
      </c>
    </row>
    <row r="290" spans="1:6" x14ac:dyDescent="0.25">
      <c r="B290" s="8">
        <v>225</v>
      </c>
      <c r="C290" s="8">
        <f t="shared" si="20"/>
        <v>72543.526626411112</v>
      </c>
      <c r="D290" s="8">
        <f t="shared" si="21"/>
        <v>181.3588165660278</v>
      </c>
      <c r="E290" s="8">
        <f t="shared" si="22"/>
        <v>448.51760982577127</v>
      </c>
      <c r="F290" s="8">
        <f t="shared" si="23"/>
        <v>72095.009016585347</v>
      </c>
    </row>
    <row r="291" spans="1:6" x14ac:dyDescent="0.25">
      <c r="B291" s="8">
        <v>226</v>
      </c>
      <c r="C291" s="8">
        <f t="shared" si="20"/>
        <v>72095.009016585347</v>
      </c>
      <c r="D291" s="8">
        <f t="shared" si="21"/>
        <v>180.23752254146336</v>
      </c>
      <c r="E291" s="8">
        <f t="shared" si="22"/>
        <v>449.63890385033574</v>
      </c>
      <c r="F291" s="8">
        <f t="shared" si="23"/>
        <v>71645.370112735007</v>
      </c>
    </row>
    <row r="292" spans="1:6" x14ac:dyDescent="0.25">
      <c r="B292" s="8">
        <v>227</v>
      </c>
      <c r="C292" s="8">
        <f t="shared" si="20"/>
        <v>71645.370112735007</v>
      </c>
      <c r="D292" s="8">
        <f t="shared" si="21"/>
        <v>179.11342528183752</v>
      </c>
      <c r="E292" s="8">
        <f t="shared" si="22"/>
        <v>450.76300110996158</v>
      </c>
      <c r="F292" s="8">
        <f t="shared" si="23"/>
        <v>71194.607111625039</v>
      </c>
    </row>
    <row r="293" spans="1:6" x14ac:dyDescent="0.25">
      <c r="B293" s="8">
        <v>228</v>
      </c>
      <c r="C293" s="8">
        <f>+F292</f>
        <v>71194.607111625039</v>
      </c>
      <c r="D293" s="8">
        <f t="shared" si="21"/>
        <v>177.98651777906261</v>
      </c>
      <c r="E293" s="8">
        <f t="shared" si="22"/>
        <v>451.88990861273646</v>
      </c>
      <c r="F293" s="8">
        <f t="shared" si="23"/>
        <v>70742.717203012304</v>
      </c>
    </row>
    <row r="294" spans="1:6" x14ac:dyDescent="0.25">
      <c r="B294" s="8"/>
      <c r="C294" s="8"/>
      <c r="D294" s="8">
        <f>SUM(D282:D293)</f>
        <v>2209.5993102412635</v>
      </c>
      <c r="E294" s="8">
        <f>SUM(E282:E293)</f>
        <v>5348.9178064603257</v>
      </c>
      <c r="F294" s="8"/>
    </row>
    <row r="295" spans="1:6" x14ac:dyDescent="0.25">
      <c r="B295" s="8"/>
      <c r="C295" s="8"/>
      <c r="D295" s="8"/>
      <c r="E295" s="8"/>
      <c r="F295" s="8"/>
    </row>
    <row r="296" spans="1:6" x14ac:dyDescent="0.25">
      <c r="A296">
        <v>2022</v>
      </c>
      <c r="B296" s="8">
        <v>229</v>
      </c>
      <c r="C296" s="8">
        <f>+F293</f>
        <v>70742.717203012304</v>
      </c>
      <c r="D296" s="8">
        <f t="shared" si="21"/>
        <v>176.85679300753077</v>
      </c>
      <c r="E296" s="8">
        <f t="shared" si="22"/>
        <v>453.01963338426833</v>
      </c>
      <c r="F296" s="8">
        <f t="shared" si="23"/>
        <v>70289.697569628042</v>
      </c>
    </row>
    <row r="297" spans="1:6" x14ac:dyDescent="0.25">
      <c r="B297" s="8">
        <v>230</v>
      </c>
      <c r="C297" s="8">
        <f t="shared" si="20"/>
        <v>70289.697569628042</v>
      </c>
      <c r="D297" s="8">
        <f t="shared" si="21"/>
        <v>175.72424392407012</v>
      </c>
      <c r="E297" s="8">
        <f t="shared" si="22"/>
        <v>454.15218246772895</v>
      </c>
      <c r="F297" s="8">
        <f t="shared" si="23"/>
        <v>69835.545387160309</v>
      </c>
    </row>
    <row r="298" spans="1:6" x14ac:dyDescent="0.25">
      <c r="B298" s="8">
        <v>231</v>
      </c>
      <c r="C298" s="8">
        <f t="shared" si="20"/>
        <v>69835.545387160309</v>
      </c>
      <c r="D298" s="8">
        <f t="shared" si="21"/>
        <v>174.58886346790078</v>
      </c>
      <c r="E298" s="8">
        <f t="shared" si="22"/>
        <v>455.28756292389835</v>
      </c>
      <c r="F298" s="8">
        <f t="shared" si="23"/>
        <v>69380.257824236411</v>
      </c>
    </row>
    <row r="299" spans="1:6" x14ac:dyDescent="0.25">
      <c r="B299" s="8">
        <v>232</v>
      </c>
      <c r="C299" s="8">
        <f t="shared" si="20"/>
        <v>69380.257824236411</v>
      </c>
      <c r="D299" s="8">
        <f t="shared" si="21"/>
        <v>173.45064456059103</v>
      </c>
      <c r="E299" s="8">
        <f t="shared" si="22"/>
        <v>456.42578183120804</v>
      </c>
      <c r="F299" s="8">
        <f t="shared" si="23"/>
        <v>68923.832042405207</v>
      </c>
    </row>
    <row r="300" spans="1:6" x14ac:dyDescent="0.25">
      <c r="B300" s="8">
        <v>233</v>
      </c>
      <c r="C300" s="8">
        <f t="shared" si="20"/>
        <v>68923.832042405207</v>
      </c>
      <c r="D300" s="8">
        <f t="shared" si="21"/>
        <v>172.30958010601302</v>
      </c>
      <c r="E300" s="8">
        <f t="shared" si="22"/>
        <v>457.56684628578608</v>
      </c>
      <c r="F300" s="8">
        <f t="shared" si="23"/>
        <v>68466.265196119421</v>
      </c>
    </row>
    <row r="301" spans="1:6" x14ac:dyDescent="0.25">
      <c r="B301" s="8">
        <v>234</v>
      </c>
      <c r="C301" s="8">
        <f t="shared" si="20"/>
        <v>68466.265196119421</v>
      </c>
      <c r="D301" s="8">
        <f t="shared" si="21"/>
        <v>171.16566299029856</v>
      </c>
      <c r="E301" s="8">
        <f t="shared" si="22"/>
        <v>458.71076340150057</v>
      </c>
      <c r="F301" s="8">
        <f t="shared" si="23"/>
        <v>68007.554432717923</v>
      </c>
    </row>
    <row r="302" spans="1:6" x14ac:dyDescent="0.25">
      <c r="B302" s="8">
        <v>235</v>
      </c>
      <c r="C302" s="8">
        <f t="shared" si="20"/>
        <v>68007.554432717923</v>
      </c>
      <c r="D302" s="8">
        <f t="shared" si="21"/>
        <v>170.01888608179482</v>
      </c>
      <c r="E302" s="8">
        <f t="shared" si="22"/>
        <v>459.85754031000431</v>
      </c>
      <c r="F302" s="8">
        <f t="shared" si="23"/>
        <v>67547.696892407912</v>
      </c>
    </row>
    <row r="303" spans="1:6" x14ac:dyDescent="0.25">
      <c r="B303" s="8">
        <v>236</v>
      </c>
      <c r="C303" s="8">
        <f t="shared" si="20"/>
        <v>67547.696892407912</v>
      </c>
      <c r="D303" s="8">
        <f t="shared" si="21"/>
        <v>168.8692422310198</v>
      </c>
      <c r="E303" s="8">
        <f t="shared" si="22"/>
        <v>461.00718416077927</v>
      </c>
      <c r="F303" s="8">
        <f t="shared" si="23"/>
        <v>67086.689708247126</v>
      </c>
    </row>
    <row r="304" spans="1:6" x14ac:dyDescent="0.25">
      <c r="B304" s="8">
        <v>237</v>
      </c>
      <c r="C304" s="8">
        <f t="shared" si="20"/>
        <v>67086.689708247126</v>
      </c>
      <c r="D304" s="8">
        <f t="shared" si="21"/>
        <v>167.71672427061782</v>
      </c>
      <c r="E304" s="8">
        <f t="shared" si="22"/>
        <v>462.15970212118128</v>
      </c>
      <c r="F304" s="8">
        <f t="shared" si="23"/>
        <v>66624.530006125948</v>
      </c>
    </row>
    <row r="305" spans="1:6" x14ac:dyDescent="0.25">
      <c r="B305" s="8">
        <v>238</v>
      </c>
      <c r="C305" s="8">
        <f t="shared" si="20"/>
        <v>66624.530006125948</v>
      </c>
      <c r="D305" s="8">
        <f t="shared" si="21"/>
        <v>166.56132501531488</v>
      </c>
      <c r="E305" s="8">
        <f t="shared" si="22"/>
        <v>463.31510137648422</v>
      </c>
      <c r="F305" s="8">
        <f t="shared" si="23"/>
        <v>66161.21490474946</v>
      </c>
    </row>
    <row r="306" spans="1:6" x14ac:dyDescent="0.25">
      <c r="B306" s="8">
        <v>239</v>
      </c>
      <c r="C306" s="8">
        <f t="shared" si="20"/>
        <v>66161.21490474946</v>
      </c>
      <c r="D306" s="8">
        <f t="shared" si="21"/>
        <v>165.40303726187366</v>
      </c>
      <c r="E306" s="8">
        <f t="shared" si="22"/>
        <v>464.47338912992541</v>
      </c>
      <c r="F306" s="8">
        <f t="shared" si="23"/>
        <v>65696.741515619535</v>
      </c>
    </row>
    <row r="307" spans="1:6" x14ac:dyDescent="0.25">
      <c r="B307" s="8">
        <v>240</v>
      </c>
      <c r="C307" s="8">
        <f>+F306</f>
        <v>65696.741515619535</v>
      </c>
      <c r="D307" s="8">
        <f t="shared" si="21"/>
        <v>164.24185378904883</v>
      </c>
      <c r="E307" s="8">
        <f t="shared" si="22"/>
        <v>465.63457260275027</v>
      </c>
      <c r="F307" s="8">
        <f t="shared" si="23"/>
        <v>65231.106943016784</v>
      </c>
    </row>
    <row r="308" spans="1:6" x14ac:dyDescent="0.25">
      <c r="B308" s="8"/>
      <c r="C308" s="8"/>
      <c r="D308" s="8">
        <f>SUM(D296:D307)</f>
        <v>2046.906856706074</v>
      </c>
      <c r="E308" s="8">
        <f>SUM(E296:E307)</f>
        <v>5511.6102599955157</v>
      </c>
      <c r="F308" s="8"/>
    </row>
    <row r="309" spans="1:6" x14ac:dyDescent="0.25">
      <c r="B309" s="8"/>
      <c r="C309" s="8"/>
      <c r="D309" s="8"/>
      <c r="E309" s="8"/>
      <c r="F309" s="8"/>
    </row>
    <row r="310" spans="1:6" x14ac:dyDescent="0.25">
      <c r="A310">
        <v>2023</v>
      </c>
      <c r="B310" s="8">
        <v>241</v>
      </c>
      <c r="C310" s="8">
        <f>+F307</f>
        <v>65231.106943016784</v>
      </c>
      <c r="D310" s="8">
        <f t="shared" si="21"/>
        <v>163.07776735754197</v>
      </c>
      <c r="E310" s="8">
        <f t="shared" si="22"/>
        <v>466.79865903425713</v>
      </c>
      <c r="F310" s="8">
        <f t="shared" si="23"/>
        <v>64764.308283982529</v>
      </c>
    </row>
    <row r="311" spans="1:6" x14ac:dyDescent="0.25">
      <c r="B311" s="8">
        <v>242</v>
      </c>
      <c r="C311" s="8">
        <f t="shared" si="20"/>
        <v>64764.308283982529</v>
      </c>
      <c r="D311" s="8">
        <f t="shared" si="21"/>
        <v>161.91077070995632</v>
      </c>
      <c r="E311" s="8">
        <f t="shared" si="22"/>
        <v>467.9656556818428</v>
      </c>
      <c r="F311" s="8">
        <f t="shared" si="23"/>
        <v>64296.342628300685</v>
      </c>
    </row>
    <row r="312" spans="1:6" x14ac:dyDescent="0.25">
      <c r="B312" s="8">
        <v>243</v>
      </c>
      <c r="C312" s="8">
        <f t="shared" si="20"/>
        <v>64296.342628300685</v>
      </c>
      <c r="D312" s="8">
        <f t="shared" si="21"/>
        <v>160.7408565707517</v>
      </c>
      <c r="E312" s="8">
        <f t="shared" si="22"/>
        <v>469.1355698210474</v>
      </c>
      <c r="F312" s="8">
        <f t="shared" si="23"/>
        <v>63827.207058479638</v>
      </c>
    </row>
    <row r="313" spans="1:6" x14ac:dyDescent="0.25">
      <c r="B313" s="8">
        <v>244</v>
      </c>
      <c r="C313" s="8">
        <f t="shared" si="20"/>
        <v>63827.207058479638</v>
      </c>
      <c r="D313" s="8">
        <f t="shared" si="21"/>
        <v>159.56801764619911</v>
      </c>
      <c r="E313" s="8">
        <f t="shared" si="22"/>
        <v>470.30840874559999</v>
      </c>
      <c r="F313" s="8">
        <f t="shared" si="23"/>
        <v>63356.898649734037</v>
      </c>
    </row>
    <row r="314" spans="1:6" x14ac:dyDescent="0.25">
      <c r="B314" s="8">
        <v>245</v>
      </c>
      <c r="C314" s="8">
        <f t="shared" si="20"/>
        <v>63356.898649734037</v>
      </c>
      <c r="D314" s="8">
        <f t="shared" si="21"/>
        <v>158.39224662433509</v>
      </c>
      <c r="E314" s="8">
        <f t="shared" si="22"/>
        <v>471.48417976746401</v>
      </c>
      <c r="F314" s="8">
        <f t="shared" si="23"/>
        <v>62885.41446996657</v>
      </c>
    </row>
    <row r="315" spans="1:6" x14ac:dyDescent="0.25">
      <c r="B315" s="8">
        <v>246</v>
      </c>
      <c r="C315" s="8">
        <f t="shared" si="20"/>
        <v>62885.41446996657</v>
      </c>
      <c r="D315" s="8">
        <f t="shared" si="21"/>
        <v>157.21353617491644</v>
      </c>
      <c r="E315" s="8">
        <f t="shared" si="22"/>
        <v>472.66289021688266</v>
      </c>
      <c r="F315" s="8">
        <f t="shared" si="23"/>
        <v>62412.751579749689</v>
      </c>
    </row>
    <row r="316" spans="1:6" x14ac:dyDescent="0.25">
      <c r="B316" s="8">
        <v>247</v>
      </c>
      <c r="C316" s="8">
        <f t="shared" si="20"/>
        <v>62412.751579749689</v>
      </c>
      <c r="D316" s="8">
        <f t="shared" si="21"/>
        <v>156.03187894937423</v>
      </c>
      <c r="E316" s="8">
        <f t="shared" si="22"/>
        <v>473.84454744242487</v>
      </c>
      <c r="F316" s="8">
        <f t="shared" si="23"/>
        <v>61938.907032307266</v>
      </c>
    </row>
    <row r="317" spans="1:6" x14ac:dyDescent="0.25">
      <c r="B317" s="8">
        <v>248</v>
      </c>
      <c r="C317" s="8">
        <f t="shared" si="20"/>
        <v>61938.907032307266</v>
      </c>
      <c r="D317" s="8">
        <f t="shared" si="21"/>
        <v>154.84726758076818</v>
      </c>
      <c r="E317" s="8">
        <f t="shared" si="22"/>
        <v>475.02915881103092</v>
      </c>
      <c r="F317" s="8">
        <f t="shared" si="23"/>
        <v>61463.877873496232</v>
      </c>
    </row>
    <row r="318" spans="1:6" x14ac:dyDescent="0.25">
      <c r="B318" s="8">
        <v>249</v>
      </c>
      <c r="C318" s="8">
        <f t="shared" si="20"/>
        <v>61463.877873496232</v>
      </c>
      <c r="D318" s="8">
        <f t="shared" si="21"/>
        <v>153.65969468374058</v>
      </c>
      <c r="E318" s="8">
        <f t="shared" si="22"/>
        <v>476.21673170805855</v>
      </c>
      <c r="F318" s="8">
        <f t="shared" si="23"/>
        <v>60987.661141788172</v>
      </c>
    </row>
    <row r="319" spans="1:6" x14ac:dyDescent="0.25">
      <c r="B319" s="8">
        <v>250</v>
      </c>
      <c r="C319" s="8">
        <f t="shared" si="20"/>
        <v>60987.661141788172</v>
      </c>
      <c r="D319" s="8">
        <f t="shared" si="21"/>
        <v>152.46915285447042</v>
      </c>
      <c r="E319" s="8">
        <f t="shared" si="22"/>
        <v>477.40727353732871</v>
      </c>
      <c r="F319" s="8">
        <f t="shared" si="23"/>
        <v>60510.253868250846</v>
      </c>
    </row>
    <row r="320" spans="1:6" x14ac:dyDescent="0.25">
      <c r="B320" s="8">
        <v>251</v>
      </c>
      <c r="C320" s="8">
        <f t="shared" si="20"/>
        <v>60510.253868250846</v>
      </c>
      <c r="D320" s="8">
        <f t="shared" si="21"/>
        <v>151.27563467062711</v>
      </c>
      <c r="E320" s="8">
        <f t="shared" si="22"/>
        <v>478.60079172117196</v>
      </c>
      <c r="F320" s="8">
        <f t="shared" si="23"/>
        <v>60031.65307652967</v>
      </c>
    </row>
    <row r="321" spans="1:6" x14ac:dyDescent="0.25">
      <c r="B321" s="8">
        <v>252</v>
      </c>
      <c r="C321" s="8">
        <f>+F320</f>
        <v>60031.65307652967</v>
      </c>
      <c r="D321" s="8">
        <f t="shared" si="21"/>
        <v>150.07913269132419</v>
      </c>
      <c r="E321" s="8">
        <f t="shared" si="22"/>
        <v>479.79729370047494</v>
      </c>
      <c r="F321" s="8">
        <f t="shared" si="23"/>
        <v>59551.855782829196</v>
      </c>
    </row>
    <row r="322" spans="1:6" x14ac:dyDescent="0.25">
      <c r="B322" s="8"/>
      <c r="C322" s="8"/>
      <c r="D322" s="8">
        <f>SUM(D310:D321)</f>
        <v>1879.2659565140054</v>
      </c>
      <c r="E322" s="8">
        <f>SUM(E310:E321)</f>
        <v>5679.251160187584</v>
      </c>
      <c r="F322" s="8"/>
    </row>
    <row r="323" spans="1:6" x14ac:dyDescent="0.25">
      <c r="B323" s="8"/>
      <c r="C323" s="8"/>
      <c r="D323" s="8"/>
      <c r="E323" s="8"/>
      <c r="F323" s="8"/>
    </row>
    <row r="324" spans="1:6" x14ac:dyDescent="0.25">
      <c r="A324">
        <v>2024</v>
      </c>
      <c r="B324" s="8">
        <v>253</v>
      </c>
      <c r="C324" s="8">
        <f>+F321</f>
        <v>59551.855782829196</v>
      </c>
      <c r="D324" s="8">
        <f t="shared" si="21"/>
        <v>148.87963945707298</v>
      </c>
      <c r="E324" s="8">
        <f t="shared" si="22"/>
        <v>480.99678693472612</v>
      </c>
      <c r="F324" s="8">
        <f t="shared" si="23"/>
        <v>59070.858995894472</v>
      </c>
    </row>
    <row r="325" spans="1:6" x14ac:dyDescent="0.25">
      <c r="B325" s="8">
        <v>254</v>
      </c>
      <c r="C325" s="8">
        <f t="shared" si="20"/>
        <v>59070.858995894472</v>
      </c>
      <c r="D325" s="8">
        <f t="shared" si="21"/>
        <v>147.67714748973617</v>
      </c>
      <c r="E325" s="8">
        <f t="shared" si="22"/>
        <v>482.19927890206293</v>
      </c>
      <c r="F325" s="8">
        <f t="shared" si="23"/>
        <v>58588.659716992406</v>
      </c>
    </row>
    <row r="326" spans="1:6" x14ac:dyDescent="0.25">
      <c r="B326" s="8">
        <v>255</v>
      </c>
      <c r="C326" s="8">
        <f t="shared" si="20"/>
        <v>58588.659716992406</v>
      </c>
      <c r="D326" s="8">
        <f t="shared" si="21"/>
        <v>146.47164929248103</v>
      </c>
      <c r="E326" s="8">
        <f t="shared" si="22"/>
        <v>483.40477709931804</v>
      </c>
      <c r="F326" s="8">
        <f t="shared" si="23"/>
        <v>58105.254939893086</v>
      </c>
    </row>
    <row r="327" spans="1:6" x14ac:dyDescent="0.25">
      <c r="B327" s="8">
        <v>256</v>
      </c>
      <c r="C327" s="8">
        <f t="shared" si="20"/>
        <v>58105.254939893086</v>
      </c>
      <c r="D327" s="8">
        <f t="shared" si="21"/>
        <v>145.26313734973272</v>
      </c>
      <c r="E327" s="8">
        <f t="shared" si="22"/>
        <v>484.61328904206641</v>
      </c>
      <c r="F327" s="8">
        <f t="shared" si="23"/>
        <v>57620.641650851023</v>
      </c>
    </row>
    <row r="328" spans="1:6" x14ac:dyDescent="0.25">
      <c r="B328" s="8">
        <v>257</v>
      </c>
      <c r="C328" s="8">
        <f t="shared" si="20"/>
        <v>57620.641650851023</v>
      </c>
      <c r="D328" s="8">
        <f t="shared" si="21"/>
        <v>144.05160412712755</v>
      </c>
      <c r="E328" s="8">
        <f t="shared" si="22"/>
        <v>485.82482226467152</v>
      </c>
      <c r="F328" s="8">
        <f t="shared" si="23"/>
        <v>57134.81682858635</v>
      </c>
    </row>
    <row r="329" spans="1:6" x14ac:dyDescent="0.25">
      <c r="B329" s="8">
        <v>258</v>
      </c>
      <c r="C329" s="8">
        <f t="shared" ref="C329:C394" si="24">+F328</f>
        <v>57134.81682858635</v>
      </c>
      <c r="D329" s="8">
        <f t="shared" ref="D329:D394" si="25">$C$22*C329</f>
        <v>142.83704207146587</v>
      </c>
      <c r="E329" s="8">
        <f t="shared" ref="E329:E394" si="26">$C$24-D329</f>
        <v>487.03938432033323</v>
      </c>
      <c r="F329" s="8">
        <f t="shared" ref="F329:F394" si="27">+C329-E329</f>
        <v>56647.777444266016</v>
      </c>
    </row>
    <row r="330" spans="1:6" x14ac:dyDescent="0.25">
      <c r="B330" s="8">
        <v>259</v>
      </c>
      <c r="C330" s="8">
        <f t="shared" si="24"/>
        <v>56647.777444266016</v>
      </c>
      <c r="D330" s="8">
        <f t="shared" si="25"/>
        <v>141.61944361066503</v>
      </c>
      <c r="E330" s="8">
        <f t="shared" si="26"/>
        <v>488.25698278113407</v>
      </c>
      <c r="F330" s="8">
        <f t="shared" si="27"/>
        <v>56159.520461484884</v>
      </c>
    </row>
    <row r="331" spans="1:6" x14ac:dyDescent="0.25">
      <c r="B331" s="8">
        <v>260</v>
      </c>
      <c r="C331" s="8">
        <f t="shared" si="24"/>
        <v>56159.520461484884</v>
      </c>
      <c r="D331" s="8">
        <f t="shared" si="25"/>
        <v>140.39880115371221</v>
      </c>
      <c r="E331" s="8">
        <f t="shared" si="26"/>
        <v>489.47762523808689</v>
      </c>
      <c r="F331" s="8">
        <f t="shared" si="27"/>
        <v>55670.042836246801</v>
      </c>
    </row>
    <row r="332" spans="1:6" x14ac:dyDescent="0.25">
      <c r="B332" s="8">
        <v>261</v>
      </c>
      <c r="C332" s="8">
        <f t="shared" si="24"/>
        <v>55670.042836246801</v>
      </c>
      <c r="D332" s="8">
        <f t="shared" si="25"/>
        <v>139.17510709061702</v>
      </c>
      <c r="E332" s="8">
        <f t="shared" si="26"/>
        <v>490.70131930118208</v>
      </c>
      <c r="F332" s="8">
        <f t="shared" si="27"/>
        <v>55179.34151694562</v>
      </c>
    </row>
    <row r="333" spans="1:6" x14ac:dyDescent="0.25">
      <c r="B333" s="8">
        <v>262</v>
      </c>
      <c r="C333" s="8">
        <f t="shared" si="24"/>
        <v>55179.34151694562</v>
      </c>
      <c r="D333" s="8">
        <f t="shared" si="25"/>
        <v>137.94835379236406</v>
      </c>
      <c r="E333" s="8">
        <f t="shared" si="26"/>
        <v>491.92807259943504</v>
      </c>
      <c r="F333" s="8">
        <f t="shared" si="27"/>
        <v>54687.413444346188</v>
      </c>
    </row>
    <row r="334" spans="1:6" x14ac:dyDescent="0.25">
      <c r="B334" s="8">
        <v>263</v>
      </c>
      <c r="C334" s="8">
        <f t="shared" si="24"/>
        <v>54687.413444346188</v>
      </c>
      <c r="D334" s="8">
        <f t="shared" si="25"/>
        <v>136.71853361086548</v>
      </c>
      <c r="E334" s="8">
        <f t="shared" si="26"/>
        <v>493.15789278093359</v>
      </c>
      <c r="F334" s="8">
        <f t="shared" si="27"/>
        <v>54194.255551565257</v>
      </c>
    </row>
    <row r="335" spans="1:6" x14ac:dyDescent="0.25">
      <c r="B335" s="8">
        <v>264</v>
      </c>
      <c r="C335" s="8">
        <f>+F334</f>
        <v>54194.255551565257</v>
      </c>
      <c r="D335" s="8">
        <f t="shared" si="25"/>
        <v>135.48563887891314</v>
      </c>
      <c r="E335" s="8">
        <f t="shared" si="26"/>
        <v>494.39078751288594</v>
      </c>
      <c r="F335" s="8">
        <f t="shared" si="27"/>
        <v>53699.86476405237</v>
      </c>
    </row>
    <row r="336" spans="1:6" x14ac:dyDescent="0.25">
      <c r="B336" s="8"/>
      <c r="C336" s="8"/>
      <c r="D336" s="8">
        <f>SUM(D324:D335)</f>
        <v>1706.5260979247532</v>
      </c>
      <c r="E336" s="8">
        <f>SUM(E324:E335)</f>
        <v>5851.9910187768355</v>
      </c>
      <c r="F336" s="8"/>
    </row>
    <row r="337" spans="1:6" x14ac:dyDescent="0.25">
      <c r="B337" s="8"/>
      <c r="C337" s="8"/>
      <c r="D337" s="8"/>
      <c r="E337" s="8"/>
      <c r="F337" s="8"/>
    </row>
    <row r="338" spans="1:6" x14ac:dyDescent="0.25">
      <c r="A338">
        <v>2025</v>
      </c>
      <c r="B338" s="8">
        <v>265</v>
      </c>
      <c r="C338" s="8">
        <f>+F335</f>
        <v>53699.86476405237</v>
      </c>
      <c r="D338" s="8">
        <f t="shared" si="25"/>
        <v>134.24966191013092</v>
      </c>
      <c r="E338" s="8">
        <f t="shared" si="26"/>
        <v>495.62676448166815</v>
      </c>
      <c r="F338" s="8">
        <f t="shared" si="27"/>
        <v>53204.237999570702</v>
      </c>
    </row>
    <row r="339" spans="1:6" x14ac:dyDescent="0.25">
      <c r="B339" s="8">
        <v>266</v>
      </c>
      <c r="C339" s="8">
        <f t="shared" si="24"/>
        <v>53204.237999570702</v>
      </c>
      <c r="D339" s="8">
        <f t="shared" si="25"/>
        <v>133.01059499892676</v>
      </c>
      <c r="E339" s="8">
        <f t="shared" si="26"/>
        <v>496.86583139287234</v>
      </c>
      <c r="F339" s="8">
        <f t="shared" si="27"/>
        <v>52707.372168177826</v>
      </c>
    </row>
    <row r="340" spans="1:6" x14ac:dyDescent="0.25">
      <c r="B340" s="8">
        <v>267</v>
      </c>
      <c r="C340" s="8">
        <f t="shared" si="24"/>
        <v>52707.372168177826</v>
      </c>
      <c r="D340" s="8">
        <f t="shared" si="25"/>
        <v>131.76843042044456</v>
      </c>
      <c r="E340" s="8">
        <f t="shared" si="26"/>
        <v>498.10799597135451</v>
      </c>
      <c r="F340" s="8">
        <f t="shared" si="27"/>
        <v>52209.264172206473</v>
      </c>
    </row>
    <row r="341" spans="1:6" x14ac:dyDescent="0.25">
      <c r="B341" s="8">
        <v>268</v>
      </c>
      <c r="C341" s="8">
        <f t="shared" si="24"/>
        <v>52209.264172206473</v>
      </c>
      <c r="D341" s="8">
        <f t="shared" si="25"/>
        <v>130.52316043051619</v>
      </c>
      <c r="E341" s="8">
        <f t="shared" si="26"/>
        <v>499.35326596128289</v>
      </c>
      <c r="F341" s="8">
        <f t="shared" si="27"/>
        <v>51709.91090624519</v>
      </c>
    </row>
    <row r="342" spans="1:6" x14ac:dyDescent="0.25">
      <c r="B342" s="8">
        <v>269</v>
      </c>
      <c r="C342" s="8">
        <f t="shared" si="24"/>
        <v>51709.91090624519</v>
      </c>
      <c r="D342" s="8">
        <f t="shared" si="25"/>
        <v>129.27477726561298</v>
      </c>
      <c r="E342" s="8">
        <f t="shared" si="26"/>
        <v>500.60164912618609</v>
      </c>
      <c r="F342" s="8">
        <f t="shared" si="27"/>
        <v>51209.309257119006</v>
      </c>
    </row>
    <row r="343" spans="1:6" x14ac:dyDescent="0.25">
      <c r="B343" s="8">
        <v>270</v>
      </c>
      <c r="C343" s="8">
        <f t="shared" si="24"/>
        <v>51209.309257119006</v>
      </c>
      <c r="D343" s="8">
        <f t="shared" si="25"/>
        <v>128.02327314279751</v>
      </c>
      <c r="E343" s="8">
        <f t="shared" si="26"/>
        <v>501.85315324900159</v>
      </c>
      <c r="F343" s="8">
        <f t="shared" si="27"/>
        <v>50707.456103870005</v>
      </c>
    </row>
    <row r="344" spans="1:6" x14ac:dyDescent="0.25">
      <c r="B344" s="8">
        <v>271</v>
      </c>
      <c r="C344" s="8">
        <f t="shared" si="24"/>
        <v>50707.456103870005</v>
      </c>
      <c r="D344" s="8">
        <f t="shared" si="25"/>
        <v>126.76864025967501</v>
      </c>
      <c r="E344" s="8">
        <f t="shared" si="26"/>
        <v>503.10778613212409</v>
      </c>
      <c r="F344" s="8">
        <f t="shared" si="27"/>
        <v>50204.34831773788</v>
      </c>
    </row>
    <row r="345" spans="1:6" x14ac:dyDescent="0.25">
      <c r="B345" s="8">
        <v>272</v>
      </c>
      <c r="C345" s="8">
        <f t="shared" si="24"/>
        <v>50204.34831773788</v>
      </c>
      <c r="D345" s="8">
        <f t="shared" si="25"/>
        <v>125.5108707943447</v>
      </c>
      <c r="E345" s="8">
        <f t="shared" si="26"/>
        <v>504.36555559745443</v>
      </c>
      <c r="F345" s="8">
        <f t="shared" si="27"/>
        <v>49699.982762140426</v>
      </c>
    </row>
    <row r="346" spans="1:6" x14ac:dyDescent="0.25">
      <c r="B346" s="8">
        <v>273</v>
      </c>
      <c r="C346" s="8">
        <f t="shared" si="24"/>
        <v>49699.982762140426</v>
      </c>
      <c r="D346" s="8">
        <f t="shared" si="25"/>
        <v>124.24995690535107</v>
      </c>
      <c r="E346" s="8">
        <f t="shared" si="26"/>
        <v>505.62646948644806</v>
      </c>
      <c r="F346" s="8">
        <f t="shared" si="27"/>
        <v>49194.356292653974</v>
      </c>
    </row>
    <row r="347" spans="1:6" x14ac:dyDescent="0.25">
      <c r="B347" s="8">
        <v>274</v>
      </c>
      <c r="C347" s="8">
        <f t="shared" si="24"/>
        <v>49194.356292653974</v>
      </c>
      <c r="D347" s="8">
        <f t="shared" si="25"/>
        <v>122.98589073163494</v>
      </c>
      <c r="E347" s="8">
        <f t="shared" si="26"/>
        <v>506.89053566016418</v>
      </c>
      <c r="F347" s="8">
        <f t="shared" si="27"/>
        <v>48687.465756993814</v>
      </c>
    </row>
    <row r="348" spans="1:6" x14ac:dyDescent="0.25">
      <c r="B348" s="8">
        <v>275</v>
      </c>
      <c r="C348" s="8">
        <f t="shared" si="24"/>
        <v>48687.465756993814</v>
      </c>
      <c r="D348" s="8">
        <f t="shared" si="25"/>
        <v>121.71866439248454</v>
      </c>
      <c r="E348" s="8">
        <f t="shared" si="26"/>
        <v>508.15776199931457</v>
      </c>
      <c r="F348" s="8">
        <f t="shared" si="27"/>
        <v>48179.307994994502</v>
      </c>
    </row>
    <row r="349" spans="1:6" x14ac:dyDescent="0.25">
      <c r="B349" s="8">
        <v>276</v>
      </c>
      <c r="C349" s="8">
        <f t="shared" si="24"/>
        <v>48179.307994994502</v>
      </c>
      <c r="D349" s="8">
        <f t="shared" si="25"/>
        <v>120.44826998748626</v>
      </c>
      <c r="E349" s="8">
        <f t="shared" si="26"/>
        <v>509.42815640431286</v>
      </c>
      <c r="F349" s="8">
        <f t="shared" si="27"/>
        <v>47669.87983859019</v>
      </c>
    </row>
    <row r="350" spans="1:6" x14ac:dyDescent="0.25">
      <c r="B350" s="8">
        <v>277</v>
      </c>
      <c r="C350" s="8">
        <f t="shared" si="24"/>
        <v>47669.87983859019</v>
      </c>
      <c r="D350" s="8">
        <f t="shared" si="25"/>
        <v>119.17469959647548</v>
      </c>
      <c r="E350" s="8">
        <f t="shared" si="26"/>
        <v>510.70172679532362</v>
      </c>
      <c r="F350" s="8">
        <f t="shared" si="27"/>
        <v>47159.178111794863</v>
      </c>
    </row>
    <row r="351" spans="1:6" x14ac:dyDescent="0.25">
      <c r="B351" s="8">
        <v>278</v>
      </c>
      <c r="C351" s="8">
        <f t="shared" si="24"/>
        <v>47159.178111794863</v>
      </c>
      <c r="D351" s="8">
        <f t="shared" si="25"/>
        <v>117.89794527948716</v>
      </c>
      <c r="E351" s="8">
        <f t="shared" si="26"/>
        <v>511.97848111231195</v>
      </c>
      <c r="F351" s="8">
        <f t="shared" si="27"/>
        <v>46647.199630682553</v>
      </c>
    </row>
    <row r="352" spans="1:6" x14ac:dyDescent="0.25">
      <c r="B352" s="8">
        <v>279</v>
      </c>
      <c r="C352" s="8">
        <f t="shared" si="24"/>
        <v>46647.199630682553</v>
      </c>
      <c r="D352" s="8">
        <f t="shared" si="25"/>
        <v>116.61799907670638</v>
      </c>
      <c r="E352" s="8">
        <f t="shared" si="26"/>
        <v>513.25842731509272</v>
      </c>
      <c r="F352" s="8">
        <f t="shared" si="27"/>
        <v>46133.94120336746</v>
      </c>
    </row>
    <row r="353" spans="2:6" x14ac:dyDescent="0.25">
      <c r="B353" s="8">
        <v>280</v>
      </c>
      <c r="C353" s="8">
        <f t="shared" si="24"/>
        <v>46133.94120336746</v>
      </c>
      <c r="D353" s="8">
        <f t="shared" si="25"/>
        <v>115.33485300841865</v>
      </c>
      <c r="E353" s="8">
        <f t="shared" si="26"/>
        <v>514.54157338338041</v>
      </c>
      <c r="F353" s="8">
        <f t="shared" si="27"/>
        <v>45619.39962998408</v>
      </c>
    </row>
    <row r="354" spans="2:6" x14ac:dyDescent="0.25">
      <c r="B354" s="8">
        <v>281</v>
      </c>
      <c r="C354" s="8">
        <f t="shared" si="24"/>
        <v>45619.39962998408</v>
      </c>
      <c r="D354" s="8">
        <f t="shared" si="25"/>
        <v>114.0484990749602</v>
      </c>
      <c r="E354" s="8">
        <f t="shared" si="26"/>
        <v>515.8279273168389</v>
      </c>
      <c r="F354" s="8">
        <f t="shared" si="27"/>
        <v>45103.571702667243</v>
      </c>
    </row>
    <row r="355" spans="2:6" x14ac:dyDescent="0.25">
      <c r="B355" s="8">
        <v>282</v>
      </c>
      <c r="C355" s="8">
        <f t="shared" si="24"/>
        <v>45103.571702667243</v>
      </c>
      <c r="D355" s="8">
        <f t="shared" si="25"/>
        <v>112.75892925666811</v>
      </c>
      <c r="E355" s="8">
        <f t="shared" si="26"/>
        <v>517.11749713513098</v>
      </c>
      <c r="F355" s="8">
        <f t="shared" si="27"/>
        <v>44586.454205532114</v>
      </c>
    </row>
    <row r="356" spans="2:6" x14ac:dyDescent="0.25">
      <c r="B356" s="8">
        <v>283</v>
      </c>
      <c r="C356" s="8">
        <f t="shared" si="24"/>
        <v>44586.454205532114</v>
      </c>
      <c r="D356" s="8">
        <f t="shared" si="25"/>
        <v>111.4661355138303</v>
      </c>
      <c r="E356" s="8">
        <f t="shared" si="26"/>
        <v>518.41029087796881</v>
      </c>
      <c r="F356" s="8">
        <f t="shared" si="27"/>
        <v>44068.043914654147</v>
      </c>
    </row>
    <row r="357" spans="2:6" x14ac:dyDescent="0.25">
      <c r="B357" s="8">
        <v>284</v>
      </c>
      <c r="C357" s="8">
        <f t="shared" si="24"/>
        <v>44068.043914654147</v>
      </c>
      <c r="D357" s="8">
        <f t="shared" si="25"/>
        <v>110.17010978663536</v>
      </c>
      <c r="E357" s="8">
        <f t="shared" si="26"/>
        <v>519.70631660516369</v>
      </c>
      <c r="F357" s="8">
        <f t="shared" si="27"/>
        <v>43548.33759804898</v>
      </c>
    </row>
    <row r="358" spans="2:6" x14ac:dyDescent="0.25">
      <c r="B358" s="8">
        <v>285</v>
      </c>
      <c r="C358" s="8">
        <f t="shared" si="24"/>
        <v>43548.33759804898</v>
      </c>
      <c r="D358" s="8">
        <f t="shared" si="25"/>
        <v>108.87084399512246</v>
      </c>
      <c r="E358" s="8">
        <f t="shared" si="26"/>
        <v>521.00558239667669</v>
      </c>
      <c r="F358" s="8">
        <f t="shared" si="27"/>
        <v>43027.332015652304</v>
      </c>
    </row>
    <row r="359" spans="2:6" x14ac:dyDescent="0.25">
      <c r="B359" s="8">
        <v>286</v>
      </c>
      <c r="C359" s="8">
        <f t="shared" si="24"/>
        <v>43027.332015652304</v>
      </c>
      <c r="D359" s="8">
        <f t="shared" si="25"/>
        <v>107.56833003913076</v>
      </c>
      <c r="E359" s="8">
        <f t="shared" si="26"/>
        <v>522.30809635266837</v>
      </c>
      <c r="F359" s="8">
        <f t="shared" si="27"/>
        <v>42505.023919299638</v>
      </c>
    </row>
    <row r="360" spans="2:6" x14ac:dyDescent="0.25">
      <c r="B360" s="8">
        <v>287</v>
      </c>
      <c r="C360" s="8">
        <f t="shared" si="24"/>
        <v>42505.023919299638</v>
      </c>
      <c r="D360" s="8">
        <f t="shared" si="25"/>
        <v>106.2625597982491</v>
      </c>
      <c r="E360" s="8">
        <f t="shared" si="26"/>
        <v>523.61386659355003</v>
      </c>
      <c r="F360" s="8">
        <f t="shared" si="27"/>
        <v>41981.410052706087</v>
      </c>
    </row>
    <row r="361" spans="2:6" x14ac:dyDescent="0.25">
      <c r="B361" s="8">
        <v>288</v>
      </c>
      <c r="C361" s="8">
        <f t="shared" si="24"/>
        <v>41981.410052706087</v>
      </c>
      <c r="D361" s="8">
        <f t="shared" si="25"/>
        <v>104.95352513176522</v>
      </c>
      <c r="E361" s="8">
        <f t="shared" si="26"/>
        <v>524.92290126003388</v>
      </c>
      <c r="F361" s="8">
        <f t="shared" si="27"/>
        <v>41456.487151446054</v>
      </c>
    </row>
    <row r="362" spans="2:6" x14ac:dyDescent="0.25">
      <c r="B362" s="8">
        <v>289</v>
      </c>
      <c r="C362" s="8">
        <f t="shared" si="24"/>
        <v>41456.487151446054</v>
      </c>
      <c r="D362" s="8">
        <f t="shared" si="25"/>
        <v>103.64121787861514</v>
      </c>
      <c r="E362" s="8">
        <f t="shared" si="26"/>
        <v>526.23520851318392</v>
      </c>
      <c r="F362" s="8">
        <f t="shared" si="27"/>
        <v>40930.251942932868</v>
      </c>
    </row>
    <row r="363" spans="2:6" x14ac:dyDescent="0.25">
      <c r="B363" s="8">
        <v>290</v>
      </c>
      <c r="C363" s="8">
        <f t="shared" si="24"/>
        <v>40930.251942932868</v>
      </c>
      <c r="D363" s="8">
        <f t="shared" si="25"/>
        <v>102.32562985733217</v>
      </c>
      <c r="E363" s="8">
        <f t="shared" si="26"/>
        <v>527.55079653446694</v>
      </c>
      <c r="F363" s="8">
        <f t="shared" si="27"/>
        <v>40402.701146398402</v>
      </c>
    </row>
    <row r="364" spans="2:6" x14ac:dyDescent="0.25">
      <c r="B364" s="8">
        <v>291</v>
      </c>
      <c r="C364" s="8">
        <f t="shared" si="24"/>
        <v>40402.701146398402</v>
      </c>
      <c r="D364" s="8">
        <f t="shared" si="25"/>
        <v>101.00675286599601</v>
      </c>
      <c r="E364" s="8">
        <f t="shared" si="26"/>
        <v>528.86967352580314</v>
      </c>
      <c r="F364" s="8">
        <f t="shared" si="27"/>
        <v>39873.831472872596</v>
      </c>
    </row>
    <row r="365" spans="2:6" x14ac:dyDescent="0.25">
      <c r="B365" s="8">
        <v>292</v>
      </c>
      <c r="C365" s="8">
        <f t="shared" si="24"/>
        <v>39873.831472872596</v>
      </c>
      <c r="D365" s="8">
        <f t="shared" si="25"/>
        <v>99.684578682181495</v>
      </c>
      <c r="E365" s="8">
        <f t="shared" si="26"/>
        <v>530.1918477096176</v>
      </c>
      <c r="F365" s="8">
        <f t="shared" si="27"/>
        <v>39343.639625162978</v>
      </c>
    </row>
    <row r="366" spans="2:6" x14ac:dyDescent="0.25">
      <c r="B366" s="8">
        <v>293</v>
      </c>
      <c r="C366" s="8">
        <f t="shared" si="24"/>
        <v>39343.639625162978</v>
      </c>
      <c r="D366" s="8">
        <f t="shared" si="25"/>
        <v>98.359099062907447</v>
      </c>
      <c r="E366" s="8">
        <f t="shared" si="26"/>
        <v>531.51732732889161</v>
      </c>
      <c r="F366" s="8">
        <f t="shared" si="27"/>
        <v>38812.122297834088</v>
      </c>
    </row>
    <row r="367" spans="2:6" x14ac:dyDescent="0.25">
      <c r="B367" s="8">
        <v>294</v>
      </c>
      <c r="C367" s="8">
        <f t="shared" si="24"/>
        <v>38812.122297834088</v>
      </c>
      <c r="D367" s="8">
        <f t="shared" si="25"/>
        <v>97.03030574458522</v>
      </c>
      <c r="E367" s="8">
        <f t="shared" si="26"/>
        <v>532.84612064721387</v>
      </c>
      <c r="F367" s="8">
        <f t="shared" si="27"/>
        <v>38279.276177186875</v>
      </c>
    </row>
    <row r="368" spans="2:6" x14ac:dyDescent="0.25">
      <c r="B368" s="8">
        <v>295</v>
      </c>
      <c r="C368" s="8">
        <f t="shared" si="24"/>
        <v>38279.276177186875</v>
      </c>
      <c r="D368" s="8">
        <f t="shared" si="25"/>
        <v>95.698190442967189</v>
      </c>
      <c r="E368" s="8">
        <f t="shared" si="26"/>
        <v>534.17823594883191</v>
      </c>
      <c r="F368" s="8">
        <f t="shared" si="27"/>
        <v>37745.09794123804</v>
      </c>
    </row>
    <row r="369" spans="2:6" x14ac:dyDescent="0.25">
      <c r="B369" s="8">
        <v>296</v>
      </c>
      <c r="C369" s="8">
        <f t="shared" si="24"/>
        <v>37745.09794123804</v>
      </c>
      <c r="D369" s="8">
        <f t="shared" si="25"/>
        <v>94.362744853095109</v>
      </c>
      <c r="E369" s="8">
        <f t="shared" si="26"/>
        <v>535.51368153870396</v>
      </c>
      <c r="F369" s="8">
        <f t="shared" si="27"/>
        <v>37209.584259699339</v>
      </c>
    </row>
    <row r="370" spans="2:6" x14ac:dyDescent="0.25">
      <c r="B370" s="8">
        <v>297</v>
      </c>
      <c r="C370" s="8">
        <f t="shared" si="24"/>
        <v>37209.584259699339</v>
      </c>
      <c r="D370" s="8">
        <f t="shared" si="25"/>
        <v>93.023960649248352</v>
      </c>
      <c r="E370" s="8">
        <f t="shared" si="26"/>
        <v>536.85246574255075</v>
      </c>
      <c r="F370" s="8">
        <f t="shared" si="27"/>
        <v>36672.731793956787</v>
      </c>
    </row>
    <row r="371" spans="2:6" x14ac:dyDescent="0.25">
      <c r="B371" s="8">
        <v>298</v>
      </c>
      <c r="C371" s="8">
        <f t="shared" si="24"/>
        <v>36672.731793956787</v>
      </c>
      <c r="D371" s="8">
        <f t="shared" si="25"/>
        <v>91.681829484891963</v>
      </c>
      <c r="E371" s="8">
        <f t="shared" si="26"/>
        <v>538.19459690690712</v>
      </c>
      <c r="F371" s="8">
        <f t="shared" si="27"/>
        <v>36134.537197049882</v>
      </c>
    </row>
    <row r="372" spans="2:6" x14ac:dyDescent="0.25">
      <c r="B372" s="8">
        <v>299</v>
      </c>
      <c r="C372" s="8">
        <f t="shared" si="24"/>
        <v>36134.537197049882</v>
      </c>
      <c r="D372" s="8">
        <f t="shared" si="25"/>
        <v>90.336342992624708</v>
      </c>
      <c r="E372" s="8">
        <f t="shared" si="26"/>
        <v>539.54008339917436</v>
      </c>
      <c r="F372" s="8">
        <f t="shared" si="27"/>
        <v>35594.997113650708</v>
      </c>
    </row>
    <row r="373" spans="2:6" x14ac:dyDescent="0.25">
      <c r="B373" s="8">
        <v>300</v>
      </c>
      <c r="C373" s="8">
        <f t="shared" si="24"/>
        <v>35594.997113650708</v>
      </c>
      <c r="D373" s="8">
        <f t="shared" si="25"/>
        <v>88.987492784126772</v>
      </c>
      <c r="E373" s="8">
        <f t="shared" si="26"/>
        <v>540.88893360767236</v>
      </c>
      <c r="F373" s="8">
        <f t="shared" si="27"/>
        <v>35054.108180043033</v>
      </c>
    </row>
    <row r="374" spans="2:6" x14ac:dyDescent="0.25">
      <c r="B374" s="8">
        <v>301</v>
      </c>
      <c r="C374" s="8">
        <f t="shared" si="24"/>
        <v>35054.108180043033</v>
      </c>
      <c r="D374" s="8">
        <f t="shared" si="25"/>
        <v>87.635270450107583</v>
      </c>
      <c r="E374" s="8">
        <f t="shared" si="26"/>
        <v>542.24115594169155</v>
      </c>
      <c r="F374" s="8">
        <f t="shared" si="27"/>
        <v>34511.867024101339</v>
      </c>
    </row>
    <row r="375" spans="2:6" x14ac:dyDescent="0.25">
      <c r="B375" s="8">
        <v>302</v>
      </c>
      <c r="C375" s="8">
        <f t="shared" si="24"/>
        <v>34511.867024101339</v>
      </c>
      <c r="D375" s="8">
        <f t="shared" si="25"/>
        <v>86.279667560253344</v>
      </c>
      <c r="E375" s="8">
        <f t="shared" si="26"/>
        <v>543.5967588315458</v>
      </c>
      <c r="F375" s="8">
        <f t="shared" si="27"/>
        <v>33968.270265269792</v>
      </c>
    </row>
    <row r="376" spans="2:6" x14ac:dyDescent="0.25">
      <c r="B376" s="8">
        <v>303</v>
      </c>
      <c r="C376" s="8">
        <f t="shared" si="24"/>
        <v>33968.270265269792</v>
      </c>
      <c r="D376" s="8">
        <f t="shared" si="25"/>
        <v>84.920675663174478</v>
      </c>
      <c r="E376" s="8">
        <f t="shared" si="26"/>
        <v>544.95575072862459</v>
      </c>
      <c r="F376" s="8">
        <f t="shared" si="27"/>
        <v>33423.314514541169</v>
      </c>
    </row>
    <row r="377" spans="2:6" x14ac:dyDescent="0.25">
      <c r="B377" s="8">
        <v>304</v>
      </c>
      <c r="C377" s="8">
        <f t="shared" si="24"/>
        <v>33423.314514541169</v>
      </c>
      <c r="D377" s="8">
        <f t="shared" si="25"/>
        <v>83.558286286352924</v>
      </c>
      <c r="E377" s="8">
        <f t="shared" si="26"/>
        <v>546.31814010544622</v>
      </c>
      <c r="F377" s="8">
        <f t="shared" si="27"/>
        <v>32876.996374435723</v>
      </c>
    </row>
    <row r="378" spans="2:6" x14ac:dyDescent="0.25">
      <c r="B378" s="8">
        <v>305</v>
      </c>
      <c r="C378" s="8">
        <f t="shared" si="24"/>
        <v>32876.996374435723</v>
      </c>
      <c r="D378" s="8">
        <f t="shared" si="25"/>
        <v>82.192490936089314</v>
      </c>
      <c r="E378" s="8">
        <f t="shared" si="26"/>
        <v>547.68393545570984</v>
      </c>
      <c r="F378" s="8">
        <f t="shared" si="27"/>
        <v>32329.312438980014</v>
      </c>
    </row>
    <row r="379" spans="2:6" x14ac:dyDescent="0.25">
      <c r="B379" s="8">
        <v>306</v>
      </c>
      <c r="C379" s="8">
        <f t="shared" si="24"/>
        <v>32329.312438980014</v>
      </c>
      <c r="D379" s="8">
        <f t="shared" si="25"/>
        <v>80.823281097450035</v>
      </c>
      <c r="E379" s="8">
        <f t="shared" si="26"/>
        <v>549.05314529434906</v>
      </c>
      <c r="F379" s="8">
        <f t="shared" si="27"/>
        <v>31780.259293685664</v>
      </c>
    </row>
    <row r="380" spans="2:6" x14ac:dyDescent="0.25">
      <c r="B380" s="8">
        <v>307</v>
      </c>
      <c r="C380" s="8">
        <f t="shared" si="24"/>
        <v>31780.259293685664</v>
      </c>
      <c r="D380" s="8">
        <f t="shared" si="25"/>
        <v>79.450648234214157</v>
      </c>
      <c r="E380" s="8">
        <f t="shared" si="26"/>
        <v>550.425778157585</v>
      </c>
      <c r="F380" s="8">
        <f t="shared" si="27"/>
        <v>31229.83351552808</v>
      </c>
    </row>
    <row r="381" spans="2:6" x14ac:dyDescent="0.25">
      <c r="B381" s="8">
        <v>308</v>
      </c>
      <c r="C381" s="8">
        <f t="shared" si="24"/>
        <v>31229.83351552808</v>
      </c>
      <c r="D381" s="8">
        <f t="shared" si="25"/>
        <v>78.074583788820206</v>
      </c>
      <c r="E381" s="8">
        <f t="shared" si="26"/>
        <v>551.80184260297892</v>
      </c>
      <c r="F381" s="8">
        <f t="shared" si="27"/>
        <v>30678.031672925103</v>
      </c>
    </row>
    <row r="382" spans="2:6" x14ac:dyDescent="0.25">
      <c r="B382" s="8">
        <v>309</v>
      </c>
      <c r="C382" s="8">
        <f t="shared" si="24"/>
        <v>30678.031672925103</v>
      </c>
      <c r="D382" s="8">
        <f t="shared" si="25"/>
        <v>76.695079182312753</v>
      </c>
      <c r="E382" s="8">
        <f t="shared" si="26"/>
        <v>553.18134720948638</v>
      </c>
      <c r="F382" s="8">
        <f t="shared" si="27"/>
        <v>30124.850325715615</v>
      </c>
    </row>
    <row r="383" spans="2:6" x14ac:dyDescent="0.25">
      <c r="B383" s="8">
        <v>310</v>
      </c>
      <c r="C383" s="8">
        <f t="shared" si="24"/>
        <v>30124.850325715615</v>
      </c>
      <c r="D383" s="8">
        <f t="shared" si="25"/>
        <v>75.312125814289047</v>
      </c>
      <c r="E383" s="8">
        <f t="shared" si="26"/>
        <v>554.56430057751004</v>
      </c>
      <c r="F383" s="8">
        <f t="shared" si="27"/>
        <v>29570.286025138106</v>
      </c>
    </row>
    <row r="384" spans="2:6" x14ac:dyDescent="0.25">
      <c r="B384" s="8">
        <v>311</v>
      </c>
      <c r="C384" s="8">
        <f t="shared" si="24"/>
        <v>29570.286025138106</v>
      </c>
      <c r="D384" s="8">
        <f t="shared" si="25"/>
        <v>73.925715062845271</v>
      </c>
      <c r="E384" s="8">
        <f t="shared" si="26"/>
        <v>555.95071132895384</v>
      </c>
      <c r="F384" s="8">
        <f t="shared" si="27"/>
        <v>29014.335313809152</v>
      </c>
    </row>
    <row r="385" spans="2:6" x14ac:dyDescent="0.25">
      <c r="B385" s="8">
        <v>312</v>
      </c>
      <c r="C385" s="8">
        <f t="shared" si="24"/>
        <v>29014.335313809152</v>
      </c>
      <c r="D385" s="8">
        <f t="shared" si="25"/>
        <v>72.535838284522882</v>
      </c>
      <c r="E385" s="8">
        <f t="shared" si="26"/>
        <v>557.34058810727618</v>
      </c>
      <c r="F385" s="8">
        <f t="shared" si="27"/>
        <v>28456.994725701876</v>
      </c>
    </row>
    <row r="386" spans="2:6" x14ac:dyDescent="0.25">
      <c r="B386" s="8">
        <v>313</v>
      </c>
      <c r="C386" s="8">
        <f t="shared" si="24"/>
        <v>28456.994725701876</v>
      </c>
      <c r="D386" s="8">
        <f t="shared" si="25"/>
        <v>71.142486814254696</v>
      </c>
      <c r="E386" s="8">
        <f t="shared" si="26"/>
        <v>558.73393957754445</v>
      </c>
      <c r="F386" s="8">
        <f t="shared" si="27"/>
        <v>27898.26078612433</v>
      </c>
    </row>
    <row r="387" spans="2:6" x14ac:dyDescent="0.25">
      <c r="B387" s="8">
        <v>314</v>
      </c>
      <c r="C387" s="8">
        <f t="shared" si="24"/>
        <v>27898.26078612433</v>
      </c>
      <c r="D387" s="8">
        <f t="shared" si="25"/>
        <v>69.745651965310827</v>
      </c>
      <c r="E387" s="8">
        <f t="shared" si="26"/>
        <v>560.1307744264883</v>
      </c>
      <c r="F387" s="8">
        <f t="shared" si="27"/>
        <v>27338.130011697842</v>
      </c>
    </row>
    <row r="388" spans="2:6" x14ac:dyDescent="0.25">
      <c r="B388" s="8">
        <v>315</v>
      </c>
      <c r="C388" s="8">
        <f t="shared" si="24"/>
        <v>27338.130011697842</v>
      </c>
      <c r="D388" s="8">
        <f t="shared" si="25"/>
        <v>68.345325029244606</v>
      </c>
      <c r="E388" s="8">
        <f t="shared" si="26"/>
        <v>561.53110136255452</v>
      </c>
      <c r="F388" s="8">
        <f t="shared" si="27"/>
        <v>26776.598910335288</v>
      </c>
    </row>
    <row r="389" spans="2:6" x14ac:dyDescent="0.25">
      <c r="B389" s="8">
        <v>316</v>
      </c>
      <c r="C389" s="8">
        <f t="shared" si="24"/>
        <v>26776.598910335288</v>
      </c>
      <c r="D389" s="8">
        <f t="shared" si="25"/>
        <v>66.941497275838216</v>
      </c>
      <c r="E389" s="8">
        <f t="shared" si="26"/>
        <v>562.93492911596093</v>
      </c>
      <c r="F389" s="8">
        <f t="shared" si="27"/>
        <v>26213.663981219328</v>
      </c>
    </row>
    <row r="390" spans="2:6" x14ac:dyDescent="0.25">
      <c r="B390" s="8">
        <v>317</v>
      </c>
      <c r="C390" s="8">
        <f t="shared" si="24"/>
        <v>26213.663981219328</v>
      </c>
      <c r="D390" s="8">
        <f t="shared" si="25"/>
        <v>65.534159953048317</v>
      </c>
      <c r="E390" s="8">
        <f t="shared" si="26"/>
        <v>564.34226643875081</v>
      </c>
      <c r="F390" s="8">
        <f t="shared" si="27"/>
        <v>25649.321714780577</v>
      </c>
    </row>
    <row r="391" spans="2:6" x14ac:dyDescent="0.25">
      <c r="B391" s="8">
        <v>318</v>
      </c>
      <c r="C391" s="8">
        <f t="shared" si="24"/>
        <v>25649.321714780577</v>
      </c>
      <c r="D391" s="8">
        <f t="shared" si="25"/>
        <v>64.123304286951438</v>
      </c>
      <c r="E391" s="8">
        <f t="shared" si="26"/>
        <v>565.75312210484765</v>
      </c>
      <c r="F391" s="8">
        <f t="shared" si="27"/>
        <v>25083.568592675729</v>
      </c>
    </row>
    <row r="392" spans="2:6" x14ac:dyDescent="0.25">
      <c r="B392" s="8">
        <v>319</v>
      </c>
      <c r="C392" s="8">
        <f t="shared" si="24"/>
        <v>25083.568592675729</v>
      </c>
      <c r="D392" s="8">
        <f t="shared" si="25"/>
        <v>62.708921481689323</v>
      </c>
      <c r="E392" s="8">
        <f t="shared" si="26"/>
        <v>567.16750491010976</v>
      </c>
      <c r="F392" s="8">
        <f t="shared" si="27"/>
        <v>24516.401087765618</v>
      </c>
    </row>
    <row r="393" spans="2:6" x14ac:dyDescent="0.25">
      <c r="B393" s="8">
        <v>320</v>
      </c>
      <c r="C393" s="8">
        <f t="shared" si="24"/>
        <v>24516.401087765618</v>
      </c>
      <c r="D393" s="8">
        <f t="shared" si="25"/>
        <v>61.291002719414045</v>
      </c>
      <c r="E393" s="8">
        <f t="shared" si="26"/>
        <v>568.5854236723851</v>
      </c>
      <c r="F393" s="8">
        <f t="shared" si="27"/>
        <v>23947.815664093232</v>
      </c>
    </row>
    <row r="394" spans="2:6" x14ac:dyDescent="0.25">
      <c r="B394" s="8">
        <v>321</v>
      </c>
      <c r="C394" s="8">
        <f t="shared" si="24"/>
        <v>23947.815664093232</v>
      </c>
      <c r="D394" s="8">
        <f t="shared" si="25"/>
        <v>59.869539160233082</v>
      </c>
      <c r="E394" s="8">
        <f t="shared" si="26"/>
        <v>570.006887231566</v>
      </c>
      <c r="F394" s="8">
        <f t="shared" si="27"/>
        <v>23377.808776861668</v>
      </c>
    </row>
    <row r="395" spans="2:6" x14ac:dyDescent="0.25">
      <c r="B395" s="8">
        <v>322</v>
      </c>
      <c r="C395" s="8">
        <f t="shared" ref="C395:C433" si="28">+F394</f>
        <v>23377.808776861668</v>
      </c>
      <c r="D395" s="8">
        <f t="shared" ref="D395:D433" si="29">$C$22*C395</f>
        <v>58.444521942154168</v>
      </c>
      <c r="E395" s="8">
        <f t="shared" ref="E395:E433" si="30">$C$24-D395</f>
        <v>571.43190444964489</v>
      </c>
      <c r="F395" s="8">
        <f t="shared" ref="F395:F433" si="31">+C395-E395</f>
        <v>22806.376872412024</v>
      </c>
    </row>
    <row r="396" spans="2:6" x14ac:dyDescent="0.25">
      <c r="B396" s="8">
        <v>323</v>
      </c>
      <c r="C396" s="8">
        <f t="shared" si="28"/>
        <v>22806.376872412024</v>
      </c>
      <c r="D396" s="8">
        <f t="shared" si="29"/>
        <v>57.015942181030063</v>
      </c>
      <c r="E396" s="8">
        <f t="shared" si="30"/>
        <v>572.86048421076907</v>
      </c>
      <c r="F396" s="8">
        <f t="shared" si="31"/>
        <v>22233.516388201253</v>
      </c>
    </row>
    <row r="397" spans="2:6" x14ac:dyDescent="0.25">
      <c r="B397" s="8">
        <v>324</v>
      </c>
      <c r="C397" s="8">
        <f t="shared" si="28"/>
        <v>22233.516388201253</v>
      </c>
      <c r="D397" s="8">
        <f t="shared" si="29"/>
        <v>55.583790970503131</v>
      </c>
      <c r="E397" s="8">
        <f t="shared" si="30"/>
        <v>574.29263542129593</v>
      </c>
      <c r="F397" s="8">
        <f t="shared" si="31"/>
        <v>21659.223752779959</v>
      </c>
    </row>
    <row r="398" spans="2:6" x14ac:dyDescent="0.25">
      <c r="B398" s="8">
        <v>325</v>
      </c>
      <c r="C398" s="8">
        <f t="shared" si="28"/>
        <v>21659.223752779959</v>
      </c>
      <c r="D398" s="8">
        <f t="shared" si="29"/>
        <v>54.148059381949899</v>
      </c>
      <c r="E398" s="8">
        <f t="shared" si="30"/>
        <v>575.72836700984919</v>
      </c>
      <c r="F398" s="8">
        <f t="shared" si="31"/>
        <v>21083.495385770111</v>
      </c>
    </row>
    <row r="399" spans="2:6" x14ac:dyDescent="0.25">
      <c r="B399" s="8">
        <v>326</v>
      </c>
      <c r="C399" s="8">
        <f t="shared" si="28"/>
        <v>21083.495385770111</v>
      </c>
      <c r="D399" s="8">
        <f t="shared" si="29"/>
        <v>52.708738464425281</v>
      </c>
      <c r="E399" s="8">
        <f t="shared" si="30"/>
        <v>577.16768792737378</v>
      </c>
      <c r="F399" s="8">
        <f t="shared" si="31"/>
        <v>20506.327697842738</v>
      </c>
    </row>
    <row r="400" spans="2:6" x14ac:dyDescent="0.25">
      <c r="B400" s="8">
        <v>327</v>
      </c>
      <c r="C400" s="8">
        <f t="shared" si="28"/>
        <v>20506.327697842738</v>
      </c>
      <c r="D400" s="8">
        <f t="shared" si="29"/>
        <v>51.265819244606845</v>
      </c>
      <c r="E400" s="8">
        <f t="shared" si="30"/>
        <v>578.61060714719224</v>
      </c>
      <c r="F400" s="8">
        <f t="shared" si="31"/>
        <v>19927.717090695547</v>
      </c>
    </row>
    <row r="401" spans="2:6" x14ac:dyDescent="0.25">
      <c r="B401" s="8">
        <v>328</v>
      </c>
      <c r="C401" s="8">
        <f t="shared" si="28"/>
        <v>19927.717090695547</v>
      </c>
      <c r="D401" s="8">
        <f t="shared" si="29"/>
        <v>49.819292726738865</v>
      </c>
      <c r="E401" s="8">
        <f t="shared" si="30"/>
        <v>580.05713366506029</v>
      </c>
      <c r="F401" s="8">
        <f t="shared" si="31"/>
        <v>19347.659957030486</v>
      </c>
    </row>
    <row r="402" spans="2:6" x14ac:dyDescent="0.25">
      <c r="B402" s="8">
        <v>329</v>
      </c>
      <c r="C402" s="8">
        <f t="shared" si="28"/>
        <v>19347.659957030486</v>
      </c>
      <c r="D402" s="8">
        <f t="shared" si="29"/>
        <v>48.369149892576218</v>
      </c>
      <c r="E402" s="8">
        <f t="shared" si="30"/>
        <v>581.50727649922283</v>
      </c>
      <c r="F402" s="8">
        <f t="shared" si="31"/>
        <v>18766.152680531264</v>
      </c>
    </row>
    <row r="403" spans="2:6" x14ac:dyDescent="0.25">
      <c r="B403" s="8">
        <v>330</v>
      </c>
      <c r="C403" s="8">
        <f t="shared" si="28"/>
        <v>18766.152680531264</v>
      </c>
      <c r="D403" s="8">
        <f t="shared" si="29"/>
        <v>46.915381701328158</v>
      </c>
      <c r="E403" s="8">
        <f t="shared" si="30"/>
        <v>582.961044690471</v>
      </c>
      <c r="F403" s="8">
        <f t="shared" si="31"/>
        <v>18183.191635840794</v>
      </c>
    </row>
    <row r="404" spans="2:6" x14ac:dyDescent="0.25">
      <c r="B404" s="8">
        <v>331</v>
      </c>
      <c r="C404" s="8">
        <f t="shared" si="28"/>
        <v>18183.191635840794</v>
      </c>
      <c r="D404" s="8">
        <f t="shared" si="29"/>
        <v>45.457979089601984</v>
      </c>
      <c r="E404" s="8">
        <f t="shared" si="30"/>
        <v>584.41844730219714</v>
      </c>
      <c r="F404" s="8">
        <f t="shared" si="31"/>
        <v>17598.773188538598</v>
      </c>
    </row>
    <row r="405" spans="2:6" x14ac:dyDescent="0.25">
      <c r="B405" s="8">
        <v>332</v>
      </c>
      <c r="C405" s="8">
        <f t="shared" si="28"/>
        <v>17598.773188538598</v>
      </c>
      <c r="D405" s="8">
        <f t="shared" si="29"/>
        <v>43.996932971346496</v>
      </c>
      <c r="E405" s="8">
        <f t="shared" si="30"/>
        <v>585.8794934204526</v>
      </c>
      <c r="F405" s="8">
        <f t="shared" si="31"/>
        <v>17012.893695118146</v>
      </c>
    </row>
    <row r="406" spans="2:6" x14ac:dyDescent="0.25">
      <c r="B406" s="8">
        <v>333</v>
      </c>
      <c r="C406" s="8">
        <f t="shared" si="28"/>
        <v>17012.893695118146</v>
      </c>
      <c r="D406" s="8">
        <f t="shared" si="29"/>
        <v>42.532234237795365</v>
      </c>
      <c r="E406" s="8">
        <f t="shared" si="30"/>
        <v>587.34419215400374</v>
      </c>
      <c r="F406" s="8">
        <f t="shared" si="31"/>
        <v>16425.549502964142</v>
      </c>
    </row>
    <row r="407" spans="2:6" x14ac:dyDescent="0.25">
      <c r="B407" s="8">
        <v>334</v>
      </c>
      <c r="C407" s="8">
        <f t="shared" si="28"/>
        <v>16425.549502964142</v>
      </c>
      <c r="D407" s="8">
        <f t="shared" si="29"/>
        <v>41.063873757410356</v>
      </c>
      <c r="E407" s="8">
        <f t="shared" si="30"/>
        <v>588.81255263438879</v>
      </c>
      <c r="F407" s="8">
        <f t="shared" si="31"/>
        <v>15836.736950329754</v>
      </c>
    </row>
    <row r="408" spans="2:6" x14ac:dyDescent="0.25">
      <c r="B408" s="8">
        <v>335</v>
      </c>
      <c r="C408" s="8">
        <f t="shared" si="28"/>
        <v>15836.736950329754</v>
      </c>
      <c r="D408" s="8">
        <f t="shared" si="29"/>
        <v>39.591842375824385</v>
      </c>
      <c r="E408" s="8">
        <f t="shared" si="30"/>
        <v>590.2845840159747</v>
      </c>
      <c r="F408" s="8">
        <f t="shared" si="31"/>
        <v>15246.452366313779</v>
      </c>
    </row>
    <row r="409" spans="2:6" x14ac:dyDescent="0.25">
      <c r="B409" s="8">
        <v>336</v>
      </c>
      <c r="C409" s="8">
        <f t="shared" si="28"/>
        <v>15246.452366313779</v>
      </c>
      <c r="D409" s="8">
        <f t="shared" si="29"/>
        <v>38.116130915784446</v>
      </c>
      <c r="E409" s="8">
        <f t="shared" si="30"/>
        <v>591.76029547601468</v>
      </c>
      <c r="F409" s="8">
        <f t="shared" si="31"/>
        <v>14654.692070837764</v>
      </c>
    </row>
    <row r="410" spans="2:6" x14ac:dyDescent="0.25">
      <c r="B410" s="8">
        <v>337</v>
      </c>
      <c r="C410" s="8">
        <f t="shared" si="28"/>
        <v>14654.692070837764</v>
      </c>
      <c r="D410" s="8">
        <f t="shared" si="29"/>
        <v>36.636730177094414</v>
      </c>
      <c r="E410" s="8">
        <f t="shared" si="30"/>
        <v>593.23969621470474</v>
      </c>
      <c r="F410" s="8">
        <f t="shared" si="31"/>
        <v>14061.452374623059</v>
      </c>
    </row>
    <row r="411" spans="2:6" x14ac:dyDescent="0.25">
      <c r="B411" s="8">
        <v>338</v>
      </c>
      <c r="C411" s="8">
        <f t="shared" si="28"/>
        <v>14061.452374623059</v>
      </c>
      <c r="D411" s="8">
        <f t="shared" si="29"/>
        <v>35.153630936557647</v>
      </c>
      <c r="E411" s="8">
        <f t="shared" si="30"/>
        <v>594.72279545524145</v>
      </c>
      <c r="F411" s="8">
        <f t="shared" si="31"/>
        <v>13466.729579167817</v>
      </c>
    </row>
    <row r="412" spans="2:6" x14ac:dyDescent="0.25">
      <c r="B412" s="8">
        <v>339</v>
      </c>
      <c r="C412" s="8">
        <f t="shared" si="28"/>
        <v>13466.729579167817</v>
      </c>
      <c r="D412" s="8">
        <f t="shared" si="29"/>
        <v>33.666823947919546</v>
      </c>
      <c r="E412" s="8">
        <f t="shared" si="30"/>
        <v>596.20960244387959</v>
      </c>
      <c r="F412" s="8">
        <f t="shared" si="31"/>
        <v>12870.519976723937</v>
      </c>
    </row>
    <row r="413" spans="2:6" x14ac:dyDescent="0.25">
      <c r="B413" s="8">
        <v>340</v>
      </c>
      <c r="C413" s="8">
        <f t="shared" si="28"/>
        <v>12870.519976723937</v>
      </c>
      <c r="D413" s="8">
        <f t="shared" si="29"/>
        <v>32.176299941809845</v>
      </c>
      <c r="E413" s="8">
        <f t="shared" si="30"/>
        <v>597.70012644998928</v>
      </c>
      <c r="F413" s="8">
        <f t="shared" si="31"/>
        <v>12272.819850273949</v>
      </c>
    </row>
    <row r="414" spans="2:6" x14ac:dyDescent="0.25">
      <c r="B414" s="8">
        <v>341</v>
      </c>
      <c r="C414" s="8">
        <f t="shared" si="28"/>
        <v>12272.819850273949</v>
      </c>
      <c r="D414" s="8">
        <f t="shared" si="29"/>
        <v>30.682049625684872</v>
      </c>
      <c r="E414" s="8">
        <f t="shared" si="30"/>
        <v>599.19437676611426</v>
      </c>
      <c r="F414" s="8">
        <f t="shared" si="31"/>
        <v>11673.625473507835</v>
      </c>
    </row>
    <row r="415" spans="2:6" x14ac:dyDescent="0.25">
      <c r="B415" s="8">
        <v>342</v>
      </c>
      <c r="C415" s="8">
        <f t="shared" si="28"/>
        <v>11673.625473507835</v>
      </c>
      <c r="D415" s="8">
        <f t="shared" si="29"/>
        <v>29.184063683769587</v>
      </c>
      <c r="E415" s="8">
        <f t="shared" si="30"/>
        <v>600.69236270802946</v>
      </c>
      <c r="F415" s="8">
        <f t="shared" si="31"/>
        <v>11072.933110799806</v>
      </c>
    </row>
    <row r="416" spans="2:6" x14ac:dyDescent="0.25">
      <c r="B416" s="8">
        <v>343</v>
      </c>
      <c r="C416" s="8">
        <f t="shared" si="28"/>
        <v>11072.933110799806</v>
      </c>
      <c r="D416" s="8">
        <f t="shared" si="29"/>
        <v>27.682332776999516</v>
      </c>
      <c r="E416" s="8">
        <f t="shared" si="30"/>
        <v>602.19409361479961</v>
      </c>
      <c r="F416" s="8">
        <f t="shared" si="31"/>
        <v>10470.739017185006</v>
      </c>
    </row>
    <row r="417" spans="2:6" x14ac:dyDescent="0.25">
      <c r="B417" s="8">
        <v>344</v>
      </c>
      <c r="C417" s="8">
        <f t="shared" si="28"/>
        <v>10470.739017185006</v>
      </c>
      <c r="D417" s="8">
        <f t="shared" si="29"/>
        <v>26.176847542962516</v>
      </c>
      <c r="E417" s="8">
        <f t="shared" si="30"/>
        <v>603.69957884883661</v>
      </c>
      <c r="F417" s="8">
        <f t="shared" si="31"/>
        <v>9867.039438336169</v>
      </c>
    </row>
    <row r="418" spans="2:6" x14ac:dyDescent="0.25">
      <c r="B418" s="8">
        <v>345</v>
      </c>
      <c r="C418" s="8">
        <f t="shared" si="28"/>
        <v>9867.039438336169</v>
      </c>
      <c r="D418" s="8">
        <f t="shared" si="29"/>
        <v>24.667598595840424</v>
      </c>
      <c r="E418" s="8">
        <f t="shared" si="30"/>
        <v>605.20882779595865</v>
      </c>
      <c r="F418" s="8">
        <f t="shared" si="31"/>
        <v>9261.8306105402098</v>
      </c>
    </row>
    <row r="419" spans="2:6" x14ac:dyDescent="0.25">
      <c r="B419" s="8">
        <v>346</v>
      </c>
      <c r="C419" s="8">
        <f t="shared" si="28"/>
        <v>9261.8306105402098</v>
      </c>
      <c r="D419" s="8">
        <f t="shared" si="29"/>
        <v>23.154576526350525</v>
      </c>
      <c r="E419" s="8">
        <f t="shared" si="30"/>
        <v>606.72184986544858</v>
      </c>
      <c r="F419" s="8">
        <f t="shared" si="31"/>
        <v>8655.1087606747606</v>
      </c>
    </row>
    <row r="420" spans="2:6" x14ac:dyDescent="0.25">
      <c r="B420" s="8">
        <v>347</v>
      </c>
      <c r="C420" s="8">
        <f t="shared" si="28"/>
        <v>8655.1087606747606</v>
      </c>
      <c r="D420" s="8">
        <f t="shared" si="29"/>
        <v>21.6377719016869</v>
      </c>
      <c r="E420" s="8">
        <f t="shared" si="30"/>
        <v>608.23865449011225</v>
      </c>
      <c r="F420" s="8">
        <f t="shared" si="31"/>
        <v>8046.8701061846486</v>
      </c>
    </row>
    <row r="421" spans="2:6" x14ac:dyDescent="0.25">
      <c r="B421" s="8">
        <v>348</v>
      </c>
      <c r="C421" s="8">
        <f t="shared" si="28"/>
        <v>8046.8701061846486</v>
      </c>
      <c r="D421" s="8">
        <f t="shared" si="29"/>
        <v>20.117175265461622</v>
      </c>
      <c r="E421" s="8">
        <f t="shared" si="30"/>
        <v>609.75925112633752</v>
      </c>
      <c r="F421" s="8">
        <f t="shared" si="31"/>
        <v>7437.1108550583112</v>
      </c>
    </row>
    <row r="422" spans="2:6" x14ac:dyDescent="0.25">
      <c r="B422" s="8">
        <v>349</v>
      </c>
      <c r="C422" s="8">
        <f t="shared" si="28"/>
        <v>7437.1108550583112</v>
      </c>
      <c r="D422" s="8">
        <f t="shared" si="29"/>
        <v>18.592777137645779</v>
      </c>
      <c r="E422" s="8">
        <f t="shared" si="30"/>
        <v>611.28364925415337</v>
      </c>
      <c r="F422" s="8">
        <f t="shared" si="31"/>
        <v>6825.8272058041575</v>
      </c>
    </row>
    <row r="423" spans="2:6" x14ac:dyDescent="0.25">
      <c r="B423" s="8">
        <v>350</v>
      </c>
      <c r="C423" s="8">
        <f t="shared" si="28"/>
        <v>6825.8272058041575</v>
      </c>
      <c r="D423" s="8">
        <f t="shared" si="29"/>
        <v>17.064568014510392</v>
      </c>
      <c r="E423" s="8">
        <f t="shared" si="30"/>
        <v>612.81185837728867</v>
      </c>
      <c r="F423" s="8">
        <f t="shared" si="31"/>
        <v>6213.0153474268691</v>
      </c>
    </row>
    <row r="424" spans="2:6" x14ac:dyDescent="0.25">
      <c r="B424" s="8">
        <v>351</v>
      </c>
      <c r="C424" s="8">
        <f t="shared" si="28"/>
        <v>6213.0153474268691</v>
      </c>
      <c r="D424" s="8">
        <f t="shared" si="29"/>
        <v>15.532538368567174</v>
      </c>
      <c r="E424" s="8">
        <f t="shared" si="30"/>
        <v>614.3438880232319</v>
      </c>
      <c r="F424" s="8">
        <f t="shared" si="31"/>
        <v>5598.6714594036375</v>
      </c>
    </row>
    <row r="425" spans="2:6" x14ac:dyDescent="0.25">
      <c r="B425" s="8">
        <v>352</v>
      </c>
      <c r="C425" s="8">
        <f t="shared" si="28"/>
        <v>5598.6714594036375</v>
      </c>
      <c r="D425" s="8">
        <f t="shared" si="29"/>
        <v>13.996678648509095</v>
      </c>
      <c r="E425" s="8">
        <f t="shared" si="30"/>
        <v>615.87974774328995</v>
      </c>
      <c r="F425" s="8">
        <f t="shared" si="31"/>
        <v>4982.7917116603476</v>
      </c>
    </row>
    <row r="426" spans="2:6" x14ac:dyDescent="0.25">
      <c r="B426" s="8">
        <v>353</v>
      </c>
      <c r="C426" s="8">
        <f t="shared" si="28"/>
        <v>4982.7917116603476</v>
      </c>
      <c r="D426" s="8">
        <f t="shared" si="29"/>
        <v>12.45697927915087</v>
      </c>
      <c r="E426" s="8">
        <f t="shared" si="30"/>
        <v>617.41944711264819</v>
      </c>
      <c r="F426" s="8">
        <f t="shared" si="31"/>
        <v>4365.3722645476992</v>
      </c>
    </row>
    <row r="427" spans="2:6" x14ac:dyDescent="0.25">
      <c r="B427" s="8">
        <v>354</v>
      </c>
      <c r="C427" s="8">
        <f t="shared" si="28"/>
        <v>4365.3722645476992</v>
      </c>
      <c r="D427" s="8">
        <f t="shared" si="29"/>
        <v>10.913430661369247</v>
      </c>
      <c r="E427" s="8">
        <f t="shared" si="30"/>
        <v>618.96299573042984</v>
      </c>
      <c r="F427" s="8">
        <f t="shared" si="31"/>
        <v>3746.4092688172695</v>
      </c>
    </row>
    <row r="428" spans="2:6" x14ac:dyDescent="0.25">
      <c r="B428" s="8">
        <v>355</v>
      </c>
      <c r="C428" s="8">
        <f t="shared" si="28"/>
        <v>3746.4092688172695</v>
      </c>
      <c r="D428" s="8">
        <f t="shared" si="29"/>
        <v>9.3660231720431746</v>
      </c>
      <c r="E428" s="8">
        <f t="shared" si="30"/>
        <v>620.51040321975597</v>
      </c>
      <c r="F428" s="8">
        <f t="shared" si="31"/>
        <v>3125.8988655975136</v>
      </c>
    </row>
    <row r="429" spans="2:6" x14ac:dyDescent="0.25">
      <c r="B429" s="8">
        <v>356</v>
      </c>
      <c r="C429" s="8">
        <f t="shared" si="28"/>
        <v>3125.8988655975136</v>
      </c>
      <c r="D429" s="8">
        <f t="shared" si="29"/>
        <v>7.8147471639937844</v>
      </c>
      <c r="E429" s="8">
        <f t="shared" si="30"/>
        <v>622.06167922780537</v>
      </c>
      <c r="F429" s="8">
        <f t="shared" si="31"/>
        <v>2503.8371863697084</v>
      </c>
    </row>
    <row r="430" spans="2:6" x14ac:dyDescent="0.25">
      <c r="B430" s="8">
        <v>357</v>
      </c>
      <c r="C430" s="8">
        <f t="shared" si="28"/>
        <v>2503.8371863697084</v>
      </c>
      <c r="D430" s="8">
        <f t="shared" si="29"/>
        <v>6.2595929659242708</v>
      </c>
      <c r="E430" s="8">
        <f t="shared" si="30"/>
        <v>623.6168334258748</v>
      </c>
      <c r="F430" s="8">
        <f t="shared" si="31"/>
        <v>1880.2203529438336</v>
      </c>
    </row>
    <row r="431" spans="2:6" x14ac:dyDescent="0.25">
      <c r="B431" s="8">
        <v>358</v>
      </c>
      <c r="C431" s="8">
        <f t="shared" si="28"/>
        <v>1880.2203529438336</v>
      </c>
      <c r="D431" s="8">
        <f t="shared" si="29"/>
        <v>4.7005508823595843</v>
      </c>
      <c r="E431" s="8">
        <f t="shared" si="30"/>
        <v>625.17587550943949</v>
      </c>
      <c r="F431" s="8">
        <f t="shared" si="31"/>
        <v>1255.0444774343941</v>
      </c>
    </row>
    <row r="432" spans="2:6" x14ac:dyDescent="0.25">
      <c r="B432" s="8">
        <v>359</v>
      </c>
      <c r="C432" s="8">
        <f t="shared" si="28"/>
        <v>1255.0444774343941</v>
      </c>
      <c r="D432" s="8">
        <f t="shared" si="29"/>
        <v>3.1376111935859856</v>
      </c>
      <c r="E432" s="8">
        <f t="shared" si="30"/>
        <v>626.73881519821316</v>
      </c>
      <c r="F432" s="8">
        <f t="shared" si="31"/>
        <v>628.30566223618098</v>
      </c>
    </row>
    <row r="433" spans="2:6" x14ac:dyDescent="0.25">
      <c r="B433" s="8">
        <v>360</v>
      </c>
      <c r="C433" s="8">
        <f t="shared" si="28"/>
        <v>628.30566223618098</v>
      </c>
      <c r="D433" s="8">
        <f t="shared" si="29"/>
        <v>1.5707641555904526</v>
      </c>
      <c r="E433" s="8">
        <f t="shared" si="30"/>
        <v>628.3056622362086</v>
      </c>
      <c r="F433" s="8">
        <f t="shared" si="31"/>
        <v>-2.7625901566352695E-11</v>
      </c>
    </row>
  </sheetData>
  <hyperlinks>
    <hyperlink ref="A4" r:id="rId1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19"/>
  <sheetViews>
    <sheetView topLeftCell="A25" workbookViewId="0">
      <selection activeCell="F22" sqref="F22"/>
    </sheetView>
  </sheetViews>
  <sheetFormatPr defaultColWidth="8.85546875" defaultRowHeight="15" x14ac:dyDescent="0.25"/>
  <cols>
    <col min="1" max="1" width="56.7109375" bestFit="1" customWidth="1"/>
    <col min="2" max="2" width="13" customWidth="1"/>
    <col min="3" max="3" width="11.140625" bestFit="1" customWidth="1"/>
  </cols>
  <sheetData>
    <row r="1" spans="1:4" x14ac:dyDescent="0.25">
      <c r="A1" t="s">
        <v>20</v>
      </c>
      <c r="B1" s="19">
        <v>8</v>
      </c>
    </row>
    <row r="2" spans="1:4" x14ac:dyDescent="0.25">
      <c r="A2" t="s">
        <v>46</v>
      </c>
      <c r="B2">
        <v>750</v>
      </c>
    </row>
    <row r="3" spans="1:4" x14ac:dyDescent="0.25">
      <c r="A3" t="s">
        <v>50</v>
      </c>
      <c r="B3">
        <v>180</v>
      </c>
    </row>
    <row r="4" spans="1:4" x14ac:dyDescent="0.25">
      <c r="A4" s="2" t="s">
        <v>47</v>
      </c>
      <c r="B4">
        <f>+B2*B3</f>
        <v>135000</v>
      </c>
    </row>
    <row r="5" spans="1:4" x14ac:dyDescent="0.25">
      <c r="A5" s="2"/>
    </row>
    <row r="6" spans="1:4" x14ac:dyDescent="0.25">
      <c r="A6" s="1" t="s">
        <v>17</v>
      </c>
      <c r="B6" s="1" t="s">
        <v>18</v>
      </c>
      <c r="C6" s="1" t="s">
        <v>17</v>
      </c>
    </row>
    <row r="7" spans="1:4" x14ac:dyDescent="0.25">
      <c r="A7" t="s">
        <v>0</v>
      </c>
      <c r="B7" s="19">
        <v>290</v>
      </c>
      <c r="C7" t="s">
        <v>4</v>
      </c>
    </row>
    <row r="8" spans="1:4" x14ac:dyDescent="0.25">
      <c r="A8" t="s">
        <v>1</v>
      </c>
      <c r="B8" s="19">
        <v>130</v>
      </c>
      <c r="C8" t="s">
        <v>3</v>
      </c>
    </row>
    <row r="9" spans="1:4" x14ac:dyDescent="0.25">
      <c r="A9" t="s">
        <v>2</v>
      </c>
      <c r="B9" s="19">
        <v>120</v>
      </c>
      <c r="C9" t="s">
        <v>3</v>
      </c>
    </row>
    <row r="10" spans="1:4" x14ac:dyDescent="0.25">
      <c r="A10" t="s">
        <v>5</v>
      </c>
      <c r="B10" s="19">
        <v>810</v>
      </c>
      <c r="C10" t="s">
        <v>6</v>
      </c>
      <c r="D10">
        <f>+((B10/7)*6)+B8+B7+(2*B8)+B7+B9+B8+B7+B8</f>
        <v>2334.2857142857142</v>
      </c>
    </row>
    <row r="12" spans="1:4" x14ac:dyDescent="0.25">
      <c r="A12" t="s">
        <v>7</v>
      </c>
      <c r="B12" s="19">
        <v>20</v>
      </c>
      <c r="C12" t="s">
        <v>8</v>
      </c>
    </row>
    <row r="13" spans="1:4" x14ac:dyDescent="0.25">
      <c r="A13" t="s">
        <v>9</v>
      </c>
      <c r="B13" s="19">
        <v>100</v>
      </c>
      <c r="C13" t="s">
        <v>10</v>
      </c>
    </row>
    <row r="14" spans="1:4" x14ac:dyDescent="0.25">
      <c r="A14" t="s">
        <v>12</v>
      </c>
      <c r="B14" s="73">
        <v>0.5</v>
      </c>
      <c r="C14" t="s">
        <v>10</v>
      </c>
    </row>
    <row r="15" spans="1:4" x14ac:dyDescent="0.25">
      <c r="A15" t="s">
        <v>13</v>
      </c>
    </row>
    <row r="16" spans="1:4" x14ac:dyDescent="0.25">
      <c r="A16" t="s">
        <v>14</v>
      </c>
      <c r="B16" s="73">
        <v>0.06</v>
      </c>
    </row>
    <row r="17" spans="1:6" x14ac:dyDescent="0.25">
      <c r="A17" t="s">
        <v>15</v>
      </c>
      <c r="B17" s="73">
        <v>0.05</v>
      </c>
    </row>
    <row r="19" spans="1:6" x14ac:dyDescent="0.25">
      <c r="A19" t="s">
        <v>11</v>
      </c>
    </row>
    <row r="21" spans="1:6" x14ac:dyDescent="0.25">
      <c r="B21" s="8" t="s">
        <v>111</v>
      </c>
      <c r="C21" s="24">
        <f>30*12</f>
        <v>360</v>
      </c>
      <c r="D21" s="8"/>
      <c r="E21" s="8" t="s">
        <v>103</v>
      </c>
      <c r="F21" s="8">
        <f>C21</f>
        <v>360</v>
      </c>
    </row>
    <row r="22" spans="1:6" x14ac:dyDescent="0.25">
      <c r="B22" s="8" t="s">
        <v>108</v>
      </c>
      <c r="C22" s="62">
        <f>0.03/12</f>
        <v>2.5000000000000001E-3</v>
      </c>
      <c r="D22" s="8"/>
      <c r="E22" s="8" t="s">
        <v>104</v>
      </c>
      <c r="F22" s="10">
        <f>+C22</f>
        <v>2.5000000000000001E-3</v>
      </c>
    </row>
    <row r="23" spans="1:6" x14ac:dyDescent="0.25">
      <c r="B23" s="8" t="s">
        <v>112</v>
      </c>
      <c r="C23" s="8">
        <f>+B4</f>
        <v>135000</v>
      </c>
      <c r="D23" s="8"/>
      <c r="E23" s="8" t="s">
        <v>105</v>
      </c>
      <c r="F23" s="8">
        <f>PMT(F22,F21,F24,F25)</f>
        <v>-569.16544553475808</v>
      </c>
    </row>
    <row r="24" spans="1:6" x14ac:dyDescent="0.25">
      <c r="B24" s="8" t="s">
        <v>110</v>
      </c>
      <c r="C24" s="8">
        <f>-F23</f>
        <v>569.16544553475808</v>
      </c>
      <c r="D24" s="8"/>
      <c r="E24" s="8" t="s">
        <v>106</v>
      </c>
      <c r="F24" s="8">
        <f>+C23</f>
        <v>135000</v>
      </c>
    </row>
    <row r="25" spans="1:6" x14ac:dyDescent="0.25">
      <c r="B25" s="8"/>
      <c r="C25" s="8"/>
      <c r="D25" s="8"/>
      <c r="E25" s="8" t="s">
        <v>107</v>
      </c>
      <c r="F25" s="8"/>
    </row>
    <row r="26" spans="1:6" x14ac:dyDescent="0.25">
      <c r="B26" s="8"/>
      <c r="C26" s="8"/>
      <c r="D26" s="8"/>
      <c r="E26" s="8"/>
      <c r="F26" s="8"/>
    </row>
    <row r="27" spans="1:6" x14ac:dyDescent="0.25">
      <c r="B27" s="8"/>
      <c r="C27" s="8"/>
      <c r="D27" s="8"/>
      <c r="E27" s="8"/>
      <c r="F27" s="8"/>
    </row>
    <row r="28" spans="1:6" x14ac:dyDescent="0.25">
      <c r="B28" s="8" t="s">
        <v>113</v>
      </c>
      <c r="C28" s="8" t="s">
        <v>114</v>
      </c>
      <c r="D28" s="8" t="s">
        <v>108</v>
      </c>
      <c r="E28" s="8" t="s">
        <v>109</v>
      </c>
      <c r="F28" s="8" t="s">
        <v>115</v>
      </c>
    </row>
    <row r="29" spans="1:6" x14ac:dyDescent="0.25">
      <c r="B29" s="8">
        <v>0</v>
      </c>
      <c r="C29" s="8">
        <f>C23</f>
        <v>135000</v>
      </c>
      <c r="D29" s="8"/>
      <c r="E29" s="8"/>
      <c r="F29" s="8">
        <f>+C29</f>
        <v>135000</v>
      </c>
    </row>
    <row r="30" spans="1:6" x14ac:dyDescent="0.25">
      <c r="A30" s="3">
        <f>+'Depreciation table PPE'!F2</f>
        <v>2011</v>
      </c>
      <c r="B30" s="8">
        <v>1</v>
      </c>
      <c r="C30" s="8">
        <f>+F29</f>
        <v>135000</v>
      </c>
      <c r="D30" s="8">
        <f>$C$22*C30</f>
        <v>337.5</v>
      </c>
      <c r="E30" s="8">
        <f>$C$24-D30</f>
        <v>231.66544553475808</v>
      </c>
      <c r="F30" s="8">
        <f>+C30-E30</f>
        <v>134768.33455446525</v>
      </c>
    </row>
    <row r="31" spans="1:6" x14ac:dyDescent="0.25">
      <c r="B31" s="8">
        <v>2</v>
      </c>
      <c r="C31" s="8">
        <f t="shared" ref="C31:C104" si="0">+F30</f>
        <v>134768.33455446525</v>
      </c>
      <c r="D31" s="8">
        <f t="shared" ref="D31:D94" si="1">$C$22*C31</f>
        <v>336.92083638616316</v>
      </c>
      <c r="E31" s="8">
        <f t="shared" ref="E31:E94" si="2">$C$24-D31</f>
        <v>232.24460914859492</v>
      </c>
      <c r="F31" s="8">
        <f t="shared" ref="F31:F94" si="3">+C31-E31</f>
        <v>134536.08994531666</v>
      </c>
    </row>
    <row r="32" spans="1:6" x14ac:dyDescent="0.25">
      <c r="B32" s="8">
        <v>3</v>
      </c>
      <c r="C32" s="8">
        <f t="shared" si="0"/>
        <v>134536.08994531666</v>
      </c>
      <c r="D32" s="8">
        <f t="shared" si="1"/>
        <v>336.34022486329167</v>
      </c>
      <c r="E32" s="8">
        <f t="shared" si="2"/>
        <v>232.82522067146641</v>
      </c>
      <c r="F32" s="8">
        <f t="shared" si="3"/>
        <v>134303.26472464521</v>
      </c>
    </row>
    <row r="33" spans="1:6" x14ac:dyDescent="0.25">
      <c r="B33" s="8">
        <v>4</v>
      </c>
      <c r="C33" s="8">
        <f t="shared" si="0"/>
        <v>134303.26472464521</v>
      </c>
      <c r="D33" s="8">
        <f t="shared" si="1"/>
        <v>335.75816181161304</v>
      </c>
      <c r="E33" s="8">
        <f t="shared" si="2"/>
        <v>233.40728372314504</v>
      </c>
      <c r="F33" s="8">
        <f t="shared" si="3"/>
        <v>134069.85744092206</v>
      </c>
    </row>
    <row r="34" spans="1:6" x14ac:dyDescent="0.25">
      <c r="B34" s="8">
        <v>5</v>
      </c>
      <c r="C34" s="8">
        <f t="shared" si="0"/>
        <v>134069.85744092206</v>
      </c>
      <c r="D34" s="8">
        <f t="shared" si="1"/>
        <v>335.17464360230514</v>
      </c>
      <c r="E34" s="8">
        <f t="shared" si="2"/>
        <v>233.99080193245294</v>
      </c>
      <c r="F34" s="8">
        <f t="shared" si="3"/>
        <v>133835.8666389896</v>
      </c>
    </row>
    <row r="35" spans="1:6" x14ac:dyDescent="0.25">
      <c r="B35" s="8">
        <v>6</v>
      </c>
      <c r="C35" s="8">
        <f t="shared" si="0"/>
        <v>133835.8666389896</v>
      </c>
      <c r="D35" s="8">
        <f t="shared" si="1"/>
        <v>334.58966659747398</v>
      </c>
      <c r="E35" s="8">
        <f t="shared" si="2"/>
        <v>234.5757789372841</v>
      </c>
      <c r="F35" s="8">
        <f t="shared" si="3"/>
        <v>133601.29086005231</v>
      </c>
    </row>
    <row r="36" spans="1:6" x14ac:dyDescent="0.25">
      <c r="B36" s="8">
        <v>7</v>
      </c>
      <c r="C36" s="8">
        <f t="shared" si="0"/>
        <v>133601.29086005231</v>
      </c>
      <c r="D36" s="8">
        <f t="shared" si="1"/>
        <v>334.00322715013078</v>
      </c>
      <c r="E36" s="8">
        <f t="shared" si="2"/>
        <v>235.16221838462729</v>
      </c>
      <c r="F36" s="8">
        <f t="shared" si="3"/>
        <v>133366.12864166769</v>
      </c>
    </row>
    <row r="37" spans="1:6" x14ac:dyDescent="0.25">
      <c r="B37" s="8">
        <v>8</v>
      </c>
      <c r="C37" s="8">
        <f t="shared" si="0"/>
        <v>133366.12864166769</v>
      </c>
      <c r="D37" s="8">
        <f t="shared" si="1"/>
        <v>333.41532160416921</v>
      </c>
      <c r="E37" s="8">
        <f t="shared" si="2"/>
        <v>235.75012393058887</v>
      </c>
      <c r="F37" s="8">
        <f t="shared" si="3"/>
        <v>133130.37851773709</v>
      </c>
    </row>
    <row r="38" spans="1:6" x14ac:dyDescent="0.25">
      <c r="B38" s="8">
        <v>9</v>
      </c>
      <c r="C38" s="8">
        <f t="shared" si="0"/>
        <v>133130.37851773709</v>
      </c>
      <c r="D38" s="8">
        <f t="shared" si="1"/>
        <v>332.82594629434271</v>
      </c>
      <c r="E38" s="8">
        <f t="shared" si="2"/>
        <v>236.33949924041536</v>
      </c>
      <c r="F38" s="8">
        <f t="shared" si="3"/>
        <v>132894.03901849667</v>
      </c>
    </row>
    <row r="39" spans="1:6" x14ac:dyDescent="0.25">
      <c r="B39" s="8">
        <v>10</v>
      </c>
      <c r="C39" s="8">
        <f t="shared" si="0"/>
        <v>132894.03901849667</v>
      </c>
      <c r="D39" s="8">
        <f t="shared" si="1"/>
        <v>332.23509754624166</v>
      </c>
      <c r="E39" s="8">
        <f t="shared" si="2"/>
        <v>236.93034798851642</v>
      </c>
      <c r="F39" s="8">
        <f t="shared" si="3"/>
        <v>132657.10867050814</v>
      </c>
    </row>
    <row r="40" spans="1:6" x14ac:dyDescent="0.25">
      <c r="B40" s="8">
        <v>11</v>
      </c>
      <c r="C40" s="8">
        <f t="shared" si="0"/>
        <v>132657.10867050814</v>
      </c>
      <c r="D40" s="8">
        <f t="shared" si="1"/>
        <v>331.64277167627034</v>
      </c>
      <c r="E40" s="8">
        <f t="shared" si="2"/>
        <v>237.52267385848774</v>
      </c>
      <c r="F40" s="8">
        <f t="shared" si="3"/>
        <v>132419.58599664966</v>
      </c>
    </row>
    <row r="41" spans="1:6" x14ac:dyDescent="0.25">
      <c r="B41" s="8">
        <v>12</v>
      </c>
      <c r="C41" s="8">
        <f t="shared" si="0"/>
        <v>132419.58599664966</v>
      </c>
      <c r="D41" s="8">
        <f t="shared" si="1"/>
        <v>331.04896499162419</v>
      </c>
      <c r="E41" s="8">
        <f t="shared" si="2"/>
        <v>238.11648054313389</v>
      </c>
      <c r="F41" s="8">
        <f t="shared" si="3"/>
        <v>132181.46951610653</v>
      </c>
    </row>
    <row r="42" spans="1:6" x14ac:dyDescent="0.25">
      <c r="B42" s="8"/>
      <c r="C42" s="8"/>
      <c r="D42" s="8">
        <f>SUM(D30:D41)</f>
        <v>4011.4548625236266</v>
      </c>
      <c r="E42" s="8">
        <f>SUM(E30:E41)</f>
        <v>2818.5304838934712</v>
      </c>
      <c r="F42" s="8"/>
    </row>
    <row r="43" spans="1:6" x14ac:dyDescent="0.25">
      <c r="B43" s="8"/>
      <c r="C43" s="8"/>
      <c r="D43" s="8"/>
      <c r="E43" s="8"/>
      <c r="F43" s="8"/>
    </row>
    <row r="44" spans="1:6" x14ac:dyDescent="0.25">
      <c r="A44" s="3">
        <f>+A30+1</f>
        <v>2012</v>
      </c>
      <c r="B44" s="8">
        <v>13</v>
      </c>
      <c r="C44" s="8">
        <f>+F41</f>
        <v>132181.46951610653</v>
      </c>
      <c r="D44" s="8">
        <f t="shared" si="1"/>
        <v>330.45367379026635</v>
      </c>
      <c r="E44" s="8">
        <f t="shared" si="2"/>
        <v>238.71177174449173</v>
      </c>
      <c r="F44" s="8">
        <f t="shared" si="3"/>
        <v>131942.75774436205</v>
      </c>
    </row>
    <row r="45" spans="1:6" x14ac:dyDescent="0.25">
      <c r="B45" s="8">
        <v>14</v>
      </c>
      <c r="C45" s="8">
        <f t="shared" si="0"/>
        <v>131942.75774436205</v>
      </c>
      <c r="D45" s="8">
        <f t="shared" si="1"/>
        <v>329.85689436090513</v>
      </c>
      <c r="E45" s="8">
        <f t="shared" si="2"/>
        <v>239.30855117385295</v>
      </c>
      <c r="F45" s="8">
        <f t="shared" si="3"/>
        <v>131703.44919318819</v>
      </c>
    </row>
    <row r="46" spans="1:6" x14ac:dyDescent="0.25">
      <c r="B46" s="8">
        <v>15</v>
      </c>
      <c r="C46" s="8">
        <f t="shared" si="0"/>
        <v>131703.44919318819</v>
      </c>
      <c r="D46" s="8">
        <f t="shared" si="1"/>
        <v>329.25862298297051</v>
      </c>
      <c r="E46" s="8">
        <f t="shared" si="2"/>
        <v>239.90682255178757</v>
      </c>
      <c r="F46" s="8">
        <f t="shared" si="3"/>
        <v>131463.54237063639</v>
      </c>
    </row>
    <row r="47" spans="1:6" x14ac:dyDescent="0.25">
      <c r="B47" s="8">
        <v>16</v>
      </c>
      <c r="C47" s="8">
        <f t="shared" si="0"/>
        <v>131463.54237063639</v>
      </c>
      <c r="D47" s="8">
        <f t="shared" si="1"/>
        <v>328.658855926591</v>
      </c>
      <c r="E47" s="8">
        <f t="shared" si="2"/>
        <v>240.50658960816708</v>
      </c>
      <c r="F47" s="8">
        <f t="shared" si="3"/>
        <v>131223.03578102821</v>
      </c>
    </row>
    <row r="48" spans="1:6" x14ac:dyDescent="0.25">
      <c r="B48" s="8">
        <v>17</v>
      </c>
      <c r="C48" s="8">
        <f t="shared" si="0"/>
        <v>131223.03578102821</v>
      </c>
      <c r="D48" s="8">
        <f t="shared" si="1"/>
        <v>328.05758945257054</v>
      </c>
      <c r="E48" s="8">
        <f t="shared" si="2"/>
        <v>241.10785608218754</v>
      </c>
      <c r="F48" s="8">
        <f t="shared" si="3"/>
        <v>130981.92792494602</v>
      </c>
    </row>
    <row r="49" spans="1:6" x14ac:dyDescent="0.25">
      <c r="B49" s="8">
        <v>18</v>
      </c>
      <c r="C49" s="8">
        <f t="shared" si="0"/>
        <v>130981.92792494602</v>
      </c>
      <c r="D49" s="8">
        <f t="shared" si="1"/>
        <v>327.45481981236509</v>
      </c>
      <c r="E49" s="8">
        <f t="shared" si="2"/>
        <v>241.71062572239299</v>
      </c>
      <c r="F49" s="8">
        <f t="shared" si="3"/>
        <v>130740.21729922363</v>
      </c>
    </row>
    <row r="50" spans="1:6" x14ac:dyDescent="0.25">
      <c r="B50" s="8">
        <v>19</v>
      </c>
      <c r="C50" s="8">
        <f t="shared" si="0"/>
        <v>130740.21729922363</v>
      </c>
      <c r="D50" s="8">
        <f t="shared" si="1"/>
        <v>326.85054324805907</v>
      </c>
      <c r="E50" s="8">
        <f t="shared" si="2"/>
        <v>242.31490228669901</v>
      </c>
      <c r="F50" s="8">
        <f t="shared" si="3"/>
        <v>130497.90239693693</v>
      </c>
    </row>
    <row r="51" spans="1:6" x14ac:dyDescent="0.25">
      <c r="B51" s="8">
        <v>20</v>
      </c>
      <c r="C51" s="8">
        <f t="shared" si="0"/>
        <v>130497.90239693693</v>
      </c>
      <c r="D51" s="8">
        <f t="shared" si="1"/>
        <v>326.24475599234233</v>
      </c>
      <c r="E51" s="8">
        <f t="shared" si="2"/>
        <v>242.92068954241574</v>
      </c>
      <c r="F51" s="8">
        <f t="shared" si="3"/>
        <v>130254.98170739452</v>
      </c>
    </row>
    <row r="52" spans="1:6" x14ac:dyDescent="0.25">
      <c r="B52" s="8">
        <v>21</v>
      </c>
      <c r="C52" s="8">
        <f t="shared" si="0"/>
        <v>130254.98170739452</v>
      </c>
      <c r="D52" s="8">
        <f t="shared" si="1"/>
        <v>325.63745426848629</v>
      </c>
      <c r="E52" s="8">
        <f t="shared" si="2"/>
        <v>243.52799126627178</v>
      </c>
      <c r="F52" s="8">
        <f t="shared" si="3"/>
        <v>130011.45371612825</v>
      </c>
    </row>
    <row r="53" spans="1:6" x14ac:dyDescent="0.25">
      <c r="B53" s="8">
        <v>22</v>
      </c>
      <c r="C53" s="8">
        <f t="shared" si="0"/>
        <v>130011.45371612825</v>
      </c>
      <c r="D53" s="8">
        <f t="shared" si="1"/>
        <v>325.02863429032061</v>
      </c>
      <c r="E53" s="8">
        <f t="shared" si="2"/>
        <v>244.13681124443747</v>
      </c>
      <c r="F53" s="8">
        <f t="shared" si="3"/>
        <v>129767.31690488382</v>
      </c>
    </row>
    <row r="54" spans="1:6" x14ac:dyDescent="0.25">
      <c r="B54" s="8">
        <v>23</v>
      </c>
      <c r="C54" s="8">
        <f t="shared" si="0"/>
        <v>129767.31690488382</v>
      </c>
      <c r="D54" s="8">
        <f t="shared" si="1"/>
        <v>324.41829226220955</v>
      </c>
      <c r="E54" s="8">
        <f t="shared" si="2"/>
        <v>244.74715327254853</v>
      </c>
      <c r="F54" s="8">
        <f t="shared" si="3"/>
        <v>129522.56975161127</v>
      </c>
    </row>
    <row r="55" spans="1:6" x14ac:dyDescent="0.25">
      <c r="B55" s="8">
        <v>24</v>
      </c>
      <c r="C55" s="8">
        <f t="shared" si="0"/>
        <v>129522.56975161127</v>
      </c>
      <c r="D55" s="8">
        <f t="shared" si="1"/>
        <v>323.80642437902816</v>
      </c>
      <c r="E55" s="8">
        <f t="shared" si="2"/>
        <v>245.35902115572992</v>
      </c>
      <c r="F55" s="8">
        <f t="shared" si="3"/>
        <v>129277.21073045554</v>
      </c>
    </row>
    <row r="56" spans="1:6" x14ac:dyDescent="0.25">
      <c r="B56" s="8"/>
      <c r="C56" s="8"/>
      <c r="D56" s="8">
        <f>SUM(D44:D55)</f>
        <v>3925.7265607661147</v>
      </c>
      <c r="E56" s="8">
        <f>SUM(E44:E55)</f>
        <v>2904.2587856509822</v>
      </c>
      <c r="F56" s="8"/>
    </row>
    <row r="57" spans="1:6" x14ac:dyDescent="0.25">
      <c r="B57" s="8"/>
      <c r="C57" s="8"/>
      <c r="D57" s="8"/>
      <c r="E57" s="8"/>
      <c r="F57" s="8"/>
    </row>
    <row r="58" spans="1:6" x14ac:dyDescent="0.25">
      <c r="A58" s="3">
        <f>+A44+1</f>
        <v>2013</v>
      </c>
      <c r="B58" s="8">
        <v>25</v>
      </c>
      <c r="C58" s="8">
        <f>+F55</f>
        <v>129277.21073045554</v>
      </c>
      <c r="D58" s="8">
        <f t="shared" si="1"/>
        <v>323.19302682613886</v>
      </c>
      <c r="E58" s="8">
        <f t="shared" si="2"/>
        <v>245.97241870861922</v>
      </c>
      <c r="F58" s="8">
        <f t="shared" si="3"/>
        <v>129031.23831174691</v>
      </c>
    </row>
    <row r="59" spans="1:6" x14ac:dyDescent="0.25">
      <c r="B59" s="8">
        <v>26</v>
      </c>
      <c r="C59" s="8">
        <f t="shared" si="0"/>
        <v>129031.23831174691</v>
      </c>
      <c r="D59" s="8">
        <f t="shared" si="1"/>
        <v>322.57809577936729</v>
      </c>
      <c r="E59" s="8">
        <f t="shared" si="2"/>
        <v>246.58734975539079</v>
      </c>
      <c r="F59" s="8">
        <f t="shared" si="3"/>
        <v>128784.65096199153</v>
      </c>
    </row>
    <row r="60" spans="1:6" x14ac:dyDescent="0.25">
      <c r="B60" s="8">
        <v>27</v>
      </c>
      <c r="C60" s="8">
        <f t="shared" si="0"/>
        <v>128784.65096199153</v>
      </c>
      <c r="D60" s="8">
        <f t="shared" si="1"/>
        <v>321.96162740497886</v>
      </c>
      <c r="E60" s="8">
        <f t="shared" si="2"/>
        <v>247.20381812977922</v>
      </c>
      <c r="F60" s="8">
        <f t="shared" si="3"/>
        <v>128537.44714386175</v>
      </c>
    </row>
    <row r="61" spans="1:6" x14ac:dyDescent="0.25">
      <c r="B61" s="8">
        <v>28</v>
      </c>
      <c r="C61" s="8">
        <f t="shared" si="0"/>
        <v>128537.44714386175</v>
      </c>
      <c r="D61" s="8">
        <f t="shared" si="1"/>
        <v>321.34361785965439</v>
      </c>
      <c r="E61" s="8">
        <f t="shared" si="2"/>
        <v>247.82182767510369</v>
      </c>
      <c r="F61" s="8">
        <f t="shared" si="3"/>
        <v>128289.62531618665</v>
      </c>
    </row>
    <row r="62" spans="1:6" x14ac:dyDescent="0.25">
      <c r="B62" s="8">
        <v>29</v>
      </c>
      <c r="C62" s="8">
        <f t="shared" si="0"/>
        <v>128289.62531618665</v>
      </c>
      <c r="D62" s="8">
        <f t="shared" si="1"/>
        <v>320.72406329046663</v>
      </c>
      <c r="E62" s="8">
        <f t="shared" si="2"/>
        <v>248.44138224429145</v>
      </c>
      <c r="F62" s="8">
        <f t="shared" si="3"/>
        <v>128041.18393394236</v>
      </c>
    </row>
    <row r="63" spans="1:6" x14ac:dyDescent="0.25">
      <c r="B63" s="8">
        <v>30</v>
      </c>
      <c r="C63" s="8">
        <f t="shared" si="0"/>
        <v>128041.18393394236</v>
      </c>
      <c r="D63" s="8">
        <f t="shared" si="1"/>
        <v>320.10295983485588</v>
      </c>
      <c r="E63" s="8">
        <f t="shared" si="2"/>
        <v>249.0624856999022</v>
      </c>
      <c r="F63" s="8">
        <f t="shared" si="3"/>
        <v>127792.12144824245</v>
      </c>
    </row>
    <row r="64" spans="1:6" x14ac:dyDescent="0.25">
      <c r="B64" s="8">
        <v>31</v>
      </c>
      <c r="C64" s="8">
        <f t="shared" si="0"/>
        <v>127792.12144824245</v>
      </c>
      <c r="D64" s="8">
        <f t="shared" si="1"/>
        <v>319.48030362060615</v>
      </c>
      <c r="E64" s="8">
        <f t="shared" si="2"/>
        <v>249.68514191415193</v>
      </c>
      <c r="F64" s="8">
        <f t="shared" si="3"/>
        <v>127542.43630632831</v>
      </c>
    </row>
    <row r="65" spans="1:6" x14ac:dyDescent="0.25">
      <c r="B65" s="8">
        <v>32</v>
      </c>
      <c r="C65" s="8">
        <f t="shared" si="0"/>
        <v>127542.43630632831</v>
      </c>
      <c r="D65" s="8">
        <f t="shared" si="1"/>
        <v>318.8560907658208</v>
      </c>
      <c r="E65" s="8">
        <f t="shared" si="2"/>
        <v>250.30935476893728</v>
      </c>
      <c r="F65" s="8">
        <f t="shared" si="3"/>
        <v>127292.12695155937</v>
      </c>
    </row>
    <row r="66" spans="1:6" x14ac:dyDescent="0.25">
      <c r="B66" s="8">
        <v>33</v>
      </c>
      <c r="C66" s="8">
        <f t="shared" si="0"/>
        <v>127292.12695155937</v>
      </c>
      <c r="D66" s="8">
        <f t="shared" si="1"/>
        <v>318.23031737889846</v>
      </c>
      <c r="E66" s="8">
        <f t="shared" si="2"/>
        <v>250.93512815585962</v>
      </c>
      <c r="F66" s="8">
        <f t="shared" si="3"/>
        <v>127041.19182340351</v>
      </c>
    </row>
    <row r="67" spans="1:6" x14ac:dyDescent="0.25">
      <c r="B67" s="8">
        <v>34</v>
      </c>
      <c r="C67" s="8">
        <f t="shared" si="0"/>
        <v>127041.19182340351</v>
      </c>
      <c r="D67" s="8">
        <f t="shared" si="1"/>
        <v>317.60297955850876</v>
      </c>
      <c r="E67" s="8">
        <f t="shared" si="2"/>
        <v>251.56246597624931</v>
      </c>
      <c r="F67" s="8">
        <f t="shared" si="3"/>
        <v>126789.62935742726</v>
      </c>
    </row>
    <row r="68" spans="1:6" x14ac:dyDescent="0.25">
      <c r="B68" s="8">
        <v>35</v>
      </c>
      <c r="C68" s="8">
        <f t="shared" si="0"/>
        <v>126789.62935742726</v>
      </c>
      <c r="D68" s="8">
        <f t="shared" si="1"/>
        <v>316.97407339356818</v>
      </c>
      <c r="E68" s="8">
        <f t="shared" si="2"/>
        <v>252.1913721411899</v>
      </c>
      <c r="F68" s="8">
        <f t="shared" si="3"/>
        <v>126537.43798528607</v>
      </c>
    </row>
    <row r="69" spans="1:6" x14ac:dyDescent="0.25">
      <c r="B69" s="8">
        <v>36</v>
      </c>
      <c r="C69" s="8">
        <f t="shared" si="0"/>
        <v>126537.43798528607</v>
      </c>
      <c r="D69" s="8">
        <f t="shared" si="1"/>
        <v>316.3435949632152</v>
      </c>
      <c r="E69" s="8">
        <f t="shared" si="2"/>
        <v>252.82185057154288</v>
      </c>
      <c r="F69" s="8">
        <f t="shared" si="3"/>
        <v>126284.61613471452</v>
      </c>
    </row>
    <row r="70" spans="1:6" x14ac:dyDescent="0.25">
      <c r="B70" s="8"/>
      <c r="C70" s="8"/>
      <c r="D70" s="8">
        <f>SUM(D58:D69)</f>
        <v>3837.3907506760793</v>
      </c>
      <c r="E70" s="8">
        <f>SUM(E58:E69)</f>
        <v>2992.5945957410177</v>
      </c>
      <c r="F70" s="8"/>
    </row>
    <row r="71" spans="1:6" x14ac:dyDescent="0.25">
      <c r="B71" s="8"/>
      <c r="C71" s="8"/>
      <c r="D71" s="8"/>
      <c r="E71" s="8"/>
      <c r="F71" s="8"/>
    </row>
    <row r="72" spans="1:6" x14ac:dyDescent="0.25">
      <c r="A72" s="3">
        <f>+A58+1</f>
        <v>2014</v>
      </c>
      <c r="B72" s="8">
        <v>37</v>
      </c>
      <c r="C72" s="8">
        <f>+F69</f>
        <v>126284.61613471452</v>
      </c>
      <c r="D72" s="8">
        <f t="shared" si="1"/>
        <v>315.7115403367863</v>
      </c>
      <c r="E72" s="8">
        <f t="shared" si="2"/>
        <v>253.45390519797178</v>
      </c>
      <c r="F72" s="8">
        <f t="shared" si="3"/>
        <v>126031.16222951656</v>
      </c>
    </row>
    <row r="73" spans="1:6" x14ac:dyDescent="0.25">
      <c r="B73" s="8">
        <v>38</v>
      </c>
      <c r="C73" s="8">
        <f t="shared" si="0"/>
        <v>126031.16222951656</v>
      </c>
      <c r="D73" s="8">
        <f t="shared" si="1"/>
        <v>315.07790557379138</v>
      </c>
      <c r="E73" s="8">
        <f t="shared" si="2"/>
        <v>254.08753996096669</v>
      </c>
      <c r="F73" s="8">
        <f t="shared" si="3"/>
        <v>125777.07468955559</v>
      </c>
    </row>
    <row r="74" spans="1:6" x14ac:dyDescent="0.25">
      <c r="B74" s="8">
        <v>39</v>
      </c>
      <c r="C74" s="8">
        <f t="shared" si="0"/>
        <v>125777.07468955559</v>
      </c>
      <c r="D74" s="8">
        <f t="shared" si="1"/>
        <v>314.44268672388898</v>
      </c>
      <c r="E74" s="8">
        <f t="shared" si="2"/>
        <v>254.7227588108691</v>
      </c>
      <c r="F74" s="8">
        <f t="shared" si="3"/>
        <v>125522.35193074473</v>
      </c>
    </row>
    <row r="75" spans="1:6" x14ac:dyDescent="0.25">
      <c r="B75" s="8">
        <v>40</v>
      </c>
      <c r="C75" s="8">
        <f t="shared" si="0"/>
        <v>125522.35193074473</v>
      </c>
      <c r="D75" s="8">
        <f t="shared" si="1"/>
        <v>313.80587982686183</v>
      </c>
      <c r="E75" s="8">
        <f t="shared" si="2"/>
        <v>255.35956570789625</v>
      </c>
      <c r="F75" s="8">
        <f t="shared" si="3"/>
        <v>125266.99236503683</v>
      </c>
    </row>
    <row r="76" spans="1:6" x14ac:dyDescent="0.25">
      <c r="B76" s="8">
        <v>41</v>
      </c>
      <c r="C76" s="8">
        <f t="shared" si="0"/>
        <v>125266.99236503683</v>
      </c>
      <c r="D76" s="8">
        <f t="shared" si="1"/>
        <v>313.16748091259205</v>
      </c>
      <c r="E76" s="8">
        <f t="shared" si="2"/>
        <v>255.99796462216602</v>
      </c>
      <c r="F76" s="8">
        <f t="shared" si="3"/>
        <v>125010.99440041467</v>
      </c>
    </row>
    <row r="77" spans="1:6" x14ac:dyDescent="0.25">
      <c r="B77" s="8">
        <v>42</v>
      </c>
      <c r="C77" s="8">
        <f t="shared" si="0"/>
        <v>125010.99440041467</v>
      </c>
      <c r="D77" s="8">
        <f t="shared" si="1"/>
        <v>312.52748600103666</v>
      </c>
      <c r="E77" s="8">
        <f t="shared" si="2"/>
        <v>256.63795953372141</v>
      </c>
      <c r="F77" s="8">
        <f t="shared" si="3"/>
        <v>124754.35644088095</v>
      </c>
    </row>
    <row r="78" spans="1:6" x14ac:dyDescent="0.25">
      <c r="B78" s="8">
        <v>43</v>
      </c>
      <c r="C78" s="8">
        <f t="shared" si="0"/>
        <v>124754.35644088095</v>
      </c>
      <c r="D78" s="8">
        <f t="shared" si="1"/>
        <v>311.88589110220238</v>
      </c>
      <c r="E78" s="8">
        <f t="shared" si="2"/>
        <v>257.2795544325557</v>
      </c>
      <c r="F78" s="8">
        <f t="shared" si="3"/>
        <v>124497.0768864484</v>
      </c>
    </row>
    <row r="79" spans="1:6" x14ac:dyDescent="0.25">
      <c r="B79" s="8">
        <v>44</v>
      </c>
      <c r="C79" s="8">
        <f t="shared" si="0"/>
        <v>124497.0768864484</v>
      </c>
      <c r="D79" s="8">
        <f t="shared" si="1"/>
        <v>311.24269221612099</v>
      </c>
      <c r="E79" s="8">
        <f t="shared" si="2"/>
        <v>257.92275331863709</v>
      </c>
      <c r="F79" s="8">
        <f t="shared" si="3"/>
        <v>124239.15413312976</v>
      </c>
    </row>
    <row r="80" spans="1:6" x14ac:dyDescent="0.25">
      <c r="B80" s="8">
        <v>45</v>
      </c>
      <c r="C80" s="8">
        <f t="shared" si="0"/>
        <v>124239.15413312976</v>
      </c>
      <c r="D80" s="8">
        <f t="shared" si="1"/>
        <v>310.59788533282443</v>
      </c>
      <c r="E80" s="8">
        <f t="shared" si="2"/>
        <v>258.56756020193365</v>
      </c>
      <c r="F80" s="8">
        <f t="shared" si="3"/>
        <v>123980.58657292783</v>
      </c>
    </row>
    <row r="81" spans="1:6" x14ac:dyDescent="0.25">
      <c r="B81" s="8">
        <v>46</v>
      </c>
      <c r="C81" s="8">
        <f t="shared" si="0"/>
        <v>123980.58657292783</v>
      </c>
      <c r="D81" s="8">
        <f t="shared" si="1"/>
        <v>309.95146643231959</v>
      </c>
      <c r="E81" s="8">
        <f t="shared" si="2"/>
        <v>259.21397910243849</v>
      </c>
      <c r="F81" s="8">
        <f t="shared" si="3"/>
        <v>123721.37259382539</v>
      </c>
    </row>
    <row r="82" spans="1:6" x14ac:dyDescent="0.25">
      <c r="B82" s="8">
        <v>47</v>
      </c>
      <c r="C82" s="8">
        <f t="shared" si="0"/>
        <v>123721.37259382539</v>
      </c>
      <c r="D82" s="8">
        <f t="shared" si="1"/>
        <v>309.30343148456348</v>
      </c>
      <c r="E82" s="8">
        <f t="shared" si="2"/>
        <v>259.8620140501946</v>
      </c>
      <c r="F82" s="8">
        <f t="shared" si="3"/>
        <v>123461.5105797752</v>
      </c>
    </row>
    <row r="83" spans="1:6" x14ac:dyDescent="0.25">
      <c r="B83" s="8">
        <v>48</v>
      </c>
      <c r="C83" s="8">
        <f t="shared" si="0"/>
        <v>123461.5105797752</v>
      </c>
      <c r="D83" s="8">
        <f t="shared" si="1"/>
        <v>308.653776449438</v>
      </c>
      <c r="E83" s="8">
        <f t="shared" si="2"/>
        <v>260.51166908532008</v>
      </c>
      <c r="F83" s="8">
        <f t="shared" si="3"/>
        <v>123200.99891068989</v>
      </c>
    </row>
    <row r="84" spans="1:6" x14ac:dyDescent="0.25">
      <c r="B84" s="8"/>
      <c r="C84" s="8"/>
      <c r="D84" s="8">
        <f>SUM(D72:D83)</f>
        <v>3746.3681223924259</v>
      </c>
      <c r="E84" s="8">
        <f>SUM(E72:E83)</f>
        <v>3083.6172240246706</v>
      </c>
      <c r="F84" s="8"/>
    </row>
    <row r="85" spans="1:6" x14ac:dyDescent="0.25">
      <c r="B85" s="8"/>
      <c r="C85" s="8"/>
      <c r="D85" s="8"/>
      <c r="E85" s="8"/>
      <c r="F85" s="8"/>
    </row>
    <row r="86" spans="1:6" x14ac:dyDescent="0.25">
      <c r="A86" s="3">
        <f>+A72+1</f>
        <v>2015</v>
      </c>
      <c r="B86" s="8">
        <v>49</v>
      </c>
      <c r="C86" s="8">
        <f>+F83</f>
        <v>123200.99891068989</v>
      </c>
      <c r="D86" s="8">
        <f t="shared" si="1"/>
        <v>308.00249727672474</v>
      </c>
      <c r="E86" s="8">
        <f t="shared" si="2"/>
        <v>261.16294825803334</v>
      </c>
      <c r="F86" s="8">
        <f t="shared" si="3"/>
        <v>122939.83596243185</v>
      </c>
    </row>
    <row r="87" spans="1:6" x14ac:dyDescent="0.25">
      <c r="B87" s="8">
        <v>50</v>
      </c>
      <c r="C87" s="8">
        <f t="shared" si="0"/>
        <v>122939.83596243185</v>
      </c>
      <c r="D87" s="8">
        <f t="shared" si="1"/>
        <v>307.34958990607964</v>
      </c>
      <c r="E87" s="8">
        <f t="shared" si="2"/>
        <v>261.81585562867843</v>
      </c>
      <c r="F87" s="8">
        <f t="shared" si="3"/>
        <v>122678.02010680317</v>
      </c>
    </row>
    <row r="88" spans="1:6" x14ac:dyDescent="0.25">
      <c r="B88" s="8">
        <v>51</v>
      </c>
      <c r="C88" s="8">
        <f t="shared" si="0"/>
        <v>122678.02010680317</v>
      </c>
      <c r="D88" s="8">
        <f t="shared" si="1"/>
        <v>306.69505026700796</v>
      </c>
      <c r="E88" s="8">
        <f t="shared" si="2"/>
        <v>262.47039526775012</v>
      </c>
      <c r="F88" s="8">
        <f t="shared" si="3"/>
        <v>122415.54971153542</v>
      </c>
    </row>
    <row r="89" spans="1:6" x14ac:dyDescent="0.25">
      <c r="B89" s="8">
        <v>52</v>
      </c>
      <c r="C89" s="8">
        <f t="shared" si="0"/>
        <v>122415.54971153542</v>
      </c>
      <c r="D89" s="8">
        <f t="shared" si="1"/>
        <v>306.03887427883859</v>
      </c>
      <c r="E89" s="8">
        <f t="shared" si="2"/>
        <v>263.12657125591949</v>
      </c>
      <c r="F89" s="8">
        <f t="shared" si="3"/>
        <v>122152.4231402795</v>
      </c>
    </row>
    <row r="90" spans="1:6" x14ac:dyDescent="0.25">
      <c r="B90" s="8">
        <v>53</v>
      </c>
      <c r="C90" s="8">
        <f t="shared" si="0"/>
        <v>122152.4231402795</v>
      </c>
      <c r="D90" s="8">
        <f t="shared" si="1"/>
        <v>305.38105785069877</v>
      </c>
      <c r="E90" s="8">
        <f t="shared" si="2"/>
        <v>263.78438768405931</v>
      </c>
      <c r="F90" s="8">
        <f t="shared" si="3"/>
        <v>121888.63875259543</v>
      </c>
    </row>
    <row r="91" spans="1:6" x14ac:dyDescent="0.25">
      <c r="B91" s="8">
        <v>54</v>
      </c>
      <c r="C91" s="8">
        <f t="shared" si="0"/>
        <v>121888.63875259543</v>
      </c>
      <c r="D91" s="8">
        <f t="shared" si="1"/>
        <v>304.72159688148861</v>
      </c>
      <c r="E91" s="8">
        <f t="shared" si="2"/>
        <v>264.44384865326947</v>
      </c>
      <c r="F91" s="8">
        <f t="shared" si="3"/>
        <v>121624.19490394216</v>
      </c>
    </row>
    <row r="92" spans="1:6" x14ac:dyDescent="0.25">
      <c r="B92" s="8">
        <v>55</v>
      </c>
      <c r="C92" s="8">
        <f t="shared" si="0"/>
        <v>121624.19490394216</v>
      </c>
      <c r="D92" s="8">
        <f t="shared" si="1"/>
        <v>304.06048725985539</v>
      </c>
      <c r="E92" s="8">
        <f t="shared" si="2"/>
        <v>265.10495827490269</v>
      </c>
      <c r="F92" s="8">
        <f t="shared" si="3"/>
        <v>121359.08994566726</v>
      </c>
    </row>
    <row r="93" spans="1:6" x14ac:dyDescent="0.25">
      <c r="B93" s="8">
        <v>56</v>
      </c>
      <c r="C93" s="8">
        <f t="shared" si="0"/>
        <v>121359.08994566726</v>
      </c>
      <c r="D93" s="8">
        <f t="shared" si="1"/>
        <v>303.39772486416814</v>
      </c>
      <c r="E93" s="8">
        <f t="shared" si="2"/>
        <v>265.76772067058994</v>
      </c>
      <c r="F93" s="8">
        <f t="shared" si="3"/>
        <v>121093.32222499668</v>
      </c>
    </row>
    <row r="94" spans="1:6" x14ac:dyDescent="0.25">
      <c r="B94" s="8">
        <v>57</v>
      </c>
      <c r="C94" s="8">
        <f t="shared" si="0"/>
        <v>121093.32222499668</v>
      </c>
      <c r="D94" s="8">
        <f t="shared" si="1"/>
        <v>302.73330556249169</v>
      </c>
      <c r="E94" s="8">
        <f t="shared" si="2"/>
        <v>266.43213997226638</v>
      </c>
      <c r="F94" s="8">
        <f t="shared" si="3"/>
        <v>120826.89008502441</v>
      </c>
    </row>
    <row r="95" spans="1:6" x14ac:dyDescent="0.25">
      <c r="B95" s="8">
        <v>58</v>
      </c>
      <c r="C95" s="8">
        <f t="shared" si="0"/>
        <v>120826.89008502441</v>
      </c>
      <c r="D95" s="8">
        <f t="shared" ref="D95:D166" si="4">$C$22*C95</f>
        <v>302.06722521256103</v>
      </c>
      <c r="E95" s="8">
        <f t="shared" ref="E95:E166" si="5">$C$24-D95</f>
        <v>267.09822032219705</v>
      </c>
      <c r="F95" s="8">
        <f t="shared" ref="F95:F166" si="6">+C95-E95</f>
        <v>120559.79186470222</v>
      </c>
    </row>
    <row r="96" spans="1:6" x14ac:dyDescent="0.25">
      <c r="B96" s="8">
        <v>59</v>
      </c>
      <c r="C96" s="8">
        <f t="shared" si="0"/>
        <v>120559.79186470222</v>
      </c>
      <c r="D96" s="8">
        <f t="shared" si="4"/>
        <v>301.39947966175555</v>
      </c>
      <c r="E96" s="8">
        <f t="shared" si="5"/>
        <v>267.76596587300253</v>
      </c>
      <c r="F96" s="8">
        <f t="shared" si="6"/>
        <v>120292.02589882922</v>
      </c>
    </row>
    <row r="97" spans="1:6" x14ac:dyDescent="0.25">
      <c r="B97" s="8">
        <v>60</v>
      </c>
      <c r="C97" s="8">
        <f t="shared" si="0"/>
        <v>120292.02589882922</v>
      </c>
      <c r="D97" s="8">
        <f t="shared" si="4"/>
        <v>300.73006474707307</v>
      </c>
      <c r="E97" s="8">
        <f t="shared" si="5"/>
        <v>268.43538078768501</v>
      </c>
      <c r="F97" s="8">
        <f t="shared" si="6"/>
        <v>120023.59051804153</v>
      </c>
    </row>
    <row r="98" spans="1:6" x14ac:dyDescent="0.25">
      <c r="B98" s="8"/>
      <c r="C98" s="8"/>
      <c r="D98" s="8">
        <f>SUM(D86:D97)</f>
        <v>3652.5769537687429</v>
      </c>
      <c r="E98" s="8">
        <f>SUM(E86:E97)</f>
        <v>3177.4083926483536</v>
      </c>
      <c r="F98" s="8"/>
    </row>
    <row r="99" spans="1:6" x14ac:dyDescent="0.25">
      <c r="B99" s="8"/>
      <c r="C99" s="8"/>
      <c r="D99" s="8"/>
      <c r="E99" s="8"/>
      <c r="F99" s="8"/>
    </row>
    <row r="100" spans="1:6" x14ac:dyDescent="0.25">
      <c r="A100" s="3">
        <f>+A86+1</f>
        <v>2016</v>
      </c>
      <c r="B100" s="8">
        <v>61</v>
      </c>
      <c r="C100" s="8">
        <f>+F97</f>
        <v>120023.59051804153</v>
      </c>
      <c r="D100" s="8">
        <f t="shared" si="4"/>
        <v>300.05897629510383</v>
      </c>
      <c r="E100" s="8">
        <f t="shared" si="5"/>
        <v>269.10646923965425</v>
      </c>
      <c r="F100" s="8">
        <f t="shared" si="6"/>
        <v>119754.48404880187</v>
      </c>
    </row>
    <row r="101" spans="1:6" x14ac:dyDescent="0.25">
      <c r="B101" s="8">
        <v>62</v>
      </c>
      <c r="C101" s="8">
        <f t="shared" si="0"/>
        <v>119754.48404880187</v>
      </c>
      <c r="D101" s="8">
        <f t="shared" si="4"/>
        <v>299.38621012200468</v>
      </c>
      <c r="E101" s="8">
        <f t="shared" si="5"/>
        <v>269.77923541275339</v>
      </c>
      <c r="F101" s="8">
        <f t="shared" si="6"/>
        <v>119484.70481338911</v>
      </c>
    </row>
    <row r="102" spans="1:6" x14ac:dyDescent="0.25">
      <c r="B102" s="8">
        <v>63</v>
      </c>
      <c r="C102" s="8">
        <f t="shared" si="0"/>
        <v>119484.70481338911</v>
      </c>
      <c r="D102" s="8">
        <f t="shared" si="4"/>
        <v>298.71176203347278</v>
      </c>
      <c r="E102" s="8">
        <f t="shared" si="5"/>
        <v>270.4536835012853</v>
      </c>
      <c r="F102" s="8">
        <f t="shared" si="6"/>
        <v>119214.25112988782</v>
      </c>
    </row>
    <row r="103" spans="1:6" x14ac:dyDescent="0.25">
      <c r="B103" s="8">
        <v>64</v>
      </c>
      <c r="C103" s="8">
        <f t="shared" si="0"/>
        <v>119214.25112988782</v>
      </c>
      <c r="D103" s="8">
        <f t="shared" si="4"/>
        <v>298.03562782471954</v>
      </c>
      <c r="E103" s="8">
        <f t="shared" si="5"/>
        <v>271.12981771003854</v>
      </c>
      <c r="F103" s="8">
        <f t="shared" si="6"/>
        <v>118943.12131217778</v>
      </c>
    </row>
    <row r="104" spans="1:6" x14ac:dyDescent="0.25">
      <c r="B104" s="8">
        <v>65</v>
      </c>
      <c r="C104" s="8">
        <f t="shared" si="0"/>
        <v>118943.12131217778</v>
      </c>
      <c r="D104" s="8">
        <f t="shared" si="4"/>
        <v>297.35780328044444</v>
      </c>
      <c r="E104" s="8">
        <f t="shared" si="5"/>
        <v>271.80764225431363</v>
      </c>
      <c r="F104" s="8">
        <f t="shared" si="6"/>
        <v>118671.31366992347</v>
      </c>
    </row>
    <row r="105" spans="1:6" x14ac:dyDescent="0.25">
      <c r="B105" s="8">
        <v>66</v>
      </c>
      <c r="C105" s="8">
        <f t="shared" ref="C105:C178" si="7">+F104</f>
        <v>118671.31366992347</v>
      </c>
      <c r="D105" s="8">
        <f t="shared" si="4"/>
        <v>296.67828417480871</v>
      </c>
      <c r="E105" s="8">
        <f t="shared" si="5"/>
        <v>272.48716135994937</v>
      </c>
      <c r="F105" s="8">
        <f t="shared" si="6"/>
        <v>118398.82650856352</v>
      </c>
    </row>
    <row r="106" spans="1:6" x14ac:dyDescent="0.25">
      <c r="B106" s="8">
        <v>67</v>
      </c>
      <c r="C106" s="8">
        <f t="shared" si="7"/>
        <v>118398.82650856352</v>
      </c>
      <c r="D106" s="8">
        <f t="shared" si="4"/>
        <v>295.99706627140881</v>
      </c>
      <c r="E106" s="8">
        <f t="shared" si="5"/>
        <v>273.16837926334927</v>
      </c>
      <c r="F106" s="8">
        <f t="shared" si="6"/>
        <v>118125.65812930017</v>
      </c>
    </row>
    <row r="107" spans="1:6" x14ac:dyDescent="0.25">
      <c r="B107" s="8">
        <v>68</v>
      </c>
      <c r="C107" s="8">
        <f t="shared" si="7"/>
        <v>118125.65812930017</v>
      </c>
      <c r="D107" s="8">
        <f t="shared" si="4"/>
        <v>295.31414532325044</v>
      </c>
      <c r="E107" s="8">
        <f t="shared" si="5"/>
        <v>273.85130021150763</v>
      </c>
      <c r="F107" s="8">
        <f t="shared" si="6"/>
        <v>117851.80682908866</v>
      </c>
    </row>
    <row r="108" spans="1:6" x14ac:dyDescent="0.25">
      <c r="B108" s="8">
        <v>69</v>
      </c>
      <c r="C108" s="8">
        <f t="shared" si="7"/>
        <v>117851.80682908866</v>
      </c>
      <c r="D108" s="8">
        <f t="shared" si="4"/>
        <v>294.62951707272163</v>
      </c>
      <c r="E108" s="8">
        <f t="shared" si="5"/>
        <v>274.53592846203645</v>
      </c>
      <c r="F108" s="8">
        <f t="shared" si="6"/>
        <v>117577.27090062662</v>
      </c>
    </row>
    <row r="109" spans="1:6" x14ac:dyDescent="0.25">
      <c r="B109" s="8">
        <v>70</v>
      </c>
      <c r="C109" s="8">
        <f t="shared" si="7"/>
        <v>117577.27090062662</v>
      </c>
      <c r="D109" s="8">
        <f t="shared" si="4"/>
        <v>293.94317725156657</v>
      </c>
      <c r="E109" s="8">
        <f t="shared" si="5"/>
        <v>275.22226828319151</v>
      </c>
      <c r="F109" s="8">
        <f t="shared" si="6"/>
        <v>117302.04863234343</v>
      </c>
    </row>
    <row r="110" spans="1:6" x14ac:dyDescent="0.25">
      <c r="B110" s="8">
        <v>71</v>
      </c>
      <c r="C110" s="8">
        <f t="shared" si="7"/>
        <v>117302.04863234343</v>
      </c>
      <c r="D110" s="8">
        <f t="shared" si="4"/>
        <v>293.2551215808586</v>
      </c>
      <c r="E110" s="8">
        <f t="shared" si="5"/>
        <v>275.91032395389948</v>
      </c>
      <c r="F110" s="8">
        <f t="shared" si="6"/>
        <v>117026.13830838953</v>
      </c>
    </row>
    <row r="111" spans="1:6" x14ac:dyDescent="0.25">
      <c r="B111" s="8">
        <v>72</v>
      </c>
      <c r="C111" s="8">
        <f t="shared" si="7"/>
        <v>117026.13830838953</v>
      </c>
      <c r="D111" s="8">
        <f t="shared" si="4"/>
        <v>292.56534577097386</v>
      </c>
      <c r="E111" s="8">
        <f t="shared" si="5"/>
        <v>276.60009976378421</v>
      </c>
      <c r="F111" s="8">
        <f t="shared" si="6"/>
        <v>116749.53820862575</v>
      </c>
    </row>
    <row r="112" spans="1:6" x14ac:dyDescent="0.25">
      <c r="B112" s="8"/>
      <c r="C112" s="8"/>
      <c r="D112" s="8">
        <f t="shared" ref="D112:E112" si="8">SUM(D100:D111)</f>
        <v>3555.933037001334</v>
      </c>
      <c r="E112" s="8">
        <f t="shared" si="8"/>
        <v>3274.0523094157634</v>
      </c>
      <c r="F112" s="8"/>
    </row>
    <row r="113" spans="1:6" x14ac:dyDescent="0.25">
      <c r="B113" s="8"/>
      <c r="C113" s="8"/>
      <c r="D113" s="8"/>
      <c r="E113" s="8"/>
      <c r="F113" s="8"/>
    </row>
    <row r="114" spans="1:6" x14ac:dyDescent="0.25">
      <c r="A114" s="3">
        <f>+A100+1</f>
        <v>2017</v>
      </c>
      <c r="B114" s="8">
        <v>73</v>
      </c>
      <c r="C114" s="8">
        <f>+F111</f>
        <v>116749.53820862575</v>
      </c>
      <c r="D114" s="8">
        <f t="shared" si="4"/>
        <v>291.87384552156436</v>
      </c>
      <c r="E114" s="8">
        <f t="shared" si="5"/>
        <v>277.29160001319372</v>
      </c>
      <c r="F114" s="8">
        <f t="shared" si="6"/>
        <v>116472.24660861255</v>
      </c>
    </row>
    <row r="115" spans="1:6" x14ac:dyDescent="0.25">
      <c r="B115" s="8">
        <v>74</v>
      </c>
      <c r="C115" s="8">
        <f t="shared" si="7"/>
        <v>116472.24660861255</v>
      </c>
      <c r="D115" s="8">
        <f t="shared" si="4"/>
        <v>291.18061652153136</v>
      </c>
      <c r="E115" s="8">
        <f t="shared" si="5"/>
        <v>277.98482901322672</v>
      </c>
      <c r="F115" s="8">
        <f t="shared" si="6"/>
        <v>116194.26177959933</v>
      </c>
    </row>
    <row r="116" spans="1:6" x14ac:dyDescent="0.25">
      <c r="B116" s="8">
        <v>75</v>
      </c>
      <c r="C116" s="8">
        <f t="shared" si="7"/>
        <v>116194.26177959933</v>
      </c>
      <c r="D116" s="8">
        <f t="shared" si="4"/>
        <v>290.48565444899833</v>
      </c>
      <c r="E116" s="8">
        <f t="shared" si="5"/>
        <v>278.67979108575975</v>
      </c>
      <c r="F116" s="8">
        <f t="shared" si="6"/>
        <v>115915.58198851357</v>
      </c>
    </row>
    <row r="117" spans="1:6" x14ac:dyDescent="0.25">
      <c r="B117" s="8">
        <v>76</v>
      </c>
      <c r="C117" s="8">
        <f t="shared" si="7"/>
        <v>115915.58198851357</v>
      </c>
      <c r="D117" s="8">
        <f t="shared" si="4"/>
        <v>289.78895497128394</v>
      </c>
      <c r="E117" s="8">
        <f t="shared" si="5"/>
        <v>279.37649056347414</v>
      </c>
      <c r="F117" s="8">
        <f t="shared" si="6"/>
        <v>115636.2054979501</v>
      </c>
    </row>
    <row r="118" spans="1:6" x14ac:dyDescent="0.25">
      <c r="B118" s="8">
        <v>77</v>
      </c>
      <c r="C118" s="8">
        <f t="shared" si="7"/>
        <v>115636.2054979501</v>
      </c>
      <c r="D118" s="8">
        <f t="shared" si="4"/>
        <v>289.09051374487524</v>
      </c>
      <c r="E118" s="8">
        <f t="shared" si="5"/>
        <v>280.07493178988284</v>
      </c>
      <c r="F118" s="8">
        <f t="shared" si="6"/>
        <v>115356.13056616021</v>
      </c>
    </row>
    <row r="119" spans="1:6" x14ac:dyDescent="0.25">
      <c r="B119" s="8">
        <v>78</v>
      </c>
      <c r="C119" s="8">
        <f t="shared" si="7"/>
        <v>115356.13056616021</v>
      </c>
      <c r="D119" s="8">
        <f t="shared" si="4"/>
        <v>288.39032641540052</v>
      </c>
      <c r="E119" s="8">
        <f t="shared" si="5"/>
        <v>280.77511911935756</v>
      </c>
      <c r="F119" s="8">
        <f t="shared" si="6"/>
        <v>115075.35544704086</v>
      </c>
    </row>
    <row r="120" spans="1:6" x14ac:dyDescent="0.25">
      <c r="B120" s="8">
        <v>79</v>
      </c>
      <c r="C120" s="8">
        <f t="shared" si="7"/>
        <v>115075.35544704086</v>
      </c>
      <c r="D120" s="8">
        <f t="shared" si="4"/>
        <v>287.68838861760213</v>
      </c>
      <c r="E120" s="8">
        <f t="shared" si="5"/>
        <v>281.47705691715595</v>
      </c>
      <c r="F120" s="8">
        <f t="shared" si="6"/>
        <v>114793.8783901237</v>
      </c>
    </row>
    <row r="121" spans="1:6" x14ac:dyDescent="0.25">
      <c r="B121" s="8">
        <v>80</v>
      </c>
      <c r="C121" s="8">
        <f t="shared" si="7"/>
        <v>114793.8783901237</v>
      </c>
      <c r="D121" s="8">
        <f t="shared" si="4"/>
        <v>286.98469597530925</v>
      </c>
      <c r="E121" s="8">
        <f t="shared" si="5"/>
        <v>282.18074955944883</v>
      </c>
      <c r="F121" s="8">
        <f t="shared" si="6"/>
        <v>114511.69764056425</v>
      </c>
    </row>
    <row r="122" spans="1:6" x14ac:dyDescent="0.25">
      <c r="B122" s="8">
        <v>81</v>
      </c>
      <c r="C122" s="8">
        <f t="shared" si="7"/>
        <v>114511.69764056425</v>
      </c>
      <c r="D122" s="8">
        <f t="shared" si="4"/>
        <v>286.27924410141065</v>
      </c>
      <c r="E122" s="8">
        <f t="shared" si="5"/>
        <v>282.88620143334742</v>
      </c>
      <c r="F122" s="8">
        <f t="shared" si="6"/>
        <v>114228.81143913091</v>
      </c>
    </row>
    <row r="123" spans="1:6" x14ac:dyDescent="0.25">
      <c r="B123" s="8">
        <v>82</v>
      </c>
      <c r="C123" s="8">
        <f t="shared" si="7"/>
        <v>114228.81143913091</v>
      </c>
      <c r="D123" s="8">
        <f t="shared" si="4"/>
        <v>285.57202859782728</v>
      </c>
      <c r="E123" s="8">
        <f t="shared" si="5"/>
        <v>283.59341693693079</v>
      </c>
      <c r="F123" s="8">
        <f t="shared" si="6"/>
        <v>113945.21802219398</v>
      </c>
    </row>
    <row r="124" spans="1:6" x14ac:dyDescent="0.25">
      <c r="B124" s="8">
        <v>83</v>
      </c>
      <c r="C124" s="8">
        <f t="shared" si="7"/>
        <v>113945.21802219398</v>
      </c>
      <c r="D124" s="8">
        <f t="shared" si="4"/>
        <v>284.86304505548497</v>
      </c>
      <c r="E124" s="8">
        <f t="shared" si="5"/>
        <v>284.3024004792731</v>
      </c>
      <c r="F124" s="8">
        <f t="shared" si="6"/>
        <v>113660.91562171471</v>
      </c>
    </row>
    <row r="125" spans="1:6" x14ac:dyDescent="0.25">
      <c r="B125" s="8">
        <v>84</v>
      </c>
      <c r="C125" s="8">
        <f t="shared" si="7"/>
        <v>113660.91562171471</v>
      </c>
      <c r="D125" s="8">
        <f t="shared" si="4"/>
        <v>284.15228905428677</v>
      </c>
      <c r="E125" s="8">
        <f t="shared" si="5"/>
        <v>285.01315648047131</v>
      </c>
      <c r="F125" s="8">
        <f t="shared" si="6"/>
        <v>113375.90246523423</v>
      </c>
    </row>
    <row r="126" spans="1:6" x14ac:dyDescent="0.25">
      <c r="B126" s="8"/>
      <c r="C126" s="8"/>
      <c r="D126" s="8">
        <f t="shared" ref="D126:E126" si="9">SUM(D114:D125)</f>
        <v>3456.3496030255756</v>
      </c>
      <c r="E126" s="8">
        <f t="shared" si="9"/>
        <v>3373.6357433915223</v>
      </c>
      <c r="F126" s="8"/>
    </row>
    <row r="127" spans="1:6" x14ac:dyDescent="0.25">
      <c r="B127" s="8"/>
      <c r="C127" s="8"/>
      <c r="D127" s="8"/>
      <c r="E127" s="8"/>
      <c r="F127" s="8"/>
    </row>
    <row r="128" spans="1:6" x14ac:dyDescent="0.25">
      <c r="A128" s="3">
        <f>+A114+1</f>
        <v>2018</v>
      </c>
      <c r="B128" s="8">
        <v>85</v>
      </c>
      <c r="C128" s="8">
        <f>+F125</f>
        <v>113375.90246523423</v>
      </c>
      <c r="D128" s="8">
        <f t="shared" si="4"/>
        <v>283.43975616308558</v>
      </c>
      <c r="E128" s="8">
        <f t="shared" si="5"/>
        <v>285.7256893716725</v>
      </c>
      <c r="F128" s="8">
        <f t="shared" si="6"/>
        <v>113090.17677586256</v>
      </c>
    </row>
    <row r="129" spans="1:6" x14ac:dyDescent="0.25">
      <c r="B129" s="8">
        <v>86</v>
      </c>
      <c r="C129" s="8">
        <f t="shared" si="7"/>
        <v>113090.17677586256</v>
      </c>
      <c r="D129" s="8">
        <f t="shared" si="4"/>
        <v>282.72544193965643</v>
      </c>
      <c r="E129" s="8">
        <f t="shared" si="5"/>
        <v>286.44000359510164</v>
      </c>
      <c r="F129" s="8">
        <f t="shared" si="6"/>
        <v>112803.73677226747</v>
      </c>
    </row>
    <row r="130" spans="1:6" x14ac:dyDescent="0.25">
      <c r="B130" s="8">
        <v>87</v>
      </c>
      <c r="C130" s="8">
        <f t="shared" si="7"/>
        <v>112803.73677226747</v>
      </c>
      <c r="D130" s="8">
        <f t="shared" si="4"/>
        <v>282.00934193066865</v>
      </c>
      <c r="E130" s="8">
        <f t="shared" si="5"/>
        <v>287.15610360408942</v>
      </c>
      <c r="F130" s="8">
        <f t="shared" si="6"/>
        <v>112516.58066866337</v>
      </c>
    </row>
    <row r="131" spans="1:6" x14ac:dyDescent="0.25">
      <c r="B131" s="8">
        <v>88</v>
      </c>
      <c r="C131" s="8">
        <f t="shared" si="7"/>
        <v>112516.58066866337</v>
      </c>
      <c r="D131" s="8">
        <f t="shared" si="4"/>
        <v>281.29145167165842</v>
      </c>
      <c r="E131" s="8">
        <f t="shared" si="5"/>
        <v>287.87399386309966</v>
      </c>
      <c r="F131" s="8">
        <f t="shared" si="6"/>
        <v>112228.70667480027</v>
      </c>
    </row>
    <row r="132" spans="1:6" x14ac:dyDescent="0.25">
      <c r="B132" s="8">
        <v>89</v>
      </c>
      <c r="C132" s="8">
        <f t="shared" si="7"/>
        <v>112228.70667480027</v>
      </c>
      <c r="D132" s="8">
        <f t="shared" si="4"/>
        <v>280.57176668700066</v>
      </c>
      <c r="E132" s="8">
        <f t="shared" si="5"/>
        <v>288.59367884775742</v>
      </c>
      <c r="F132" s="8">
        <f t="shared" si="6"/>
        <v>111940.11299595251</v>
      </c>
    </row>
    <row r="133" spans="1:6" x14ac:dyDescent="0.25">
      <c r="B133" s="8">
        <v>90</v>
      </c>
      <c r="C133" s="8">
        <f t="shared" si="7"/>
        <v>111940.11299595251</v>
      </c>
      <c r="D133" s="8">
        <f t="shared" si="4"/>
        <v>279.85028248988129</v>
      </c>
      <c r="E133" s="8">
        <f t="shared" si="5"/>
        <v>289.31516304487678</v>
      </c>
      <c r="F133" s="8">
        <f t="shared" si="6"/>
        <v>111650.79783290764</v>
      </c>
    </row>
    <row r="134" spans="1:6" x14ac:dyDescent="0.25">
      <c r="B134" s="8">
        <v>91</v>
      </c>
      <c r="C134" s="8">
        <f t="shared" si="7"/>
        <v>111650.79783290764</v>
      </c>
      <c r="D134" s="8">
        <f t="shared" si="4"/>
        <v>279.12699458226911</v>
      </c>
      <c r="E134" s="8">
        <f t="shared" si="5"/>
        <v>290.03845095248897</v>
      </c>
      <c r="F134" s="8">
        <f t="shared" si="6"/>
        <v>111360.75938195515</v>
      </c>
    </row>
    <row r="135" spans="1:6" x14ac:dyDescent="0.25">
      <c r="B135" s="8">
        <v>92</v>
      </c>
      <c r="C135" s="8">
        <f t="shared" si="7"/>
        <v>111360.75938195515</v>
      </c>
      <c r="D135" s="8">
        <f t="shared" si="4"/>
        <v>278.40189845488788</v>
      </c>
      <c r="E135" s="8">
        <f t="shared" si="5"/>
        <v>290.76354707987019</v>
      </c>
      <c r="F135" s="8">
        <f t="shared" si="6"/>
        <v>111069.99583487528</v>
      </c>
    </row>
    <row r="136" spans="1:6" x14ac:dyDescent="0.25">
      <c r="B136" s="8">
        <v>93</v>
      </c>
      <c r="C136" s="8">
        <f t="shared" si="7"/>
        <v>111069.99583487528</v>
      </c>
      <c r="D136" s="8">
        <f t="shared" si="4"/>
        <v>277.67498958718824</v>
      </c>
      <c r="E136" s="8">
        <f t="shared" si="5"/>
        <v>291.49045594756984</v>
      </c>
      <c r="F136" s="8">
        <f t="shared" si="6"/>
        <v>110778.50537892772</v>
      </c>
    </row>
    <row r="137" spans="1:6" x14ac:dyDescent="0.25">
      <c r="B137" s="8">
        <v>94</v>
      </c>
      <c r="C137" s="8">
        <f t="shared" si="7"/>
        <v>110778.50537892772</v>
      </c>
      <c r="D137" s="8">
        <f t="shared" si="4"/>
        <v>276.94626344731927</v>
      </c>
      <c r="E137" s="8">
        <f t="shared" si="5"/>
        <v>292.21918208743881</v>
      </c>
      <c r="F137" s="8">
        <f t="shared" si="6"/>
        <v>110486.28619684027</v>
      </c>
    </row>
    <row r="138" spans="1:6" x14ac:dyDescent="0.25">
      <c r="B138" s="8">
        <v>95</v>
      </c>
      <c r="C138" s="8">
        <f t="shared" si="7"/>
        <v>110486.28619684027</v>
      </c>
      <c r="D138" s="8">
        <f t="shared" si="4"/>
        <v>276.21571549210068</v>
      </c>
      <c r="E138" s="8">
        <f t="shared" si="5"/>
        <v>292.94973004265739</v>
      </c>
      <c r="F138" s="8">
        <f t="shared" si="6"/>
        <v>110193.33646679761</v>
      </c>
    </row>
    <row r="139" spans="1:6" x14ac:dyDescent="0.25">
      <c r="B139" s="8">
        <v>96</v>
      </c>
      <c r="C139" s="8">
        <f t="shared" si="7"/>
        <v>110193.33646679761</v>
      </c>
      <c r="D139" s="8">
        <f t="shared" si="4"/>
        <v>275.48334116699402</v>
      </c>
      <c r="E139" s="8">
        <f t="shared" si="5"/>
        <v>293.68210436776405</v>
      </c>
      <c r="F139" s="8">
        <f t="shared" si="6"/>
        <v>109899.65436242985</v>
      </c>
    </row>
    <row r="140" spans="1:6" x14ac:dyDescent="0.25">
      <c r="B140" s="8"/>
      <c r="C140" s="8"/>
      <c r="D140" s="8">
        <f t="shared" ref="D140:E140" si="10">SUM(D128:D139)</f>
        <v>3353.7372436127098</v>
      </c>
      <c r="E140" s="8">
        <f t="shared" si="10"/>
        <v>3476.2481028043867</v>
      </c>
      <c r="F140" s="8"/>
    </row>
    <row r="141" spans="1:6" x14ac:dyDescent="0.25">
      <c r="B141" s="8"/>
      <c r="C141" s="8"/>
      <c r="D141" s="8"/>
      <c r="E141" s="8"/>
      <c r="F141" s="8"/>
    </row>
    <row r="142" spans="1:6" x14ac:dyDescent="0.25">
      <c r="A142" s="3">
        <f>+A128+1</f>
        <v>2019</v>
      </c>
      <c r="B142" s="8">
        <v>97</v>
      </c>
      <c r="C142" s="8">
        <f>+F139</f>
        <v>109899.65436242985</v>
      </c>
      <c r="D142" s="8">
        <f t="shared" si="4"/>
        <v>274.74913590607463</v>
      </c>
      <c r="E142" s="8">
        <f t="shared" si="5"/>
        <v>294.41630962868345</v>
      </c>
      <c r="F142" s="8">
        <f t="shared" si="6"/>
        <v>109605.23805280117</v>
      </c>
    </row>
    <row r="143" spans="1:6" x14ac:dyDescent="0.25">
      <c r="B143" s="8">
        <v>98</v>
      </c>
      <c r="C143" s="8">
        <f t="shared" si="7"/>
        <v>109605.23805280117</v>
      </c>
      <c r="D143" s="8">
        <f t="shared" si="4"/>
        <v>274.01309513200295</v>
      </c>
      <c r="E143" s="8">
        <f t="shared" si="5"/>
        <v>295.15235040275513</v>
      </c>
      <c r="F143" s="8">
        <f t="shared" si="6"/>
        <v>109310.08570239841</v>
      </c>
    </row>
    <row r="144" spans="1:6" x14ac:dyDescent="0.25">
      <c r="B144" s="8">
        <v>99</v>
      </c>
      <c r="C144" s="8">
        <f t="shared" si="7"/>
        <v>109310.08570239841</v>
      </c>
      <c r="D144" s="8">
        <f t="shared" si="4"/>
        <v>273.27521425599605</v>
      </c>
      <c r="E144" s="8">
        <f t="shared" si="5"/>
        <v>295.89023127876203</v>
      </c>
      <c r="F144" s="8">
        <f t="shared" si="6"/>
        <v>109014.19547111964</v>
      </c>
    </row>
    <row r="145" spans="1:6" x14ac:dyDescent="0.25">
      <c r="B145" s="8">
        <v>100</v>
      </c>
      <c r="C145" s="8">
        <f t="shared" si="7"/>
        <v>109014.19547111964</v>
      </c>
      <c r="D145" s="8">
        <f t="shared" si="4"/>
        <v>272.53548867779909</v>
      </c>
      <c r="E145" s="8">
        <f t="shared" si="5"/>
        <v>296.62995685695898</v>
      </c>
      <c r="F145" s="8">
        <f t="shared" si="6"/>
        <v>108717.56551426269</v>
      </c>
    </row>
    <row r="146" spans="1:6" x14ac:dyDescent="0.25">
      <c r="B146" s="8">
        <v>101</v>
      </c>
      <c r="C146" s="8">
        <f t="shared" si="7"/>
        <v>108717.56551426269</v>
      </c>
      <c r="D146" s="8">
        <f t="shared" si="4"/>
        <v>271.79391378565674</v>
      </c>
      <c r="E146" s="8">
        <f t="shared" si="5"/>
        <v>297.37153174910134</v>
      </c>
      <c r="F146" s="8">
        <f t="shared" si="6"/>
        <v>108420.19398251359</v>
      </c>
    </row>
    <row r="147" spans="1:6" x14ac:dyDescent="0.25">
      <c r="B147" s="8">
        <v>102</v>
      </c>
      <c r="C147" s="8">
        <f t="shared" si="7"/>
        <v>108420.19398251359</v>
      </c>
      <c r="D147" s="8">
        <f t="shared" si="4"/>
        <v>271.05048495628398</v>
      </c>
      <c r="E147" s="8">
        <f t="shared" si="5"/>
        <v>298.1149605784741</v>
      </c>
      <c r="F147" s="8">
        <f t="shared" si="6"/>
        <v>108122.07902193512</v>
      </c>
    </row>
    <row r="148" spans="1:6" x14ac:dyDescent="0.25">
      <c r="B148" s="8">
        <v>103</v>
      </c>
      <c r="C148" s="8">
        <f t="shared" si="7"/>
        <v>108122.07902193512</v>
      </c>
      <c r="D148" s="8">
        <f t="shared" si="4"/>
        <v>270.30519755483778</v>
      </c>
      <c r="E148" s="8">
        <f t="shared" si="5"/>
        <v>298.8602479799203</v>
      </c>
      <c r="F148" s="8">
        <f t="shared" si="6"/>
        <v>107823.2187739552</v>
      </c>
    </row>
    <row r="149" spans="1:6" x14ac:dyDescent="0.25">
      <c r="B149" s="8">
        <v>104</v>
      </c>
      <c r="C149" s="8">
        <f t="shared" si="7"/>
        <v>107823.2187739552</v>
      </c>
      <c r="D149" s="8">
        <f t="shared" si="4"/>
        <v>269.55804693488801</v>
      </c>
      <c r="E149" s="8">
        <f t="shared" si="5"/>
        <v>299.60739859987007</v>
      </c>
      <c r="F149" s="8">
        <f t="shared" si="6"/>
        <v>107523.61137535534</v>
      </c>
    </row>
    <row r="150" spans="1:6" x14ac:dyDescent="0.25">
      <c r="B150" s="8">
        <v>105</v>
      </c>
      <c r="C150" s="8">
        <f t="shared" si="7"/>
        <v>107523.61137535534</v>
      </c>
      <c r="D150" s="8">
        <f t="shared" si="4"/>
        <v>268.80902843838834</v>
      </c>
      <c r="E150" s="8">
        <f t="shared" si="5"/>
        <v>300.35641709636974</v>
      </c>
      <c r="F150" s="8">
        <f t="shared" si="6"/>
        <v>107223.25495825897</v>
      </c>
    </row>
    <row r="151" spans="1:6" x14ac:dyDescent="0.25">
      <c r="B151" s="8">
        <v>106</v>
      </c>
      <c r="C151" s="8">
        <f t="shared" si="7"/>
        <v>107223.25495825897</v>
      </c>
      <c r="D151" s="8">
        <f t="shared" si="4"/>
        <v>268.05813739564741</v>
      </c>
      <c r="E151" s="8">
        <f t="shared" si="5"/>
        <v>301.10730813911067</v>
      </c>
      <c r="F151" s="8">
        <f t="shared" si="6"/>
        <v>106922.14765011986</v>
      </c>
    </row>
    <row r="152" spans="1:6" x14ac:dyDescent="0.25">
      <c r="B152" s="8">
        <v>107</v>
      </c>
      <c r="C152" s="8">
        <f t="shared" si="7"/>
        <v>106922.14765011986</v>
      </c>
      <c r="D152" s="8">
        <f t="shared" si="4"/>
        <v>267.30536912529965</v>
      </c>
      <c r="E152" s="8">
        <f t="shared" si="5"/>
        <v>301.86007640945843</v>
      </c>
      <c r="F152" s="8">
        <f t="shared" si="6"/>
        <v>106620.2875737104</v>
      </c>
    </row>
    <row r="153" spans="1:6" x14ac:dyDescent="0.25">
      <c r="B153" s="8">
        <v>108</v>
      </c>
      <c r="C153" s="8">
        <f t="shared" si="7"/>
        <v>106620.2875737104</v>
      </c>
      <c r="D153" s="8">
        <f t="shared" si="4"/>
        <v>266.55071893427601</v>
      </c>
      <c r="E153" s="8">
        <f t="shared" si="5"/>
        <v>302.61472660048207</v>
      </c>
      <c r="F153" s="8">
        <f t="shared" si="6"/>
        <v>106317.67284710992</v>
      </c>
    </row>
    <row r="154" spans="1:6" x14ac:dyDescent="0.25">
      <c r="B154" s="8"/>
      <c r="C154" s="8"/>
      <c r="D154" s="8">
        <f t="shared" ref="D154:E154" si="11">SUM(D142:D153)</f>
        <v>3248.0038310971513</v>
      </c>
      <c r="E154" s="8">
        <f t="shared" si="11"/>
        <v>3581.9815153199461</v>
      </c>
      <c r="F154" s="8"/>
    </row>
    <row r="155" spans="1:6" x14ac:dyDescent="0.25">
      <c r="B155" s="8"/>
      <c r="C155" s="8"/>
      <c r="D155" s="8"/>
      <c r="E155" s="8"/>
      <c r="F155" s="8"/>
    </row>
    <row r="156" spans="1:6" x14ac:dyDescent="0.25">
      <c r="A156" s="3">
        <f>+A142+1</f>
        <v>2020</v>
      </c>
      <c r="B156" s="8">
        <v>109</v>
      </c>
      <c r="C156" s="8">
        <f>+F153</f>
        <v>106317.67284710992</v>
      </c>
      <c r="D156" s="8">
        <f t="shared" si="4"/>
        <v>265.79418211777482</v>
      </c>
      <c r="E156" s="8">
        <f t="shared" si="5"/>
        <v>303.37126341698325</v>
      </c>
      <c r="F156" s="8">
        <f t="shared" si="6"/>
        <v>106014.30158369294</v>
      </c>
    </row>
    <row r="157" spans="1:6" x14ac:dyDescent="0.25">
      <c r="B157" s="8">
        <v>110</v>
      </c>
      <c r="C157" s="8">
        <f t="shared" si="7"/>
        <v>106014.30158369294</v>
      </c>
      <c r="D157" s="8">
        <f t="shared" si="4"/>
        <v>265.03575395923235</v>
      </c>
      <c r="E157" s="8">
        <f t="shared" si="5"/>
        <v>304.12969157552573</v>
      </c>
      <c r="F157" s="8">
        <f t="shared" si="6"/>
        <v>105710.17189211742</v>
      </c>
    </row>
    <row r="158" spans="1:6" x14ac:dyDescent="0.25">
      <c r="B158" s="8">
        <v>111</v>
      </c>
      <c r="C158" s="8">
        <f t="shared" si="7"/>
        <v>105710.17189211742</v>
      </c>
      <c r="D158" s="8">
        <f t="shared" si="4"/>
        <v>264.27542973029352</v>
      </c>
      <c r="E158" s="8">
        <f t="shared" si="5"/>
        <v>304.89001580446455</v>
      </c>
      <c r="F158" s="8">
        <f t="shared" si="6"/>
        <v>105405.28187631295</v>
      </c>
    </row>
    <row r="159" spans="1:6" x14ac:dyDescent="0.25">
      <c r="B159" s="8">
        <v>112</v>
      </c>
      <c r="C159" s="8">
        <f t="shared" si="7"/>
        <v>105405.28187631295</v>
      </c>
      <c r="D159" s="8">
        <f t="shared" si="4"/>
        <v>263.51320469078235</v>
      </c>
      <c r="E159" s="8">
        <f t="shared" si="5"/>
        <v>305.65224084397573</v>
      </c>
      <c r="F159" s="8">
        <f t="shared" si="6"/>
        <v>105099.62963546897</v>
      </c>
    </row>
    <row r="160" spans="1:6" x14ac:dyDescent="0.25">
      <c r="B160" s="8">
        <v>113</v>
      </c>
      <c r="C160" s="8">
        <f t="shared" si="7"/>
        <v>105099.62963546897</v>
      </c>
      <c r="D160" s="8">
        <f t="shared" si="4"/>
        <v>262.74907408867244</v>
      </c>
      <c r="E160" s="8">
        <f t="shared" si="5"/>
        <v>306.41637144608563</v>
      </c>
      <c r="F160" s="8">
        <f t="shared" si="6"/>
        <v>104793.21326402288</v>
      </c>
    </row>
    <row r="161" spans="1:6" x14ac:dyDescent="0.25">
      <c r="B161" s="8">
        <v>114</v>
      </c>
      <c r="C161" s="8">
        <f t="shared" si="7"/>
        <v>104793.21326402288</v>
      </c>
      <c r="D161" s="8">
        <f t="shared" si="4"/>
        <v>261.98303316005723</v>
      </c>
      <c r="E161" s="8">
        <f t="shared" si="5"/>
        <v>307.18241237470085</v>
      </c>
      <c r="F161" s="8">
        <f t="shared" si="6"/>
        <v>104486.03085164817</v>
      </c>
    </row>
    <row r="162" spans="1:6" x14ac:dyDescent="0.25">
      <c r="B162" s="8">
        <v>115</v>
      </c>
      <c r="C162" s="8">
        <f t="shared" si="7"/>
        <v>104486.03085164817</v>
      </c>
      <c r="D162" s="8">
        <f t="shared" si="4"/>
        <v>261.21507712912046</v>
      </c>
      <c r="E162" s="8">
        <f t="shared" si="5"/>
        <v>307.95036840563762</v>
      </c>
      <c r="F162" s="8">
        <f t="shared" si="6"/>
        <v>104178.08048324253</v>
      </c>
    </row>
    <row r="163" spans="1:6" x14ac:dyDescent="0.25">
      <c r="B163" s="8">
        <v>116</v>
      </c>
      <c r="C163" s="8">
        <f t="shared" si="7"/>
        <v>104178.08048324253</v>
      </c>
      <c r="D163" s="8">
        <f t="shared" si="4"/>
        <v>260.44520120810637</v>
      </c>
      <c r="E163" s="8">
        <f t="shared" si="5"/>
        <v>308.72024432665171</v>
      </c>
      <c r="F163" s="8">
        <f t="shared" si="6"/>
        <v>103869.36023891588</v>
      </c>
    </row>
    <row r="164" spans="1:6" x14ac:dyDescent="0.25">
      <c r="B164" s="8">
        <v>117</v>
      </c>
      <c r="C164" s="8">
        <f t="shared" si="7"/>
        <v>103869.36023891588</v>
      </c>
      <c r="D164" s="8">
        <f t="shared" si="4"/>
        <v>259.67340059728969</v>
      </c>
      <c r="E164" s="8">
        <f t="shared" si="5"/>
        <v>309.49204493746839</v>
      </c>
      <c r="F164" s="8">
        <f t="shared" si="6"/>
        <v>103559.86819397841</v>
      </c>
    </row>
    <row r="165" spans="1:6" x14ac:dyDescent="0.25">
      <c r="B165" s="8">
        <v>118</v>
      </c>
      <c r="C165" s="8">
        <f t="shared" si="7"/>
        <v>103559.86819397841</v>
      </c>
      <c r="D165" s="8">
        <f t="shared" si="4"/>
        <v>258.89967048494606</v>
      </c>
      <c r="E165" s="8">
        <f t="shared" si="5"/>
        <v>310.26577504981202</v>
      </c>
      <c r="F165" s="8">
        <f t="shared" si="6"/>
        <v>103249.6024189286</v>
      </c>
    </row>
    <row r="166" spans="1:6" x14ac:dyDescent="0.25">
      <c r="B166" s="8">
        <v>119</v>
      </c>
      <c r="C166" s="8">
        <f t="shared" si="7"/>
        <v>103249.6024189286</v>
      </c>
      <c r="D166" s="8">
        <f t="shared" si="4"/>
        <v>258.12400604732147</v>
      </c>
      <c r="E166" s="8">
        <f t="shared" si="5"/>
        <v>311.04143948743661</v>
      </c>
      <c r="F166" s="8">
        <f t="shared" si="6"/>
        <v>102938.56097944116</v>
      </c>
    </row>
    <row r="167" spans="1:6" x14ac:dyDescent="0.25">
      <c r="B167" s="8">
        <v>120</v>
      </c>
      <c r="C167" s="8">
        <f t="shared" si="7"/>
        <v>102938.56097944116</v>
      </c>
      <c r="D167" s="8">
        <f t="shared" ref="D167:D242" si="12">$C$22*C167</f>
        <v>257.34640244860287</v>
      </c>
      <c r="E167" s="8">
        <f t="shared" ref="E167:E242" si="13">$C$24-D167</f>
        <v>311.8190430861552</v>
      </c>
      <c r="F167" s="8">
        <f t="shared" ref="F167:F242" si="14">+C167-E167</f>
        <v>102626.741936355</v>
      </c>
    </row>
    <row r="168" spans="1:6" x14ac:dyDescent="0.25">
      <c r="B168" s="8"/>
      <c r="C168" s="8"/>
      <c r="D168" s="8">
        <f t="shared" ref="D168:E168" si="15">SUM(D156:D167)</f>
        <v>3139.0544356621999</v>
      </c>
      <c r="E168" s="8">
        <f t="shared" si="15"/>
        <v>3690.9309107548966</v>
      </c>
      <c r="F168" s="8"/>
    </row>
    <row r="169" spans="1:6" x14ac:dyDescent="0.25">
      <c r="B169" s="8"/>
      <c r="C169" s="8"/>
      <c r="D169" s="8"/>
      <c r="E169" s="8"/>
      <c r="F169" s="8"/>
    </row>
    <row r="170" spans="1:6" x14ac:dyDescent="0.25">
      <c r="A170" s="3">
        <f>+A156+1</f>
        <v>2021</v>
      </c>
      <c r="B170" s="8">
        <v>121</v>
      </c>
      <c r="C170" s="8">
        <f>+F167</f>
        <v>102626.741936355</v>
      </c>
      <c r="D170" s="8">
        <f t="shared" si="12"/>
        <v>256.56685484088752</v>
      </c>
      <c r="E170" s="8">
        <f t="shared" si="13"/>
        <v>312.59859069387056</v>
      </c>
      <c r="F170" s="8">
        <f t="shared" si="14"/>
        <v>102314.14334566113</v>
      </c>
    </row>
    <row r="171" spans="1:6" x14ac:dyDescent="0.25">
      <c r="B171" s="8">
        <v>122</v>
      </c>
      <c r="C171" s="8">
        <f t="shared" si="7"/>
        <v>102314.14334566113</v>
      </c>
      <c r="D171" s="8">
        <f t="shared" si="12"/>
        <v>255.78535836415281</v>
      </c>
      <c r="E171" s="8">
        <f t="shared" si="13"/>
        <v>313.38008717060529</v>
      </c>
      <c r="F171" s="8">
        <f t="shared" si="14"/>
        <v>102000.76325849052</v>
      </c>
    </row>
    <row r="172" spans="1:6" x14ac:dyDescent="0.25">
      <c r="B172" s="8">
        <v>123</v>
      </c>
      <c r="C172" s="8">
        <f t="shared" si="7"/>
        <v>102000.76325849052</v>
      </c>
      <c r="D172" s="8">
        <f t="shared" si="12"/>
        <v>255.0019081462263</v>
      </c>
      <c r="E172" s="8">
        <f t="shared" si="13"/>
        <v>314.16353738853178</v>
      </c>
      <c r="F172" s="8">
        <f t="shared" si="14"/>
        <v>101686.59972110199</v>
      </c>
    </row>
    <row r="173" spans="1:6" x14ac:dyDescent="0.25">
      <c r="B173" s="8">
        <v>124</v>
      </c>
      <c r="C173" s="8">
        <f t="shared" si="7"/>
        <v>101686.59972110199</v>
      </c>
      <c r="D173" s="8">
        <f t="shared" si="12"/>
        <v>254.21649930275498</v>
      </c>
      <c r="E173" s="8">
        <f t="shared" si="13"/>
        <v>314.9489462320031</v>
      </c>
      <c r="F173" s="8">
        <f t="shared" si="14"/>
        <v>101371.65077486998</v>
      </c>
    </row>
    <row r="174" spans="1:6" x14ac:dyDescent="0.25">
      <c r="B174" s="8">
        <v>125</v>
      </c>
      <c r="C174" s="8">
        <f t="shared" si="7"/>
        <v>101371.65077486998</v>
      </c>
      <c r="D174" s="8">
        <f t="shared" si="12"/>
        <v>253.42912693717497</v>
      </c>
      <c r="E174" s="8">
        <f t="shared" si="13"/>
        <v>315.73631859758314</v>
      </c>
      <c r="F174" s="8">
        <f t="shared" si="14"/>
        <v>101055.9144562724</v>
      </c>
    </row>
    <row r="175" spans="1:6" x14ac:dyDescent="0.25">
      <c r="B175" s="8">
        <v>126</v>
      </c>
      <c r="C175" s="8">
        <f t="shared" si="7"/>
        <v>101055.9144562724</v>
      </c>
      <c r="D175" s="8">
        <f t="shared" si="12"/>
        <v>252.639786140681</v>
      </c>
      <c r="E175" s="8">
        <f t="shared" si="13"/>
        <v>316.52565939407708</v>
      </c>
      <c r="F175" s="8">
        <f t="shared" si="14"/>
        <v>100739.38879687832</v>
      </c>
    </row>
    <row r="176" spans="1:6" x14ac:dyDescent="0.25">
      <c r="B176" s="8">
        <v>127</v>
      </c>
      <c r="C176" s="8">
        <f t="shared" si="7"/>
        <v>100739.38879687832</v>
      </c>
      <c r="D176" s="8">
        <f t="shared" si="12"/>
        <v>251.84847199219581</v>
      </c>
      <c r="E176" s="8">
        <f t="shared" si="13"/>
        <v>317.31697354256227</v>
      </c>
      <c r="F176" s="8">
        <f t="shared" si="14"/>
        <v>100422.07182333576</v>
      </c>
    </row>
    <row r="177" spans="1:6" x14ac:dyDescent="0.25">
      <c r="B177" s="8">
        <v>128</v>
      </c>
      <c r="C177" s="8">
        <f t="shared" si="7"/>
        <v>100422.07182333576</v>
      </c>
      <c r="D177" s="8">
        <f t="shared" si="12"/>
        <v>251.0551795583394</v>
      </c>
      <c r="E177" s="8">
        <f t="shared" si="13"/>
        <v>318.11026597641865</v>
      </c>
      <c r="F177" s="8">
        <f t="shared" si="14"/>
        <v>100103.96155735935</v>
      </c>
    </row>
    <row r="178" spans="1:6" x14ac:dyDescent="0.25">
      <c r="B178" s="8">
        <v>129</v>
      </c>
      <c r="C178" s="8">
        <f t="shared" si="7"/>
        <v>100103.96155735935</v>
      </c>
      <c r="D178" s="8">
        <f t="shared" si="12"/>
        <v>250.25990389339839</v>
      </c>
      <c r="E178" s="8">
        <f t="shared" si="13"/>
        <v>318.90554164135972</v>
      </c>
      <c r="F178" s="8">
        <f t="shared" si="14"/>
        <v>99785.056015717986</v>
      </c>
    </row>
    <row r="179" spans="1:6" x14ac:dyDescent="0.25">
      <c r="B179" s="8">
        <v>130</v>
      </c>
      <c r="C179" s="8">
        <f t="shared" ref="C179:C252" si="16">+F178</f>
        <v>99785.056015717986</v>
      </c>
      <c r="D179" s="8">
        <f t="shared" si="12"/>
        <v>249.46264003929497</v>
      </c>
      <c r="E179" s="8">
        <f t="shared" si="13"/>
        <v>319.70280549546311</v>
      </c>
      <c r="F179" s="8">
        <f t="shared" si="14"/>
        <v>99465.353210222529</v>
      </c>
    </row>
    <row r="180" spans="1:6" x14ac:dyDescent="0.25">
      <c r="B180" s="8">
        <v>131</v>
      </c>
      <c r="C180" s="8">
        <f t="shared" si="16"/>
        <v>99465.353210222529</v>
      </c>
      <c r="D180" s="8">
        <f t="shared" si="12"/>
        <v>248.66338302555633</v>
      </c>
      <c r="E180" s="8">
        <f t="shared" si="13"/>
        <v>320.50206250920178</v>
      </c>
      <c r="F180" s="8">
        <f t="shared" si="14"/>
        <v>99144.851147713329</v>
      </c>
    </row>
    <row r="181" spans="1:6" x14ac:dyDescent="0.25">
      <c r="B181" s="8">
        <v>132</v>
      </c>
      <c r="C181" s="8">
        <f t="shared" si="16"/>
        <v>99144.851147713329</v>
      </c>
      <c r="D181" s="8">
        <f t="shared" si="12"/>
        <v>247.86212786928334</v>
      </c>
      <c r="E181" s="8">
        <f t="shared" si="13"/>
        <v>321.30331766547476</v>
      </c>
      <c r="F181" s="8">
        <f t="shared" si="14"/>
        <v>98823.547830047857</v>
      </c>
    </row>
    <row r="182" spans="1:6" x14ac:dyDescent="0.25">
      <c r="B182" s="8"/>
      <c r="C182" s="8"/>
      <c r="D182" s="8">
        <f t="shared" ref="D182:E182" si="17">SUM(D170:D181)</f>
        <v>3026.7912401099461</v>
      </c>
      <c r="E182" s="8">
        <f t="shared" si="17"/>
        <v>3803.1941063071513</v>
      </c>
      <c r="F182" s="8"/>
    </row>
    <row r="183" spans="1:6" x14ac:dyDescent="0.25">
      <c r="B183" s="8"/>
      <c r="C183" s="8"/>
      <c r="D183" s="8"/>
      <c r="E183" s="8"/>
      <c r="F183" s="8"/>
    </row>
    <row r="184" spans="1:6" x14ac:dyDescent="0.25">
      <c r="A184" s="3">
        <f>+A170+1</f>
        <v>2022</v>
      </c>
      <c r="B184" s="8">
        <v>133</v>
      </c>
      <c r="C184" s="8">
        <f>+F181</f>
        <v>98823.547830047857</v>
      </c>
      <c r="D184" s="8">
        <f t="shared" si="12"/>
        <v>247.05886957511964</v>
      </c>
      <c r="E184" s="8">
        <f t="shared" si="13"/>
        <v>322.10657595963846</v>
      </c>
      <c r="F184" s="8">
        <f t="shared" si="14"/>
        <v>98501.441254088219</v>
      </c>
    </row>
    <row r="185" spans="1:6" x14ac:dyDescent="0.25">
      <c r="B185" s="8">
        <v>134</v>
      </c>
      <c r="C185" s="8">
        <f t="shared" si="16"/>
        <v>98501.441254088219</v>
      </c>
      <c r="D185" s="8">
        <f t="shared" si="12"/>
        <v>246.25360313522054</v>
      </c>
      <c r="E185" s="8">
        <f t="shared" si="13"/>
        <v>322.91184239953753</v>
      </c>
      <c r="F185" s="8">
        <f t="shared" si="14"/>
        <v>98178.52941168868</v>
      </c>
    </row>
    <row r="186" spans="1:6" x14ac:dyDescent="0.25">
      <c r="B186" s="8">
        <v>135</v>
      </c>
      <c r="C186" s="8">
        <f t="shared" si="16"/>
        <v>98178.52941168868</v>
      </c>
      <c r="D186" s="8">
        <f t="shared" si="12"/>
        <v>245.4463235292217</v>
      </c>
      <c r="E186" s="8">
        <f t="shared" si="13"/>
        <v>323.71912200553641</v>
      </c>
      <c r="F186" s="8">
        <f t="shared" si="14"/>
        <v>97854.810289683141</v>
      </c>
    </row>
    <row r="187" spans="1:6" x14ac:dyDescent="0.25">
      <c r="B187" s="8">
        <v>136</v>
      </c>
      <c r="C187" s="8">
        <f t="shared" si="16"/>
        <v>97854.810289683141</v>
      </c>
      <c r="D187" s="8">
        <f t="shared" si="12"/>
        <v>244.63702572420786</v>
      </c>
      <c r="E187" s="8">
        <f t="shared" si="13"/>
        <v>324.52841981055019</v>
      </c>
      <c r="F187" s="8">
        <f t="shared" si="14"/>
        <v>97530.28186987259</v>
      </c>
    </row>
    <row r="188" spans="1:6" x14ac:dyDescent="0.25">
      <c r="B188" s="8">
        <v>137</v>
      </c>
      <c r="C188" s="8">
        <f t="shared" si="16"/>
        <v>97530.28186987259</v>
      </c>
      <c r="D188" s="8">
        <f t="shared" si="12"/>
        <v>243.82570467468148</v>
      </c>
      <c r="E188" s="8">
        <f t="shared" si="13"/>
        <v>325.33974086007663</v>
      </c>
      <c r="F188" s="8">
        <f t="shared" si="14"/>
        <v>97204.942129012517</v>
      </c>
    </row>
    <row r="189" spans="1:6" x14ac:dyDescent="0.25">
      <c r="B189" s="8">
        <v>138</v>
      </c>
      <c r="C189" s="8">
        <f t="shared" si="16"/>
        <v>97204.942129012517</v>
      </c>
      <c r="D189" s="8">
        <f t="shared" si="12"/>
        <v>243.01235532253131</v>
      </c>
      <c r="E189" s="8">
        <f t="shared" si="13"/>
        <v>326.15309021222674</v>
      </c>
      <c r="F189" s="8">
        <f t="shared" si="14"/>
        <v>96878.789038800285</v>
      </c>
    </row>
    <row r="190" spans="1:6" x14ac:dyDescent="0.25">
      <c r="B190" s="8">
        <v>139</v>
      </c>
      <c r="C190" s="8">
        <f t="shared" si="16"/>
        <v>96878.789038800285</v>
      </c>
      <c r="D190" s="8">
        <f t="shared" si="12"/>
        <v>242.19697259700072</v>
      </c>
      <c r="E190" s="8">
        <f t="shared" si="13"/>
        <v>326.96847293775738</v>
      </c>
      <c r="F190" s="8">
        <f t="shared" si="14"/>
        <v>96551.820565862523</v>
      </c>
    </row>
    <row r="191" spans="1:6" x14ac:dyDescent="0.25">
      <c r="B191" s="8">
        <v>140</v>
      </c>
      <c r="C191" s="8">
        <f t="shared" si="16"/>
        <v>96551.820565862523</v>
      </c>
      <c r="D191" s="8">
        <f t="shared" si="12"/>
        <v>241.37955141465631</v>
      </c>
      <c r="E191" s="8">
        <f t="shared" si="13"/>
        <v>327.78589412010177</v>
      </c>
      <c r="F191" s="8">
        <f t="shared" si="14"/>
        <v>96224.034671742425</v>
      </c>
    </row>
    <row r="192" spans="1:6" x14ac:dyDescent="0.25">
      <c r="B192" s="8">
        <v>141</v>
      </c>
      <c r="C192" s="8">
        <f t="shared" si="16"/>
        <v>96224.034671742425</v>
      </c>
      <c r="D192" s="8">
        <f t="shared" si="12"/>
        <v>240.56008667935606</v>
      </c>
      <c r="E192" s="8">
        <f t="shared" si="13"/>
        <v>328.60535885540202</v>
      </c>
      <c r="F192" s="8">
        <f t="shared" si="14"/>
        <v>95895.429312887019</v>
      </c>
    </row>
    <row r="193" spans="1:6" x14ac:dyDescent="0.25">
      <c r="B193" s="8">
        <v>142</v>
      </c>
      <c r="C193" s="8">
        <f t="shared" si="16"/>
        <v>95895.429312887019</v>
      </c>
      <c r="D193" s="8">
        <f t="shared" si="12"/>
        <v>239.73857328221754</v>
      </c>
      <c r="E193" s="8">
        <f t="shared" si="13"/>
        <v>329.42687225254053</v>
      </c>
      <c r="F193" s="8">
        <f t="shared" si="14"/>
        <v>95566.002440634475</v>
      </c>
    </row>
    <row r="194" spans="1:6" x14ac:dyDescent="0.25">
      <c r="B194" s="8">
        <v>143</v>
      </c>
      <c r="C194" s="8">
        <f t="shared" si="16"/>
        <v>95566.002440634475</v>
      </c>
      <c r="D194" s="8">
        <f t="shared" si="12"/>
        <v>238.91500610158619</v>
      </c>
      <c r="E194" s="8">
        <f t="shared" si="13"/>
        <v>330.25043943317189</v>
      </c>
      <c r="F194" s="8">
        <f t="shared" si="14"/>
        <v>95235.752001201297</v>
      </c>
    </row>
    <row r="195" spans="1:6" x14ac:dyDescent="0.25">
      <c r="B195" s="8">
        <v>144</v>
      </c>
      <c r="C195" s="8">
        <f t="shared" si="16"/>
        <v>95235.752001201297</v>
      </c>
      <c r="D195" s="8">
        <f t="shared" si="12"/>
        <v>238.08938000300324</v>
      </c>
      <c r="E195" s="8">
        <f t="shared" si="13"/>
        <v>331.07606553175481</v>
      </c>
      <c r="F195" s="8">
        <f t="shared" si="14"/>
        <v>94904.67593566954</v>
      </c>
    </row>
    <row r="196" spans="1:6" x14ac:dyDescent="0.25">
      <c r="B196" s="8"/>
      <c r="C196" s="8"/>
      <c r="D196" s="8">
        <f t="shared" ref="D196:E196" si="18">SUM(D184:D195)</f>
        <v>2911.1134520388023</v>
      </c>
      <c r="E196" s="8">
        <f t="shared" si="18"/>
        <v>3918.8718943782937</v>
      </c>
      <c r="F196" s="8"/>
    </row>
    <row r="197" spans="1:6" x14ac:dyDescent="0.25">
      <c r="B197" s="8"/>
      <c r="C197" s="8"/>
      <c r="D197" s="8"/>
      <c r="E197" s="8"/>
      <c r="F197" s="8"/>
    </row>
    <row r="198" spans="1:6" x14ac:dyDescent="0.25">
      <c r="A198" s="3">
        <f>+A184+1</f>
        <v>2023</v>
      </c>
      <c r="B198" s="8">
        <v>145</v>
      </c>
      <c r="C198" s="8">
        <f>+F195</f>
        <v>94904.67593566954</v>
      </c>
      <c r="D198" s="8">
        <f t="shared" si="12"/>
        <v>237.26168983917387</v>
      </c>
      <c r="E198" s="8">
        <f t="shared" si="13"/>
        <v>331.90375569558421</v>
      </c>
      <c r="F198" s="8">
        <f t="shared" si="14"/>
        <v>94572.772179973952</v>
      </c>
    </row>
    <row r="199" spans="1:6" x14ac:dyDescent="0.25">
      <c r="B199" s="8">
        <v>146</v>
      </c>
      <c r="C199" s="8">
        <f t="shared" si="16"/>
        <v>94572.772179973952</v>
      </c>
      <c r="D199" s="8">
        <f t="shared" si="12"/>
        <v>236.4319304499349</v>
      </c>
      <c r="E199" s="8">
        <f t="shared" si="13"/>
        <v>332.73351508482318</v>
      </c>
      <c r="F199" s="8">
        <f t="shared" si="14"/>
        <v>94240.038664889129</v>
      </c>
    </row>
    <row r="200" spans="1:6" x14ac:dyDescent="0.25">
      <c r="B200" s="8">
        <v>147</v>
      </c>
      <c r="C200" s="8">
        <f t="shared" si="16"/>
        <v>94240.038664889129</v>
      </c>
      <c r="D200" s="8">
        <f t="shared" si="12"/>
        <v>235.60009666222282</v>
      </c>
      <c r="E200" s="8">
        <f t="shared" si="13"/>
        <v>333.56534887253525</v>
      </c>
      <c r="F200" s="8">
        <f t="shared" si="14"/>
        <v>93906.473316016592</v>
      </c>
    </row>
    <row r="201" spans="1:6" x14ac:dyDescent="0.25">
      <c r="B201" s="8">
        <v>148</v>
      </c>
      <c r="C201" s="8">
        <f t="shared" si="16"/>
        <v>93906.473316016592</v>
      </c>
      <c r="D201" s="8">
        <f t="shared" si="12"/>
        <v>234.76618329004148</v>
      </c>
      <c r="E201" s="8">
        <f t="shared" si="13"/>
        <v>334.39926224471662</v>
      </c>
      <c r="F201" s="8">
        <f t="shared" si="14"/>
        <v>93572.074053771881</v>
      </c>
    </row>
    <row r="202" spans="1:6" x14ac:dyDescent="0.25">
      <c r="B202" s="8">
        <v>149</v>
      </c>
      <c r="C202" s="8">
        <f t="shared" si="16"/>
        <v>93572.074053771881</v>
      </c>
      <c r="D202" s="8">
        <f t="shared" si="12"/>
        <v>233.93018513442971</v>
      </c>
      <c r="E202" s="8">
        <f t="shared" si="13"/>
        <v>335.23526040032834</v>
      </c>
      <c r="F202" s="8">
        <f t="shared" si="14"/>
        <v>93236.838793371557</v>
      </c>
    </row>
    <row r="203" spans="1:6" x14ac:dyDescent="0.25">
      <c r="B203" s="8">
        <v>150</v>
      </c>
      <c r="C203" s="8">
        <f t="shared" si="16"/>
        <v>93236.838793371557</v>
      </c>
      <c r="D203" s="8">
        <f t="shared" si="12"/>
        <v>233.09209698342889</v>
      </c>
      <c r="E203" s="8">
        <f t="shared" si="13"/>
        <v>336.07334855132922</v>
      </c>
      <c r="F203" s="8">
        <f t="shared" si="14"/>
        <v>92900.765444820223</v>
      </c>
    </row>
    <row r="204" spans="1:6" x14ac:dyDescent="0.25">
      <c r="B204" s="8">
        <v>151</v>
      </c>
      <c r="C204" s="8">
        <f t="shared" si="16"/>
        <v>92900.765444820223</v>
      </c>
      <c r="D204" s="8">
        <f t="shared" si="12"/>
        <v>232.25191361205057</v>
      </c>
      <c r="E204" s="8">
        <f t="shared" si="13"/>
        <v>336.91353192270753</v>
      </c>
      <c r="F204" s="8">
        <f t="shared" si="14"/>
        <v>92563.851912897517</v>
      </c>
    </row>
    <row r="205" spans="1:6" x14ac:dyDescent="0.25">
      <c r="B205" s="8">
        <v>152</v>
      </c>
      <c r="C205" s="8">
        <f t="shared" si="16"/>
        <v>92563.851912897517</v>
      </c>
      <c r="D205" s="8">
        <f t="shared" si="12"/>
        <v>231.4096297822438</v>
      </c>
      <c r="E205" s="8">
        <f t="shared" si="13"/>
        <v>337.75581575251431</v>
      </c>
      <c r="F205" s="8">
        <f t="shared" si="14"/>
        <v>92226.096097144997</v>
      </c>
    </row>
    <row r="206" spans="1:6" x14ac:dyDescent="0.25">
      <c r="B206" s="8">
        <v>153</v>
      </c>
      <c r="C206" s="8">
        <f t="shared" si="16"/>
        <v>92226.096097144997</v>
      </c>
      <c r="D206" s="8">
        <f t="shared" si="12"/>
        <v>230.5652402428625</v>
      </c>
      <c r="E206" s="8">
        <f t="shared" si="13"/>
        <v>338.60020529189558</v>
      </c>
      <c r="F206" s="8">
        <f t="shared" si="14"/>
        <v>91887.495891853105</v>
      </c>
    </row>
    <row r="207" spans="1:6" x14ac:dyDescent="0.25">
      <c r="B207" s="8">
        <v>154</v>
      </c>
      <c r="C207" s="8">
        <f t="shared" si="16"/>
        <v>91887.495891853105</v>
      </c>
      <c r="D207" s="8">
        <f t="shared" si="12"/>
        <v>229.71873972963277</v>
      </c>
      <c r="E207" s="8">
        <f t="shared" si="13"/>
        <v>339.4467058051253</v>
      </c>
      <c r="F207" s="8">
        <f t="shared" si="14"/>
        <v>91548.049186047981</v>
      </c>
    </row>
    <row r="208" spans="1:6" x14ac:dyDescent="0.25">
      <c r="B208" s="8">
        <v>155</v>
      </c>
      <c r="C208" s="8">
        <f t="shared" si="16"/>
        <v>91548.049186047981</v>
      </c>
      <c r="D208" s="8">
        <f t="shared" si="12"/>
        <v>228.87012296511995</v>
      </c>
      <c r="E208" s="8">
        <f t="shared" si="13"/>
        <v>340.29532256963813</v>
      </c>
      <c r="F208" s="8">
        <f t="shared" si="14"/>
        <v>91207.753863478341</v>
      </c>
    </row>
    <row r="209" spans="1:6" x14ac:dyDescent="0.25">
      <c r="B209" s="8">
        <v>156</v>
      </c>
      <c r="C209" s="8">
        <f t="shared" si="16"/>
        <v>91207.753863478341</v>
      </c>
      <c r="D209" s="8">
        <f t="shared" si="12"/>
        <v>228.01938465869586</v>
      </c>
      <c r="E209" s="8">
        <f t="shared" si="13"/>
        <v>341.14606087606222</v>
      </c>
      <c r="F209" s="8">
        <f t="shared" si="14"/>
        <v>90866.607802602273</v>
      </c>
    </row>
    <row r="210" spans="1:6" x14ac:dyDescent="0.25">
      <c r="B210" s="8"/>
      <c r="C210" s="8"/>
      <c r="D210" s="8">
        <f t="shared" ref="D210:E210" si="19">SUM(D198:D209)</f>
        <v>2791.9172133498378</v>
      </c>
      <c r="E210" s="8">
        <f t="shared" si="19"/>
        <v>4038.0681330672605</v>
      </c>
      <c r="F210" s="8"/>
    </row>
    <row r="211" spans="1:6" x14ac:dyDescent="0.25">
      <c r="B211" s="8"/>
      <c r="C211" s="8"/>
      <c r="D211" s="8"/>
      <c r="E211" s="8"/>
      <c r="F211" s="8"/>
    </row>
    <row r="212" spans="1:6" x14ac:dyDescent="0.25">
      <c r="A212" s="3">
        <f>+A198+1</f>
        <v>2024</v>
      </c>
      <c r="B212" s="8">
        <v>157</v>
      </c>
      <c r="C212" s="8">
        <f>+F209</f>
        <v>90866.607802602273</v>
      </c>
      <c r="D212" s="8">
        <f t="shared" si="12"/>
        <v>227.16651950650569</v>
      </c>
      <c r="E212" s="8">
        <f t="shared" si="13"/>
        <v>341.99892602825241</v>
      </c>
      <c r="F212" s="8">
        <f t="shared" si="14"/>
        <v>90524.608876574028</v>
      </c>
    </row>
    <row r="213" spans="1:6" x14ac:dyDescent="0.25">
      <c r="B213" s="8">
        <v>158</v>
      </c>
      <c r="C213" s="8">
        <f t="shared" si="16"/>
        <v>90524.608876574028</v>
      </c>
      <c r="D213" s="8">
        <f t="shared" si="12"/>
        <v>226.31152219143507</v>
      </c>
      <c r="E213" s="8">
        <f t="shared" si="13"/>
        <v>342.853923343323</v>
      </c>
      <c r="F213" s="8">
        <f t="shared" si="14"/>
        <v>90181.754953230702</v>
      </c>
    </row>
    <row r="214" spans="1:6" x14ac:dyDescent="0.25">
      <c r="B214" s="8">
        <v>159</v>
      </c>
      <c r="C214" s="8">
        <f t="shared" si="16"/>
        <v>90181.754953230702</v>
      </c>
      <c r="D214" s="8">
        <f t="shared" si="12"/>
        <v>225.45438738307675</v>
      </c>
      <c r="E214" s="8">
        <f t="shared" si="13"/>
        <v>343.7110581516813</v>
      </c>
      <c r="F214" s="8">
        <f t="shared" si="14"/>
        <v>89838.043895079027</v>
      </c>
    </row>
    <row r="215" spans="1:6" x14ac:dyDescent="0.25">
      <c r="B215" s="8">
        <v>160</v>
      </c>
      <c r="C215" s="8">
        <f t="shared" si="16"/>
        <v>89838.043895079027</v>
      </c>
      <c r="D215" s="8">
        <f t="shared" si="12"/>
        <v>224.59510973769758</v>
      </c>
      <c r="E215" s="8">
        <f t="shared" si="13"/>
        <v>344.57033579706047</v>
      </c>
      <c r="F215" s="8">
        <f t="shared" si="14"/>
        <v>89493.473559281963</v>
      </c>
    </row>
    <row r="216" spans="1:6" x14ac:dyDescent="0.25">
      <c r="B216" s="8">
        <v>161</v>
      </c>
      <c r="C216" s="8">
        <f t="shared" si="16"/>
        <v>89493.473559281963</v>
      </c>
      <c r="D216" s="8">
        <f t="shared" si="12"/>
        <v>223.7336838982049</v>
      </c>
      <c r="E216" s="8">
        <f t="shared" si="13"/>
        <v>345.43176163655318</v>
      </c>
      <c r="F216" s="8">
        <f t="shared" si="14"/>
        <v>89148.041797645405</v>
      </c>
    </row>
    <row r="217" spans="1:6" x14ac:dyDescent="0.25">
      <c r="B217" s="8">
        <v>162</v>
      </c>
      <c r="C217" s="8">
        <f t="shared" si="16"/>
        <v>89148.041797645405</v>
      </c>
      <c r="D217" s="8">
        <f t="shared" si="12"/>
        <v>222.87010449411352</v>
      </c>
      <c r="E217" s="8">
        <f t="shared" si="13"/>
        <v>346.29534104064453</v>
      </c>
      <c r="F217" s="8">
        <f t="shared" si="14"/>
        <v>88801.746456604757</v>
      </c>
    </row>
    <row r="218" spans="1:6" x14ac:dyDescent="0.25">
      <c r="B218" s="8">
        <v>163</v>
      </c>
      <c r="C218" s="8">
        <f t="shared" si="16"/>
        <v>88801.746456604757</v>
      </c>
      <c r="D218" s="8">
        <f t="shared" si="12"/>
        <v>222.00436614151189</v>
      </c>
      <c r="E218" s="8">
        <f t="shared" si="13"/>
        <v>347.16107939324615</v>
      </c>
      <c r="F218" s="8">
        <f t="shared" si="14"/>
        <v>88454.585377211508</v>
      </c>
    </row>
    <row r="219" spans="1:6" x14ac:dyDescent="0.25">
      <c r="B219" s="8">
        <v>164</v>
      </c>
      <c r="C219" s="8">
        <f t="shared" si="16"/>
        <v>88454.585377211508</v>
      </c>
      <c r="D219" s="8">
        <f t="shared" si="12"/>
        <v>221.13646344302879</v>
      </c>
      <c r="E219" s="8">
        <f t="shared" si="13"/>
        <v>348.02898209172929</v>
      </c>
      <c r="F219" s="8">
        <f t="shared" si="14"/>
        <v>88106.556395119784</v>
      </c>
    </row>
    <row r="220" spans="1:6" x14ac:dyDescent="0.25">
      <c r="B220" s="8">
        <v>165</v>
      </c>
      <c r="C220" s="8">
        <f t="shared" si="16"/>
        <v>88106.556395119784</v>
      </c>
      <c r="D220" s="8">
        <f t="shared" si="12"/>
        <v>220.26639098779947</v>
      </c>
      <c r="E220" s="8">
        <f t="shared" si="13"/>
        <v>348.89905454695861</v>
      </c>
      <c r="F220" s="8">
        <f t="shared" si="14"/>
        <v>87757.657340572827</v>
      </c>
    </row>
    <row r="221" spans="1:6" x14ac:dyDescent="0.25">
      <c r="B221" s="8">
        <v>166</v>
      </c>
      <c r="C221" s="8">
        <f t="shared" si="16"/>
        <v>87757.657340572827</v>
      </c>
      <c r="D221" s="8">
        <f t="shared" si="12"/>
        <v>219.39414335143206</v>
      </c>
      <c r="E221" s="8">
        <f t="shared" si="13"/>
        <v>349.77130218332604</v>
      </c>
      <c r="F221" s="8">
        <f t="shared" si="14"/>
        <v>87407.886038389493</v>
      </c>
    </row>
    <row r="222" spans="1:6" x14ac:dyDescent="0.25">
      <c r="B222" s="8">
        <v>167</v>
      </c>
      <c r="C222" s="8">
        <f t="shared" si="16"/>
        <v>87407.886038389493</v>
      </c>
      <c r="D222" s="8">
        <f t="shared" si="12"/>
        <v>218.51971509597374</v>
      </c>
      <c r="E222" s="8">
        <f t="shared" si="13"/>
        <v>350.64573043878431</v>
      </c>
      <c r="F222" s="8">
        <f t="shared" si="14"/>
        <v>87057.240307950706</v>
      </c>
    </row>
    <row r="223" spans="1:6" x14ac:dyDescent="0.25">
      <c r="B223" s="8">
        <v>168</v>
      </c>
      <c r="C223" s="8">
        <f t="shared" si="16"/>
        <v>87057.240307950706</v>
      </c>
      <c r="D223" s="8">
        <f t="shared" si="12"/>
        <v>217.64310076987678</v>
      </c>
      <c r="E223" s="8">
        <f t="shared" si="13"/>
        <v>351.52234476488127</v>
      </c>
      <c r="F223" s="8">
        <f t="shared" si="14"/>
        <v>86705.717963185831</v>
      </c>
    </row>
    <row r="224" spans="1:6" x14ac:dyDescent="0.25">
      <c r="B224" s="8"/>
      <c r="C224" s="8"/>
      <c r="D224" s="8">
        <f t="shared" ref="D224:E224" si="20">SUM(D212:D223)</f>
        <v>2669.0955070006562</v>
      </c>
      <c r="E224" s="8">
        <f t="shared" si="20"/>
        <v>4160.8898394164407</v>
      </c>
      <c r="F224" s="8"/>
    </row>
    <row r="225" spans="1:6" x14ac:dyDescent="0.25">
      <c r="B225" s="8"/>
      <c r="C225" s="8"/>
      <c r="D225" s="8"/>
      <c r="E225" s="8"/>
      <c r="F225" s="8"/>
    </row>
    <row r="226" spans="1:6" x14ac:dyDescent="0.25">
      <c r="A226" s="3">
        <f>+A212+1</f>
        <v>2025</v>
      </c>
      <c r="B226" s="8">
        <v>169</v>
      </c>
      <c r="C226" s="8">
        <f>+F223</f>
        <v>86705.717963185831</v>
      </c>
      <c r="D226" s="8">
        <f t="shared" si="12"/>
        <v>216.76429490796457</v>
      </c>
      <c r="E226" s="8">
        <f t="shared" si="13"/>
        <v>352.40115062679354</v>
      </c>
      <c r="F226" s="8">
        <f t="shared" si="14"/>
        <v>86353.316812559031</v>
      </c>
    </row>
    <row r="227" spans="1:6" x14ac:dyDescent="0.25">
      <c r="B227" s="8">
        <v>170</v>
      </c>
      <c r="C227" s="8">
        <f t="shared" si="16"/>
        <v>86353.316812559031</v>
      </c>
      <c r="D227" s="8">
        <f t="shared" si="12"/>
        <v>215.88329203139759</v>
      </c>
      <c r="E227" s="8">
        <f t="shared" si="13"/>
        <v>353.28215350336052</v>
      </c>
      <c r="F227" s="8">
        <f t="shared" si="14"/>
        <v>86000.034659055673</v>
      </c>
    </row>
    <row r="228" spans="1:6" x14ac:dyDescent="0.25">
      <c r="B228" s="8">
        <v>171</v>
      </c>
      <c r="C228" s="8">
        <f t="shared" si="16"/>
        <v>86000.034659055673</v>
      </c>
      <c r="D228" s="8">
        <f t="shared" si="12"/>
        <v>215.00008664763919</v>
      </c>
      <c r="E228" s="8">
        <f t="shared" si="13"/>
        <v>354.16535888711888</v>
      </c>
      <c r="F228" s="8">
        <f t="shared" si="14"/>
        <v>85645.869300168561</v>
      </c>
    </row>
    <row r="229" spans="1:6" x14ac:dyDescent="0.25">
      <c r="B229" s="8">
        <v>172</v>
      </c>
      <c r="C229" s="8">
        <f t="shared" si="16"/>
        <v>85645.869300168561</v>
      </c>
      <c r="D229" s="8">
        <f t="shared" si="12"/>
        <v>214.11467325042142</v>
      </c>
      <c r="E229" s="8">
        <f t="shared" si="13"/>
        <v>355.05077228433663</v>
      </c>
      <c r="F229" s="8">
        <f t="shared" si="14"/>
        <v>85290.818527884228</v>
      </c>
    </row>
    <row r="230" spans="1:6" x14ac:dyDescent="0.25">
      <c r="B230" s="8">
        <v>173</v>
      </c>
      <c r="C230" s="8">
        <f t="shared" si="16"/>
        <v>85290.818527884228</v>
      </c>
      <c r="D230" s="8">
        <f t="shared" si="12"/>
        <v>213.22704631971058</v>
      </c>
      <c r="E230" s="8">
        <f t="shared" si="13"/>
        <v>355.93839921504753</v>
      </c>
      <c r="F230" s="8">
        <f t="shared" si="14"/>
        <v>84934.880128669174</v>
      </c>
    </row>
    <row r="231" spans="1:6" x14ac:dyDescent="0.25">
      <c r="B231" s="8">
        <v>174</v>
      </c>
      <c r="C231" s="8">
        <f t="shared" si="16"/>
        <v>84934.880128669174</v>
      </c>
      <c r="D231" s="8">
        <f t="shared" si="12"/>
        <v>212.33720032167295</v>
      </c>
      <c r="E231" s="8">
        <f t="shared" si="13"/>
        <v>356.8282452130851</v>
      </c>
      <c r="F231" s="8">
        <f t="shared" si="14"/>
        <v>84578.051883456093</v>
      </c>
    </row>
    <row r="232" spans="1:6" x14ac:dyDescent="0.25">
      <c r="B232" s="8">
        <v>175</v>
      </c>
      <c r="C232" s="8">
        <f t="shared" si="16"/>
        <v>84578.051883456093</v>
      </c>
      <c r="D232" s="8">
        <f t="shared" si="12"/>
        <v>211.44512970864025</v>
      </c>
      <c r="E232" s="8">
        <f t="shared" si="13"/>
        <v>357.72031582611783</v>
      </c>
      <c r="F232" s="8">
        <f t="shared" si="14"/>
        <v>84220.331567629983</v>
      </c>
    </row>
    <row r="233" spans="1:6" x14ac:dyDescent="0.25">
      <c r="B233" s="8">
        <v>176</v>
      </c>
      <c r="C233" s="8">
        <f t="shared" si="16"/>
        <v>84220.331567629983</v>
      </c>
      <c r="D233" s="8">
        <f t="shared" si="12"/>
        <v>210.55082891907497</v>
      </c>
      <c r="E233" s="8">
        <f t="shared" si="13"/>
        <v>358.61461661568308</v>
      </c>
      <c r="F233" s="8">
        <f t="shared" si="14"/>
        <v>83861.716951014299</v>
      </c>
    </row>
    <row r="234" spans="1:6" x14ac:dyDescent="0.25">
      <c r="B234" s="8">
        <v>177</v>
      </c>
      <c r="C234" s="8">
        <f t="shared" si="16"/>
        <v>83861.716951014299</v>
      </c>
      <c r="D234" s="8">
        <f t="shared" si="12"/>
        <v>209.65429237753574</v>
      </c>
      <c r="E234" s="8">
        <f t="shared" si="13"/>
        <v>359.51115315722234</v>
      </c>
      <c r="F234" s="8">
        <f t="shared" si="14"/>
        <v>83502.205797857081</v>
      </c>
    </row>
    <row r="235" spans="1:6" x14ac:dyDescent="0.25">
      <c r="B235" s="8">
        <v>178</v>
      </c>
      <c r="C235" s="8">
        <f t="shared" si="16"/>
        <v>83502.205797857081</v>
      </c>
      <c r="D235" s="8">
        <f t="shared" si="12"/>
        <v>208.75551449464271</v>
      </c>
      <c r="E235" s="8">
        <f t="shared" si="13"/>
        <v>360.40993104011534</v>
      </c>
      <c r="F235" s="8">
        <f t="shared" si="14"/>
        <v>83141.795866816959</v>
      </c>
    </row>
    <row r="236" spans="1:6" x14ac:dyDescent="0.25">
      <c r="B236" s="8">
        <v>179</v>
      </c>
      <c r="C236" s="8">
        <f t="shared" si="16"/>
        <v>83141.795866816959</v>
      </c>
      <c r="D236" s="8">
        <f t="shared" si="12"/>
        <v>207.8544896670424</v>
      </c>
      <c r="E236" s="8">
        <f t="shared" si="13"/>
        <v>361.31095586771568</v>
      </c>
      <c r="F236" s="8">
        <f t="shared" si="14"/>
        <v>82780.48491094925</v>
      </c>
    </row>
    <row r="237" spans="1:6" x14ac:dyDescent="0.25">
      <c r="B237" s="8">
        <v>180</v>
      </c>
      <c r="C237" s="8">
        <f t="shared" si="16"/>
        <v>82780.48491094925</v>
      </c>
      <c r="D237" s="8">
        <f t="shared" si="12"/>
        <v>206.95121227737312</v>
      </c>
      <c r="E237" s="8">
        <f t="shared" si="13"/>
        <v>362.21423325738499</v>
      </c>
      <c r="F237" s="8">
        <f t="shared" si="14"/>
        <v>82418.270677691864</v>
      </c>
    </row>
    <row r="238" spans="1:6" x14ac:dyDescent="0.25">
      <c r="B238" s="8"/>
      <c r="C238" s="8"/>
      <c r="D238" s="8">
        <f t="shared" ref="D238:E238" si="21">SUM(D226:D237)</f>
        <v>2542.5380609231156</v>
      </c>
      <c r="E238" s="8">
        <f t="shared" si="21"/>
        <v>4287.4472854939813</v>
      </c>
      <c r="F238" s="8"/>
    </row>
    <row r="239" spans="1:6" x14ac:dyDescent="0.25">
      <c r="B239" s="8"/>
      <c r="C239" s="8"/>
      <c r="D239" s="8"/>
      <c r="E239" s="8"/>
      <c r="F239" s="8"/>
    </row>
    <row r="240" spans="1:6" x14ac:dyDescent="0.25">
      <c r="A240" s="3">
        <f>+A226+1</f>
        <v>2026</v>
      </c>
      <c r="B240" s="8">
        <v>181</v>
      </c>
      <c r="C240" s="8">
        <f>+F237</f>
        <v>82418.270677691864</v>
      </c>
      <c r="D240" s="8">
        <f t="shared" si="12"/>
        <v>206.04567669422966</v>
      </c>
      <c r="E240" s="8">
        <f t="shared" si="13"/>
        <v>363.11976884052842</v>
      </c>
      <c r="F240" s="8">
        <f t="shared" si="14"/>
        <v>82055.150908851341</v>
      </c>
    </row>
    <row r="241" spans="2:6" x14ac:dyDescent="0.25">
      <c r="B241" s="8">
        <v>182</v>
      </c>
      <c r="C241" s="8">
        <f t="shared" si="16"/>
        <v>82055.150908851341</v>
      </c>
      <c r="D241" s="8">
        <f t="shared" si="12"/>
        <v>205.13787727212835</v>
      </c>
      <c r="E241" s="8">
        <f t="shared" si="13"/>
        <v>364.02756826262976</v>
      </c>
      <c r="F241" s="8">
        <f t="shared" si="14"/>
        <v>81691.123340588718</v>
      </c>
    </row>
    <row r="242" spans="2:6" x14ac:dyDescent="0.25">
      <c r="B242" s="8">
        <v>183</v>
      </c>
      <c r="C242" s="8">
        <f t="shared" si="16"/>
        <v>81691.123340588718</v>
      </c>
      <c r="D242" s="8">
        <f t="shared" si="12"/>
        <v>204.22780835147179</v>
      </c>
      <c r="E242" s="8">
        <f t="shared" si="13"/>
        <v>364.93763718328626</v>
      </c>
      <c r="F242" s="8">
        <f t="shared" si="14"/>
        <v>81326.185703405426</v>
      </c>
    </row>
    <row r="243" spans="2:6" x14ac:dyDescent="0.25">
      <c r="B243" s="8">
        <v>184</v>
      </c>
      <c r="C243" s="8">
        <f t="shared" si="16"/>
        <v>81326.185703405426</v>
      </c>
      <c r="D243" s="8">
        <f t="shared" ref="D243:D306" si="22">$C$22*C243</f>
        <v>203.31546425851357</v>
      </c>
      <c r="E243" s="8">
        <f t="shared" ref="E243:E306" si="23">$C$24-D243</f>
        <v>365.84998127624453</v>
      </c>
      <c r="F243" s="8">
        <f t="shared" ref="F243:F306" si="24">+C243-E243</f>
        <v>80960.335722129181</v>
      </c>
    </row>
    <row r="244" spans="2:6" x14ac:dyDescent="0.25">
      <c r="B244" s="8">
        <v>185</v>
      </c>
      <c r="C244" s="8">
        <f t="shared" si="16"/>
        <v>80960.335722129181</v>
      </c>
      <c r="D244" s="8">
        <f t="shared" si="22"/>
        <v>202.40083930532296</v>
      </c>
      <c r="E244" s="8">
        <f t="shared" si="23"/>
        <v>366.76460622943512</v>
      </c>
      <c r="F244" s="8">
        <f t="shared" si="24"/>
        <v>80593.571115899744</v>
      </c>
    </row>
    <row r="245" spans="2:6" x14ac:dyDescent="0.25">
      <c r="B245" s="8">
        <v>186</v>
      </c>
      <c r="C245" s="8">
        <f t="shared" si="16"/>
        <v>80593.571115899744</v>
      </c>
      <c r="D245" s="8">
        <f t="shared" si="22"/>
        <v>201.48392778974937</v>
      </c>
      <c r="E245" s="8">
        <f t="shared" si="23"/>
        <v>367.6815177450087</v>
      </c>
      <c r="F245" s="8">
        <f t="shared" si="24"/>
        <v>80225.889598154739</v>
      </c>
    </row>
    <row r="246" spans="2:6" x14ac:dyDescent="0.25">
      <c r="B246" s="8">
        <v>187</v>
      </c>
      <c r="C246" s="8">
        <f t="shared" si="16"/>
        <v>80225.889598154739</v>
      </c>
      <c r="D246" s="8">
        <f t="shared" si="22"/>
        <v>200.56472399538686</v>
      </c>
      <c r="E246" s="8">
        <f t="shared" si="23"/>
        <v>368.60072153937119</v>
      </c>
      <c r="F246" s="8">
        <f t="shared" si="24"/>
        <v>79857.288876615363</v>
      </c>
    </row>
    <row r="247" spans="2:6" x14ac:dyDescent="0.25">
      <c r="B247" s="8">
        <v>188</v>
      </c>
      <c r="C247" s="8">
        <f t="shared" si="16"/>
        <v>79857.288876615363</v>
      </c>
      <c r="D247" s="8">
        <f t="shared" si="22"/>
        <v>199.6432221915384</v>
      </c>
      <c r="E247" s="8">
        <f t="shared" si="23"/>
        <v>369.52222334321971</v>
      </c>
      <c r="F247" s="8">
        <f t="shared" si="24"/>
        <v>79487.766653272149</v>
      </c>
    </row>
    <row r="248" spans="2:6" x14ac:dyDescent="0.25">
      <c r="B248" s="8">
        <v>189</v>
      </c>
      <c r="C248" s="8">
        <f t="shared" si="16"/>
        <v>79487.766653272149</v>
      </c>
      <c r="D248" s="8">
        <f t="shared" si="22"/>
        <v>198.71941663318037</v>
      </c>
      <c r="E248" s="8">
        <f t="shared" si="23"/>
        <v>370.44602890157773</v>
      </c>
      <c r="F248" s="8">
        <f t="shared" si="24"/>
        <v>79117.320624370564</v>
      </c>
    </row>
    <row r="249" spans="2:6" x14ac:dyDescent="0.25">
      <c r="B249" s="8">
        <v>190</v>
      </c>
      <c r="C249" s="8">
        <f t="shared" si="16"/>
        <v>79117.320624370564</v>
      </c>
      <c r="D249" s="8">
        <f t="shared" si="22"/>
        <v>197.79330156092641</v>
      </c>
      <c r="E249" s="8">
        <f t="shared" si="23"/>
        <v>371.37214397383167</v>
      </c>
      <c r="F249" s="8">
        <f t="shared" si="24"/>
        <v>78745.948480396735</v>
      </c>
    </row>
    <row r="250" spans="2:6" x14ac:dyDescent="0.25">
      <c r="B250" s="8">
        <v>191</v>
      </c>
      <c r="C250" s="8">
        <f t="shared" si="16"/>
        <v>78745.948480396735</v>
      </c>
      <c r="D250" s="8">
        <f t="shared" si="22"/>
        <v>196.86487120099184</v>
      </c>
      <c r="E250" s="8">
        <f t="shared" si="23"/>
        <v>372.30057433376624</v>
      </c>
      <c r="F250" s="8">
        <f t="shared" si="24"/>
        <v>78373.647906062964</v>
      </c>
    </row>
    <row r="251" spans="2:6" x14ac:dyDescent="0.25">
      <c r="B251" s="8">
        <v>192</v>
      </c>
      <c r="C251" s="8">
        <f t="shared" si="16"/>
        <v>78373.647906062964</v>
      </c>
      <c r="D251" s="8">
        <f t="shared" si="22"/>
        <v>195.93411976515742</v>
      </c>
      <c r="E251" s="8">
        <f t="shared" si="23"/>
        <v>373.23132576960063</v>
      </c>
      <c r="F251" s="8">
        <f t="shared" si="24"/>
        <v>78000.416580293357</v>
      </c>
    </row>
    <row r="252" spans="2:6" x14ac:dyDescent="0.25">
      <c r="B252" s="8">
        <v>193</v>
      </c>
      <c r="C252" s="8">
        <f t="shared" si="16"/>
        <v>78000.416580293357</v>
      </c>
      <c r="D252" s="8">
        <f t="shared" si="22"/>
        <v>195.0010414507334</v>
      </c>
      <c r="E252" s="8">
        <f t="shared" si="23"/>
        <v>374.16440408402468</v>
      </c>
      <c r="F252" s="8">
        <f t="shared" si="24"/>
        <v>77626.252176209338</v>
      </c>
    </row>
    <row r="253" spans="2:6" x14ac:dyDescent="0.25">
      <c r="B253" s="8">
        <v>194</v>
      </c>
      <c r="C253" s="8">
        <f t="shared" ref="C253:C316" si="25">+F252</f>
        <v>77626.252176209338</v>
      </c>
      <c r="D253" s="8">
        <f t="shared" si="22"/>
        <v>194.06563044052336</v>
      </c>
      <c r="E253" s="8">
        <f t="shared" si="23"/>
        <v>375.09981509423471</v>
      </c>
      <c r="F253" s="8">
        <f t="shared" si="24"/>
        <v>77251.152361115106</v>
      </c>
    </row>
    <row r="254" spans="2:6" x14ac:dyDescent="0.25">
      <c r="B254" s="8">
        <v>195</v>
      </c>
      <c r="C254" s="8">
        <f t="shared" si="25"/>
        <v>77251.152361115106</v>
      </c>
      <c r="D254" s="8">
        <f t="shared" si="22"/>
        <v>193.12788090278778</v>
      </c>
      <c r="E254" s="8">
        <f t="shared" si="23"/>
        <v>376.03756463197033</v>
      </c>
      <c r="F254" s="8">
        <f t="shared" si="24"/>
        <v>76875.114796483133</v>
      </c>
    </row>
    <row r="255" spans="2:6" x14ac:dyDescent="0.25">
      <c r="B255" s="8">
        <v>196</v>
      </c>
      <c r="C255" s="8">
        <f t="shared" si="25"/>
        <v>76875.114796483133</v>
      </c>
      <c r="D255" s="8">
        <f t="shared" si="22"/>
        <v>192.18778699120784</v>
      </c>
      <c r="E255" s="8">
        <f t="shared" si="23"/>
        <v>376.97765854355021</v>
      </c>
      <c r="F255" s="8">
        <f t="shared" si="24"/>
        <v>76498.137137939586</v>
      </c>
    </row>
    <row r="256" spans="2:6" x14ac:dyDescent="0.25">
      <c r="B256" s="8">
        <v>197</v>
      </c>
      <c r="C256" s="8">
        <f t="shared" si="25"/>
        <v>76498.137137939586</v>
      </c>
      <c r="D256" s="8">
        <f t="shared" si="22"/>
        <v>191.24534284484898</v>
      </c>
      <c r="E256" s="8">
        <f t="shared" si="23"/>
        <v>377.92010268990907</v>
      </c>
      <c r="F256" s="8">
        <f t="shared" si="24"/>
        <v>76120.217035249676</v>
      </c>
    </row>
    <row r="257" spans="2:6" x14ac:dyDescent="0.25">
      <c r="B257" s="8">
        <v>198</v>
      </c>
      <c r="C257" s="8">
        <f t="shared" si="25"/>
        <v>76120.217035249676</v>
      </c>
      <c r="D257" s="8">
        <f t="shared" si="22"/>
        <v>190.30054258812419</v>
      </c>
      <c r="E257" s="8">
        <f t="shared" si="23"/>
        <v>378.86490294663389</v>
      </c>
      <c r="F257" s="8">
        <f t="shared" si="24"/>
        <v>75741.352132303044</v>
      </c>
    </row>
    <row r="258" spans="2:6" x14ac:dyDescent="0.25">
      <c r="B258" s="8">
        <v>199</v>
      </c>
      <c r="C258" s="8">
        <f t="shared" si="25"/>
        <v>75741.352132303044</v>
      </c>
      <c r="D258" s="8">
        <f t="shared" si="22"/>
        <v>189.3533803307576</v>
      </c>
      <c r="E258" s="8">
        <f t="shared" si="23"/>
        <v>379.81206520400048</v>
      </c>
      <c r="F258" s="8">
        <f t="shared" si="24"/>
        <v>75361.540067099049</v>
      </c>
    </row>
    <row r="259" spans="2:6" x14ac:dyDescent="0.25">
      <c r="B259" s="8">
        <v>200</v>
      </c>
      <c r="C259" s="8">
        <f t="shared" si="25"/>
        <v>75361.540067099049</v>
      </c>
      <c r="D259" s="8">
        <f t="shared" si="22"/>
        <v>188.40385016774763</v>
      </c>
      <c r="E259" s="8">
        <f t="shared" si="23"/>
        <v>380.76159536701044</v>
      </c>
      <c r="F259" s="8">
        <f t="shared" si="24"/>
        <v>74980.778471732032</v>
      </c>
    </row>
    <row r="260" spans="2:6" x14ac:dyDescent="0.25">
      <c r="B260" s="8">
        <v>201</v>
      </c>
      <c r="C260" s="8">
        <f t="shared" si="25"/>
        <v>74980.778471732032</v>
      </c>
      <c r="D260" s="8">
        <f t="shared" si="22"/>
        <v>187.45194617933009</v>
      </c>
      <c r="E260" s="8">
        <f t="shared" si="23"/>
        <v>381.71349935542798</v>
      </c>
      <c r="F260" s="8">
        <f t="shared" si="24"/>
        <v>74599.064972376611</v>
      </c>
    </row>
    <row r="261" spans="2:6" x14ac:dyDescent="0.25">
      <c r="B261" s="8">
        <v>202</v>
      </c>
      <c r="C261" s="8">
        <f t="shared" si="25"/>
        <v>74599.064972376611</v>
      </c>
      <c r="D261" s="8">
        <f t="shared" si="22"/>
        <v>186.49766243094152</v>
      </c>
      <c r="E261" s="8">
        <f t="shared" si="23"/>
        <v>382.66778310381653</v>
      </c>
      <c r="F261" s="8">
        <f t="shared" si="24"/>
        <v>74216.3971892728</v>
      </c>
    </row>
    <row r="262" spans="2:6" x14ac:dyDescent="0.25">
      <c r="B262" s="8">
        <v>203</v>
      </c>
      <c r="C262" s="8">
        <f t="shared" si="25"/>
        <v>74216.3971892728</v>
      </c>
      <c r="D262" s="8">
        <f t="shared" si="22"/>
        <v>185.540992973182</v>
      </c>
      <c r="E262" s="8">
        <f t="shared" si="23"/>
        <v>383.62445256157605</v>
      </c>
      <c r="F262" s="8">
        <f t="shared" si="24"/>
        <v>73832.772736711224</v>
      </c>
    </row>
    <row r="263" spans="2:6" x14ac:dyDescent="0.25">
      <c r="B263" s="8">
        <v>204</v>
      </c>
      <c r="C263" s="8">
        <f t="shared" si="25"/>
        <v>73832.772736711224</v>
      </c>
      <c r="D263" s="8">
        <f t="shared" si="22"/>
        <v>184.58193184177807</v>
      </c>
      <c r="E263" s="8">
        <f t="shared" si="23"/>
        <v>384.58351369297998</v>
      </c>
      <c r="F263" s="8">
        <f t="shared" si="24"/>
        <v>73448.189223018242</v>
      </c>
    </row>
    <row r="264" spans="2:6" x14ac:dyDescent="0.25">
      <c r="B264" s="8">
        <v>205</v>
      </c>
      <c r="C264" s="8">
        <f t="shared" si="25"/>
        <v>73448.189223018242</v>
      </c>
      <c r="D264" s="8">
        <f t="shared" si="22"/>
        <v>183.62047305754561</v>
      </c>
      <c r="E264" s="8">
        <f t="shared" si="23"/>
        <v>385.54497247721247</v>
      </c>
      <c r="F264" s="8">
        <f t="shared" si="24"/>
        <v>73062.644250541023</v>
      </c>
    </row>
    <row r="265" spans="2:6" x14ac:dyDescent="0.25">
      <c r="B265" s="8">
        <v>206</v>
      </c>
      <c r="C265" s="8">
        <f t="shared" si="25"/>
        <v>73062.644250541023</v>
      </c>
      <c r="D265" s="8">
        <f t="shared" si="22"/>
        <v>182.65661062635257</v>
      </c>
      <c r="E265" s="8">
        <f t="shared" si="23"/>
        <v>386.5088349084055</v>
      </c>
      <c r="F265" s="8">
        <f t="shared" si="24"/>
        <v>72676.135415632612</v>
      </c>
    </row>
    <row r="266" spans="2:6" x14ac:dyDescent="0.25">
      <c r="B266" s="8">
        <v>207</v>
      </c>
      <c r="C266" s="8">
        <f t="shared" si="25"/>
        <v>72676.135415632612</v>
      </c>
      <c r="D266" s="8">
        <f t="shared" si="22"/>
        <v>181.69033853908152</v>
      </c>
      <c r="E266" s="8">
        <f t="shared" si="23"/>
        <v>387.47510699567658</v>
      </c>
      <c r="F266" s="8">
        <f t="shared" si="24"/>
        <v>72288.660308636929</v>
      </c>
    </row>
    <row r="267" spans="2:6" x14ac:dyDescent="0.25">
      <c r="B267" s="8">
        <v>208</v>
      </c>
      <c r="C267" s="8">
        <f t="shared" si="25"/>
        <v>72288.660308636929</v>
      </c>
      <c r="D267" s="8">
        <f t="shared" si="22"/>
        <v>180.72165077159232</v>
      </c>
      <c r="E267" s="8">
        <f t="shared" si="23"/>
        <v>388.44379476316578</v>
      </c>
      <c r="F267" s="8">
        <f t="shared" si="24"/>
        <v>71900.216513873762</v>
      </c>
    </row>
    <row r="268" spans="2:6" x14ac:dyDescent="0.25">
      <c r="B268" s="8">
        <v>209</v>
      </c>
      <c r="C268" s="8">
        <f t="shared" si="25"/>
        <v>71900.216513873762</v>
      </c>
      <c r="D268" s="8">
        <f t="shared" si="22"/>
        <v>179.7505412846844</v>
      </c>
      <c r="E268" s="8">
        <f t="shared" si="23"/>
        <v>389.41490425007368</v>
      </c>
      <c r="F268" s="8">
        <f t="shared" si="24"/>
        <v>71510.801609623682</v>
      </c>
    </row>
    <row r="269" spans="2:6" x14ac:dyDescent="0.25">
      <c r="B269" s="8">
        <v>210</v>
      </c>
      <c r="C269" s="8">
        <f t="shared" si="25"/>
        <v>71510.801609623682</v>
      </c>
      <c r="D269" s="8">
        <f t="shared" si="22"/>
        <v>178.77700402405921</v>
      </c>
      <c r="E269" s="8">
        <f t="shared" si="23"/>
        <v>390.38844151069884</v>
      </c>
      <c r="F269" s="8">
        <f t="shared" si="24"/>
        <v>71120.41316811298</v>
      </c>
    </row>
    <row r="270" spans="2:6" x14ac:dyDescent="0.25">
      <c r="B270" s="8">
        <v>211</v>
      </c>
      <c r="C270" s="8">
        <f t="shared" si="25"/>
        <v>71120.41316811298</v>
      </c>
      <c r="D270" s="8">
        <f t="shared" si="22"/>
        <v>177.80103292028247</v>
      </c>
      <c r="E270" s="8">
        <f t="shared" si="23"/>
        <v>391.36441261447561</v>
      </c>
      <c r="F270" s="8">
        <f t="shared" si="24"/>
        <v>70729.048755498501</v>
      </c>
    </row>
    <row r="271" spans="2:6" x14ac:dyDescent="0.25">
      <c r="B271" s="8">
        <v>212</v>
      </c>
      <c r="C271" s="8">
        <f t="shared" si="25"/>
        <v>70729.048755498501</v>
      </c>
      <c r="D271" s="8">
        <f t="shared" si="22"/>
        <v>176.82262188874626</v>
      </c>
      <c r="E271" s="8">
        <f t="shared" si="23"/>
        <v>392.34282364601182</v>
      </c>
      <c r="F271" s="8">
        <f t="shared" si="24"/>
        <v>70336.705931852484</v>
      </c>
    </row>
    <row r="272" spans="2:6" x14ac:dyDescent="0.25">
      <c r="B272" s="8">
        <v>213</v>
      </c>
      <c r="C272" s="8">
        <f t="shared" si="25"/>
        <v>70336.705931852484</v>
      </c>
      <c r="D272" s="8">
        <f t="shared" si="22"/>
        <v>175.84176482963122</v>
      </c>
      <c r="E272" s="8">
        <f t="shared" si="23"/>
        <v>393.32368070512689</v>
      </c>
      <c r="F272" s="8">
        <f t="shared" si="24"/>
        <v>69943.382251147355</v>
      </c>
    </row>
    <row r="273" spans="2:6" x14ac:dyDescent="0.25">
      <c r="B273" s="8">
        <v>214</v>
      </c>
      <c r="C273" s="8">
        <f t="shared" si="25"/>
        <v>69943.382251147355</v>
      </c>
      <c r="D273" s="8">
        <f t="shared" si="22"/>
        <v>174.85845562786838</v>
      </c>
      <c r="E273" s="8">
        <f t="shared" si="23"/>
        <v>394.30698990688973</v>
      </c>
      <c r="F273" s="8">
        <f t="shared" si="24"/>
        <v>69549.075261240461</v>
      </c>
    </row>
    <row r="274" spans="2:6" x14ac:dyDescent="0.25">
      <c r="B274" s="8">
        <v>215</v>
      </c>
      <c r="C274" s="8">
        <f t="shared" si="25"/>
        <v>69549.075261240461</v>
      </c>
      <c r="D274" s="8">
        <f t="shared" si="22"/>
        <v>173.87268815310117</v>
      </c>
      <c r="E274" s="8">
        <f t="shared" si="23"/>
        <v>395.29275738165688</v>
      </c>
      <c r="F274" s="8">
        <f t="shared" si="24"/>
        <v>69153.782503858805</v>
      </c>
    </row>
    <row r="275" spans="2:6" x14ac:dyDescent="0.25">
      <c r="B275" s="8">
        <v>216</v>
      </c>
      <c r="C275" s="8">
        <f t="shared" si="25"/>
        <v>69153.782503858805</v>
      </c>
      <c r="D275" s="8">
        <f t="shared" si="22"/>
        <v>172.88445625964701</v>
      </c>
      <c r="E275" s="8">
        <f t="shared" si="23"/>
        <v>396.2809892751111</v>
      </c>
      <c r="F275" s="8">
        <f t="shared" si="24"/>
        <v>68757.501514583695</v>
      </c>
    </row>
    <row r="276" spans="2:6" x14ac:dyDescent="0.25">
      <c r="B276" s="8">
        <v>217</v>
      </c>
      <c r="C276" s="8">
        <f t="shared" si="25"/>
        <v>68757.501514583695</v>
      </c>
      <c r="D276" s="8">
        <f t="shared" si="22"/>
        <v>171.89375378645923</v>
      </c>
      <c r="E276" s="8">
        <f t="shared" si="23"/>
        <v>397.27169174829885</v>
      </c>
      <c r="F276" s="8">
        <f t="shared" si="24"/>
        <v>68360.22982283539</v>
      </c>
    </row>
    <row r="277" spans="2:6" x14ac:dyDescent="0.25">
      <c r="B277" s="8">
        <v>218</v>
      </c>
      <c r="C277" s="8">
        <f t="shared" si="25"/>
        <v>68360.22982283539</v>
      </c>
      <c r="D277" s="8">
        <f t="shared" si="22"/>
        <v>170.90057455708848</v>
      </c>
      <c r="E277" s="8">
        <f t="shared" si="23"/>
        <v>398.2648709776696</v>
      </c>
      <c r="F277" s="8">
        <f t="shared" si="24"/>
        <v>67961.964951857721</v>
      </c>
    </row>
    <row r="278" spans="2:6" x14ac:dyDescent="0.25">
      <c r="B278" s="8">
        <v>219</v>
      </c>
      <c r="C278" s="8">
        <f t="shared" si="25"/>
        <v>67961.964951857721</v>
      </c>
      <c r="D278" s="8">
        <f t="shared" si="22"/>
        <v>169.90491237964432</v>
      </c>
      <c r="E278" s="8">
        <f t="shared" si="23"/>
        <v>399.26053315511376</v>
      </c>
      <c r="F278" s="8">
        <f t="shared" si="24"/>
        <v>67562.704418702604</v>
      </c>
    </row>
    <row r="279" spans="2:6" x14ac:dyDescent="0.25">
      <c r="B279" s="8">
        <v>220</v>
      </c>
      <c r="C279" s="8">
        <f t="shared" si="25"/>
        <v>67562.704418702604</v>
      </c>
      <c r="D279" s="8">
        <f t="shared" si="22"/>
        <v>168.90676104675651</v>
      </c>
      <c r="E279" s="8">
        <f t="shared" si="23"/>
        <v>400.25868448800156</v>
      </c>
      <c r="F279" s="8">
        <f t="shared" si="24"/>
        <v>67162.445734214605</v>
      </c>
    </row>
    <row r="280" spans="2:6" x14ac:dyDescent="0.25">
      <c r="B280" s="8">
        <v>221</v>
      </c>
      <c r="C280" s="8">
        <f t="shared" si="25"/>
        <v>67162.445734214605</v>
      </c>
      <c r="D280" s="8">
        <f t="shared" si="22"/>
        <v>167.90611433553653</v>
      </c>
      <c r="E280" s="8">
        <f t="shared" si="23"/>
        <v>401.25933119922155</v>
      </c>
      <c r="F280" s="8">
        <f t="shared" si="24"/>
        <v>66761.186403015381</v>
      </c>
    </row>
    <row r="281" spans="2:6" x14ac:dyDescent="0.25">
      <c r="B281" s="8">
        <v>222</v>
      </c>
      <c r="C281" s="8">
        <f t="shared" si="25"/>
        <v>66761.186403015381</v>
      </c>
      <c r="D281" s="8">
        <f t="shared" si="22"/>
        <v>166.90296600753845</v>
      </c>
      <c r="E281" s="8">
        <f t="shared" si="23"/>
        <v>402.26247952721963</v>
      </c>
      <c r="F281" s="8">
        <f t="shared" si="24"/>
        <v>66358.923923488168</v>
      </c>
    </row>
    <row r="282" spans="2:6" x14ac:dyDescent="0.25">
      <c r="B282" s="8">
        <v>223</v>
      </c>
      <c r="C282" s="8">
        <f t="shared" si="25"/>
        <v>66358.923923488168</v>
      </c>
      <c r="D282" s="8">
        <f t="shared" si="22"/>
        <v>165.89730980872042</v>
      </c>
      <c r="E282" s="8">
        <f t="shared" si="23"/>
        <v>403.26813572603766</v>
      </c>
      <c r="F282" s="8">
        <f t="shared" si="24"/>
        <v>65955.655787762124</v>
      </c>
    </row>
    <row r="283" spans="2:6" x14ac:dyDescent="0.25">
      <c r="B283" s="8">
        <v>224</v>
      </c>
      <c r="C283" s="8">
        <f t="shared" si="25"/>
        <v>65955.655787762124</v>
      </c>
      <c r="D283" s="8">
        <f t="shared" si="22"/>
        <v>164.88913946940531</v>
      </c>
      <c r="E283" s="8">
        <f t="shared" si="23"/>
        <v>404.27630606535274</v>
      </c>
      <c r="F283" s="8">
        <f t="shared" si="24"/>
        <v>65551.379481696771</v>
      </c>
    </row>
    <row r="284" spans="2:6" x14ac:dyDescent="0.25">
      <c r="B284" s="8">
        <v>225</v>
      </c>
      <c r="C284" s="8">
        <f t="shared" si="25"/>
        <v>65551.379481696771</v>
      </c>
      <c r="D284" s="8">
        <f t="shared" si="22"/>
        <v>163.87844870424192</v>
      </c>
      <c r="E284" s="8">
        <f t="shared" si="23"/>
        <v>405.28699683051616</v>
      </c>
      <c r="F284" s="8">
        <f t="shared" si="24"/>
        <v>65146.092484866254</v>
      </c>
    </row>
    <row r="285" spans="2:6" x14ac:dyDescent="0.25">
      <c r="B285" s="8">
        <v>226</v>
      </c>
      <c r="C285" s="8">
        <f t="shared" si="25"/>
        <v>65146.092484866254</v>
      </c>
      <c r="D285" s="8">
        <f t="shared" si="22"/>
        <v>162.86523121216564</v>
      </c>
      <c r="E285" s="8">
        <f t="shared" si="23"/>
        <v>406.30021432259241</v>
      </c>
      <c r="F285" s="8">
        <f t="shared" si="24"/>
        <v>64739.792270543665</v>
      </c>
    </row>
    <row r="286" spans="2:6" x14ac:dyDescent="0.25">
      <c r="B286" s="8">
        <v>227</v>
      </c>
      <c r="C286" s="8">
        <f t="shared" si="25"/>
        <v>64739.792270543665</v>
      </c>
      <c r="D286" s="8">
        <f t="shared" si="22"/>
        <v>161.84948067635918</v>
      </c>
      <c r="E286" s="8">
        <f t="shared" si="23"/>
        <v>407.3159648583989</v>
      </c>
      <c r="F286" s="8">
        <f t="shared" si="24"/>
        <v>64332.476305685268</v>
      </c>
    </row>
    <row r="287" spans="2:6" x14ac:dyDescent="0.25">
      <c r="B287" s="8">
        <v>228</v>
      </c>
      <c r="C287" s="8">
        <f t="shared" si="25"/>
        <v>64332.476305685268</v>
      </c>
      <c r="D287" s="8">
        <f t="shared" si="22"/>
        <v>160.83119076421318</v>
      </c>
      <c r="E287" s="8">
        <f t="shared" si="23"/>
        <v>408.33425477054493</v>
      </c>
      <c r="F287" s="8">
        <f t="shared" si="24"/>
        <v>63924.142050914721</v>
      </c>
    </row>
    <row r="288" spans="2:6" x14ac:dyDescent="0.25">
      <c r="B288" s="8">
        <v>229</v>
      </c>
      <c r="C288" s="8">
        <f t="shared" si="25"/>
        <v>63924.142050914721</v>
      </c>
      <c r="D288" s="8">
        <f t="shared" si="22"/>
        <v>159.81035512728681</v>
      </c>
      <c r="E288" s="8">
        <f t="shared" si="23"/>
        <v>409.35509040747127</v>
      </c>
      <c r="F288" s="8">
        <f t="shared" si="24"/>
        <v>63514.786960507248</v>
      </c>
    </row>
    <row r="289" spans="2:6" x14ac:dyDescent="0.25">
      <c r="B289" s="8">
        <v>230</v>
      </c>
      <c r="C289" s="8">
        <f t="shared" si="25"/>
        <v>63514.786960507248</v>
      </c>
      <c r="D289" s="8">
        <f t="shared" si="22"/>
        <v>158.78696740126813</v>
      </c>
      <c r="E289" s="8">
        <f t="shared" si="23"/>
        <v>410.37847813348992</v>
      </c>
      <c r="F289" s="8">
        <f t="shared" si="24"/>
        <v>63104.408482373758</v>
      </c>
    </row>
    <row r="290" spans="2:6" x14ac:dyDescent="0.25">
      <c r="B290" s="8">
        <v>231</v>
      </c>
      <c r="C290" s="8">
        <f t="shared" si="25"/>
        <v>63104.408482373758</v>
      </c>
      <c r="D290" s="8">
        <f t="shared" si="22"/>
        <v>157.76102120593438</v>
      </c>
      <c r="E290" s="8">
        <f t="shared" si="23"/>
        <v>411.40442432882367</v>
      </c>
      <c r="F290" s="8">
        <f t="shared" si="24"/>
        <v>62693.004058044935</v>
      </c>
    </row>
    <row r="291" spans="2:6" x14ac:dyDescent="0.25">
      <c r="B291" s="8">
        <v>232</v>
      </c>
      <c r="C291" s="8">
        <f t="shared" si="25"/>
        <v>62693.004058044935</v>
      </c>
      <c r="D291" s="8">
        <f t="shared" si="22"/>
        <v>156.73251014511234</v>
      </c>
      <c r="E291" s="8">
        <f t="shared" si="23"/>
        <v>412.43293538964576</v>
      </c>
      <c r="F291" s="8">
        <f t="shared" si="24"/>
        <v>62280.571122655288</v>
      </c>
    </row>
    <row r="292" spans="2:6" x14ac:dyDescent="0.25">
      <c r="B292" s="8">
        <v>233</v>
      </c>
      <c r="C292" s="8">
        <f t="shared" si="25"/>
        <v>62280.571122655288</v>
      </c>
      <c r="D292" s="8">
        <f t="shared" si="22"/>
        <v>155.70142780663824</v>
      </c>
      <c r="E292" s="8">
        <f t="shared" si="23"/>
        <v>413.46401772811987</v>
      </c>
      <c r="F292" s="8">
        <f t="shared" si="24"/>
        <v>61867.10710492717</v>
      </c>
    </row>
    <row r="293" spans="2:6" x14ac:dyDescent="0.25">
      <c r="B293" s="8">
        <v>234</v>
      </c>
      <c r="C293" s="8">
        <f t="shared" si="25"/>
        <v>61867.10710492717</v>
      </c>
      <c r="D293" s="8">
        <f t="shared" si="22"/>
        <v>154.66776776231794</v>
      </c>
      <c r="E293" s="8">
        <f t="shared" si="23"/>
        <v>414.49767777244017</v>
      </c>
      <c r="F293" s="8">
        <f t="shared" si="24"/>
        <v>61452.609427154734</v>
      </c>
    </row>
    <row r="294" spans="2:6" x14ac:dyDescent="0.25">
      <c r="B294" s="8">
        <v>235</v>
      </c>
      <c r="C294" s="8">
        <f t="shared" si="25"/>
        <v>61452.609427154734</v>
      </c>
      <c r="D294" s="8">
        <f t="shared" si="22"/>
        <v>153.63152356788683</v>
      </c>
      <c r="E294" s="8">
        <f t="shared" si="23"/>
        <v>415.53392196687128</v>
      </c>
      <c r="F294" s="8">
        <f t="shared" si="24"/>
        <v>61037.075505187866</v>
      </c>
    </row>
    <row r="295" spans="2:6" x14ac:dyDescent="0.25">
      <c r="B295" s="8">
        <v>236</v>
      </c>
      <c r="C295" s="8">
        <f t="shared" si="25"/>
        <v>61037.075505187866</v>
      </c>
      <c r="D295" s="8">
        <f t="shared" si="22"/>
        <v>152.59268876296966</v>
      </c>
      <c r="E295" s="8">
        <f t="shared" si="23"/>
        <v>416.57275677178842</v>
      </c>
      <c r="F295" s="8">
        <f t="shared" si="24"/>
        <v>60620.502748416075</v>
      </c>
    </row>
    <row r="296" spans="2:6" x14ac:dyDescent="0.25">
      <c r="B296" s="8">
        <v>237</v>
      </c>
      <c r="C296" s="8">
        <f t="shared" si="25"/>
        <v>60620.502748416075</v>
      </c>
      <c r="D296" s="8">
        <f t="shared" si="22"/>
        <v>151.55125687104018</v>
      </c>
      <c r="E296" s="8">
        <f t="shared" si="23"/>
        <v>417.61418866371787</v>
      </c>
      <c r="F296" s="8">
        <f t="shared" si="24"/>
        <v>60202.888559752355</v>
      </c>
    </row>
    <row r="297" spans="2:6" x14ac:dyDescent="0.25">
      <c r="B297" s="8">
        <v>238</v>
      </c>
      <c r="C297" s="8">
        <f t="shared" si="25"/>
        <v>60202.888559752355</v>
      </c>
      <c r="D297" s="8">
        <f t="shared" si="22"/>
        <v>150.50722139938088</v>
      </c>
      <c r="E297" s="8">
        <f t="shared" si="23"/>
        <v>418.65822413537717</v>
      </c>
      <c r="F297" s="8">
        <f t="shared" si="24"/>
        <v>59784.23033561698</v>
      </c>
    </row>
    <row r="298" spans="2:6" x14ac:dyDescent="0.25">
      <c r="B298" s="8">
        <v>239</v>
      </c>
      <c r="C298" s="8">
        <f t="shared" si="25"/>
        <v>59784.23033561698</v>
      </c>
      <c r="D298" s="8">
        <f t="shared" si="22"/>
        <v>149.46057583904246</v>
      </c>
      <c r="E298" s="8">
        <f t="shared" si="23"/>
        <v>419.70486969571562</v>
      </c>
      <c r="F298" s="8">
        <f t="shared" si="24"/>
        <v>59364.525465921266</v>
      </c>
    </row>
    <row r="299" spans="2:6" x14ac:dyDescent="0.25">
      <c r="B299" s="8">
        <v>240</v>
      </c>
      <c r="C299" s="8">
        <f t="shared" si="25"/>
        <v>59364.525465921266</v>
      </c>
      <c r="D299" s="8">
        <f t="shared" si="22"/>
        <v>148.41131366480317</v>
      </c>
      <c r="E299" s="8">
        <f t="shared" si="23"/>
        <v>420.7541318699549</v>
      </c>
      <c r="F299" s="8">
        <f t="shared" si="24"/>
        <v>58943.771334051315</v>
      </c>
    </row>
    <row r="300" spans="2:6" x14ac:dyDescent="0.25">
      <c r="B300" s="8">
        <v>241</v>
      </c>
      <c r="C300" s="8">
        <f t="shared" si="25"/>
        <v>58943.771334051315</v>
      </c>
      <c r="D300" s="8">
        <f t="shared" si="22"/>
        <v>147.35942833512829</v>
      </c>
      <c r="E300" s="8">
        <f t="shared" si="23"/>
        <v>421.80601719962976</v>
      </c>
      <c r="F300" s="8">
        <f t="shared" si="24"/>
        <v>58521.965316851682</v>
      </c>
    </row>
    <row r="301" spans="2:6" x14ac:dyDescent="0.25">
      <c r="B301" s="8">
        <v>242</v>
      </c>
      <c r="C301" s="8">
        <f t="shared" si="25"/>
        <v>58521.965316851682</v>
      </c>
      <c r="D301" s="8">
        <f t="shared" si="22"/>
        <v>146.30491329212921</v>
      </c>
      <c r="E301" s="8">
        <f t="shared" si="23"/>
        <v>422.86053224262889</v>
      </c>
      <c r="F301" s="8">
        <f t="shared" si="24"/>
        <v>58099.104784609051</v>
      </c>
    </row>
    <row r="302" spans="2:6" x14ac:dyDescent="0.25">
      <c r="B302" s="8">
        <v>243</v>
      </c>
      <c r="C302" s="8">
        <f t="shared" si="25"/>
        <v>58099.104784609051</v>
      </c>
      <c r="D302" s="8">
        <f t="shared" si="22"/>
        <v>145.24776196152263</v>
      </c>
      <c r="E302" s="8">
        <f t="shared" si="23"/>
        <v>423.91768357323542</v>
      </c>
      <c r="F302" s="8">
        <f t="shared" si="24"/>
        <v>57675.187101035815</v>
      </c>
    </row>
    <row r="303" spans="2:6" x14ac:dyDescent="0.25">
      <c r="B303" s="8">
        <v>244</v>
      </c>
      <c r="C303" s="8">
        <f t="shared" si="25"/>
        <v>57675.187101035815</v>
      </c>
      <c r="D303" s="8">
        <f t="shared" si="22"/>
        <v>144.18796775258954</v>
      </c>
      <c r="E303" s="8">
        <f t="shared" si="23"/>
        <v>424.97747778216853</v>
      </c>
      <c r="F303" s="8">
        <f t="shared" si="24"/>
        <v>57250.20962325365</v>
      </c>
    </row>
    <row r="304" spans="2:6" x14ac:dyDescent="0.25">
      <c r="B304" s="8">
        <v>245</v>
      </c>
      <c r="C304" s="8">
        <f t="shared" si="25"/>
        <v>57250.20962325365</v>
      </c>
      <c r="D304" s="8">
        <f t="shared" si="22"/>
        <v>143.12552405813412</v>
      </c>
      <c r="E304" s="8">
        <f t="shared" si="23"/>
        <v>426.03992147662393</v>
      </c>
      <c r="F304" s="8">
        <f t="shared" si="24"/>
        <v>56824.169701777028</v>
      </c>
    </row>
    <row r="305" spans="2:6" x14ac:dyDescent="0.25">
      <c r="B305" s="8">
        <v>246</v>
      </c>
      <c r="C305" s="8">
        <f t="shared" si="25"/>
        <v>56824.169701777028</v>
      </c>
      <c r="D305" s="8">
        <f t="shared" si="22"/>
        <v>142.06042425444258</v>
      </c>
      <c r="E305" s="8">
        <f t="shared" si="23"/>
        <v>427.1050212803155</v>
      </c>
      <c r="F305" s="8">
        <f t="shared" si="24"/>
        <v>56397.064680496711</v>
      </c>
    </row>
    <row r="306" spans="2:6" x14ac:dyDescent="0.25">
      <c r="B306" s="8">
        <v>247</v>
      </c>
      <c r="C306" s="8">
        <f t="shared" si="25"/>
        <v>56397.064680496711</v>
      </c>
      <c r="D306" s="8">
        <f t="shared" si="22"/>
        <v>140.99266170124179</v>
      </c>
      <c r="E306" s="8">
        <f t="shared" si="23"/>
        <v>428.17278383351629</v>
      </c>
      <c r="F306" s="8">
        <f t="shared" si="24"/>
        <v>55968.891896663197</v>
      </c>
    </row>
    <row r="307" spans="2:6" x14ac:dyDescent="0.25">
      <c r="B307" s="8">
        <v>248</v>
      </c>
      <c r="C307" s="8">
        <f t="shared" si="25"/>
        <v>55968.891896663197</v>
      </c>
      <c r="D307" s="8">
        <f t="shared" ref="D307:D370" si="26">$C$22*C307</f>
        <v>139.92222974165799</v>
      </c>
      <c r="E307" s="8">
        <f t="shared" ref="E307:E370" si="27">$C$24-D307</f>
        <v>429.24321579310009</v>
      </c>
      <c r="F307" s="8">
        <f t="shared" ref="F307:F370" si="28">+C307-E307</f>
        <v>55539.648680870094</v>
      </c>
    </row>
    <row r="308" spans="2:6" x14ac:dyDescent="0.25">
      <c r="B308" s="8">
        <v>249</v>
      </c>
      <c r="C308" s="8">
        <f t="shared" si="25"/>
        <v>55539.648680870094</v>
      </c>
      <c r="D308" s="8">
        <f t="shared" si="26"/>
        <v>138.84912170217524</v>
      </c>
      <c r="E308" s="8">
        <f t="shared" si="27"/>
        <v>430.31632383258284</v>
      </c>
      <c r="F308" s="8">
        <f t="shared" si="28"/>
        <v>55109.332357037514</v>
      </c>
    </row>
    <row r="309" spans="2:6" x14ac:dyDescent="0.25">
      <c r="B309" s="8">
        <v>250</v>
      </c>
      <c r="C309" s="8">
        <f t="shared" si="25"/>
        <v>55109.332357037514</v>
      </c>
      <c r="D309" s="8">
        <f t="shared" si="26"/>
        <v>137.77333089259378</v>
      </c>
      <c r="E309" s="8">
        <f t="shared" si="27"/>
        <v>431.3921146421643</v>
      </c>
      <c r="F309" s="8">
        <f t="shared" si="28"/>
        <v>54677.940242395351</v>
      </c>
    </row>
    <row r="310" spans="2:6" x14ac:dyDescent="0.25">
      <c r="B310" s="8">
        <v>251</v>
      </c>
      <c r="C310" s="8">
        <f t="shared" si="25"/>
        <v>54677.940242395351</v>
      </c>
      <c r="D310" s="8">
        <f t="shared" si="26"/>
        <v>136.69485060598839</v>
      </c>
      <c r="E310" s="8">
        <f t="shared" si="27"/>
        <v>432.47059492876969</v>
      </c>
      <c r="F310" s="8">
        <f t="shared" si="28"/>
        <v>54245.469647466583</v>
      </c>
    </row>
    <row r="311" spans="2:6" x14ac:dyDescent="0.25">
      <c r="B311" s="8">
        <v>252</v>
      </c>
      <c r="C311" s="8">
        <f t="shared" si="25"/>
        <v>54245.469647466583</v>
      </c>
      <c r="D311" s="8">
        <f t="shared" si="26"/>
        <v>135.61367411866647</v>
      </c>
      <c r="E311" s="8">
        <f t="shared" si="27"/>
        <v>433.55177141609158</v>
      </c>
      <c r="F311" s="8">
        <f t="shared" si="28"/>
        <v>53811.917876050495</v>
      </c>
    </row>
    <row r="312" spans="2:6" x14ac:dyDescent="0.25">
      <c r="B312" s="8">
        <v>253</v>
      </c>
      <c r="C312" s="8">
        <f t="shared" si="25"/>
        <v>53811.917876050495</v>
      </c>
      <c r="D312" s="8">
        <f t="shared" si="26"/>
        <v>134.52979469012624</v>
      </c>
      <c r="E312" s="8">
        <f t="shared" si="27"/>
        <v>434.63565084463187</v>
      </c>
      <c r="F312" s="8">
        <f t="shared" si="28"/>
        <v>53377.282225205861</v>
      </c>
    </row>
    <row r="313" spans="2:6" x14ac:dyDescent="0.25">
      <c r="B313" s="8">
        <v>254</v>
      </c>
      <c r="C313" s="8">
        <f t="shared" si="25"/>
        <v>53377.282225205861</v>
      </c>
      <c r="D313" s="8">
        <f t="shared" si="26"/>
        <v>133.44320556301466</v>
      </c>
      <c r="E313" s="8">
        <f t="shared" si="27"/>
        <v>435.72223997174342</v>
      </c>
      <c r="F313" s="8">
        <f t="shared" si="28"/>
        <v>52941.559985234118</v>
      </c>
    </row>
    <row r="314" spans="2:6" x14ac:dyDescent="0.25">
      <c r="B314" s="8">
        <v>255</v>
      </c>
      <c r="C314" s="8">
        <f t="shared" si="25"/>
        <v>52941.559985234118</v>
      </c>
      <c r="D314" s="8">
        <f t="shared" si="26"/>
        <v>132.3538999630853</v>
      </c>
      <c r="E314" s="8">
        <f t="shared" si="27"/>
        <v>436.81154557167281</v>
      </c>
      <c r="F314" s="8">
        <f t="shared" si="28"/>
        <v>52504.748439662442</v>
      </c>
    </row>
    <row r="315" spans="2:6" x14ac:dyDescent="0.25">
      <c r="B315" s="8">
        <v>256</v>
      </c>
      <c r="C315" s="8">
        <f t="shared" si="25"/>
        <v>52504.748439662442</v>
      </c>
      <c r="D315" s="8">
        <f t="shared" si="26"/>
        <v>131.26187109915611</v>
      </c>
      <c r="E315" s="8">
        <f t="shared" si="27"/>
        <v>437.90357443560197</v>
      </c>
      <c r="F315" s="8">
        <f t="shared" si="28"/>
        <v>52066.844865226842</v>
      </c>
    </row>
    <row r="316" spans="2:6" x14ac:dyDescent="0.25">
      <c r="B316" s="8">
        <v>257</v>
      </c>
      <c r="C316" s="8">
        <f t="shared" si="25"/>
        <v>52066.844865226842</v>
      </c>
      <c r="D316" s="8">
        <f t="shared" si="26"/>
        <v>130.16711216306712</v>
      </c>
      <c r="E316" s="8">
        <f t="shared" si="27"/>
        <v>438.99833337169093</v>
      </c>
      <c r="F316" s="8">
        <f t="shared" si="28"/>
        <v>51627.846531855153</v>
      </c>
    </row>
    <row r="317" spans="2:6" x14ac:dyDescent="0.25">
      <c r="B317" s="8">
        <v>258</v>
      </c>
      <c r="C317" s="8">
        <f t="shared" ref="C317:C380" si="29">+F316</f>
        <v>51627.846531855153</v>
      </c>
      <c r="D317" s="8">
        <f t="shared" si="26"/>
        <v>129.06961632963788</v>
      </c>
      <c r="E317" s="8">
        <f t="shared" si="27"/>
        <v>440.0958292051202</v>
      </c>
      <c r="F317" s="8">
        <f t="shared" si="28"/>
        <v>51187.750702650032</v>
      </c>
    </row>
    <row r="318" spans="2:6" x14ac:dyDescent="0.25">
      <c r="B318" s="8">
        <v>259</v>
      </c>
      <c r="C318" s="8">
        <f t="shared" si="29"/>
        <v>51187.750702650032</v>
      </c>
      <c r="D318" s="8">
        <f t="shared" si="26"/>
        <v>127.96937675662508</v>
      </c>
      <c r="E318" s="8">
        <f t="shared" si="27"/>
        <v>441.196068778133</v>
      </c>
      <c r="F318" s="8">
        <f t="shared" si="28"/>
        <v>50746.5546338719</v>
      </c>
    </row>
    <row r="319" spans="2:6" x14ac:dyDescent="0.25">
      <c r="B319" s="8">
        <v>260</v>
      </c>
      <c r="C319" s="8">
        <f t="shared" si="29"/>
        <v>50746.5546338719</v>
      </c>
      <c r="D319" s="8">
        <f t="shared" si="26"/>
        <v>126.86638658467974</v>
      </c>
      <c r="E319" s="8">
        <f t="shared" si="27"/>
        <v>442.29905895007835</v>
      </c>
      <c r="F319" s="8">
        <f t="shared" si="28"/>
        <v>50304.255574921823</v>
      </c>
    </row>
    <row r="320" spans="2:6" x14ac:dyDescent="0.25">
      <c r="B320" s="8">
        <v>261</v>
      </c>
      <c r="C320" s="8">
        <f t="shared" si="29"/>
        <v>50304.255574921823</v>
      </c>
      <c r="D320" s="8">
        <f t="shared" si="26"/>
        <v>125.76063893730456</v>
      </c>
      <c r="E320" s="8">
        <f t="shared" si="27"/>
        <v>443.4048065974535</v>
      </c>
      <c r="F320" s="8">
        <f t="shared" si="28"/>
        <v>49860.850768324366</v>
      </c>
    </row>
    <row r="321" spans="2:6" x14ac:dyDescent="0.25">
      <c r="B321" s="8">
        <v>262</v>
      </c>
      <c r="C321" s="8">
        <f t="shared" si="29"/>
        <v>49860.850768324366</v>
      </c>
      <c r="D321" s="8">
        <f t="shared" si="26"/>
        <v>124.65212692081091</v>
      </c>
      <c r="E321" s="8">
        <f t="shared" si="27"/>
        <v>444.51331861394715</v>
      </c>
      <c r="F321" s="8">
        <f t="shared" si="28"/>
        <v>49416.337449710416</v>
      </c>
    </row>
    <row r="322" spans="2:6" x14ac:dyDescent="0.25">
      <c r="B322" s="8">
        <v>263</v>
      </c>
      <c r="C322" s="8">
        <f t="shared" si="29"/>
        <v>49416.337449710416</v>
      </c>
      <c r="D322" s="8">
        <f t="shared" si="26"/>
        <v>123.54084362427604</v>
      </c>
      <c r="E322" s="8">
        <f t="shared" si="27"/>
        <v>445.62460191048206</v>
      </c>
      <c r="F322" s="8">
        <f t="shared" si="28"/>
        <v>48970.712847799936</v>
      </c>
    </row>
    <row r="323" spans="2:6" x14ac:dyDescent="0.25">
      <c r="B323" s="8">
        <v>264</v>
      </c>
      <c r="C323" s="8">
        <f t="shared" si="29"/>
        <v>48970.712847799936</v>
      </c>
      <c r="D323" s="8">
        <f t="shared" si="26"/>
        <v>122.42678211949985</v>
      </c>
      <c r="E323" s="8">
        <f t="shared" si="27"/>
        <v>446.7386634152582</v>
      </c>
      <c r="F323" s="8">
        <f t="shared" si="28"/>
        <v>48523.974184384679</v>
      </c>
    </row>
    <row r="324" spans="2:6" x14ac:dyDescent="0.25">
      <c r="B324" s="8">
        <v>265</v>
      </c>
      <c r="C324" s="8">
        <f t="shared" si="29"/>
        <v>48523.974184384679</v>
      </c>
      <c r="D324" s="8">
        <f t="shared" si="26"/>
        <v>121.3099354609617</v>
      </c>
      <c r="E324" s="8">
        <f t="shared" si="27"/>
        <v>447.85551007379638</v>
      </c>
      <c r="F324" s="8">
        <f t="shared" si="28"/>
        <v>48076.118674310885</v>
      </c>
    </row>
    <row r="325" spans="2:6" x14ac:dyDescent="0.25">
      <c r="B325" s="8">
        <v>266</v>
      </c>
      <c r="C325" s="8">
        <f t="shared" si="29"/>
        <v>48076.118674310885</v>
      </c>
      <c r="D325" s="8">
        <f t="shared" si="26"/>
        <v>120.19029668577721</v>
      </c>
      <c r="E325" s="8">
        <f t="shared" si="27"/>
        <v>448.97514884898089</v>
      </c>
      <c r="F325" s="8">
        <f t="shared" si="28"/>
        <v>47627.143525461906</v>
      </c>
    </row>
    <row r="326" spans="2:6" x14ac:dyDescent="0.25">
      <c r="B326" s="8">
        <v>267</v>
      </c>
      <c r="C326" s="8">
        <f t="shared" si="29"/>
        <v>47627.143525461906</v>
      </c>
      <c r="D326" s="8">
        <f t="shared" si="26"/>
        <v>119.06785881365477</v>
      </c>
      <c r="E326" s="8">
        <f t="shared" si="27"/>
        <v>450.09758672110331</v>
      </c>
      <c r="F326" s="8">
        <f t="shared" si="28"/>
        <v>47177.045938740805</v>
      </c>
    </row>
    <row r="327" spans="2:6" x14ac:dyDescent="0.25">
      <c r="B327" s="8">
        <v>268</v>
      </c>
      <c r="C327" s="8">
        <f t="shared" si="29"/>
        <v>47177.045938740805</v>
      </c>
      <c r="D327" s="8">
        <f t="shared" si="26"/>
        <v>117.94261484685201</v>
      </c>
      <c r="E327" s="8">
        <f t="shared" si="27"/>
        <v>451.22283068790608</v>
      </c>
      <c r="F327" s="8">
        <f t="shared" si="28"/>
        <v>46725.8231080529</v>
      </c>
    </row>
    <row r="328" spans="2:6" x14ac:dyDescent="0.25">
      <c r="B328" s="8">
        <v>269</v>
      </c>
      <c r="C328" s="8">
        <f t="shared" si="29"/>
        <v>46725.8231080529</v>
      </c>
      <c r="D328" s="8">
        <f t="shared" si="26"/>
        <v>116.81455777013225</v>
      </c>
      <c r="E328" s="8">
        <f t="shared" si="27"/>
        <v>452.35088776462584</v>
      </c>
      <c r="F328" s="8">
        <f t="shared" si="28"/>
        <v>46273.472220288277</v>
      </c>
    </row>
    <row r="329" spans="2:6" x14ac:dyDescent="0.25">
      <c r="B329" s="8">
        <v>270</v>
      </c>
      <c r="C329" s="8">
        <f t="shared" si="29"/>
        <v>46273.472220288277</v>
      </c>
      <c r="D329" s="8">
        <f t="shared" si="26"/>
        <v>115.68368055072069</v>
      </c>
      <c r="E329" s="8">
        <f t="shared" si="27"/>
        <v>453.4817649840374</v>
      </c>
      <c r="F329" s="8">
        <f t="shared" si="28"/>
        <v>45819.990455304236</v>
      </c>
    </row>
    <row r="330" spans="2:6" x14ac:dyDescent="0.25">
      <c r="B330" s="8">
        <v>271</v>
      </c>
      <c r="C330" s="8">
        <f t="shared" si="29"/>
        <v>45819.990455304236</v>
      </c>
      <c r="D330" s="8">
        <f t="shared" si="26"/>
        <v>114.54997613826059</v>
      </c>
      <c r="E330" s="8">
        <f t="shared" si="27"/>
        <v>454.61546939649747</v>
      </c>
      <c r="F330" s="8">
        <f t="shared" si="28"/>
        <v>45365.374985907736</v>
      </c>
    </row>
    <row r="331" spans="2:6" x14ac:dyDescent="0.25">
      <c r="B331" s="8">
        <v>272</v>
      </c>
      <c r="C331" s="8">
        <f t="shared" si="29"/>
        <v>45365.374985907736</v>
      </c>
      <c r="D331" s="8">
        <f t="shared" si="26"/>
        <v>113.41343746476934</v>
      </c>
      <c r="E331" s="8">
        <f t="shared" si="27"/>
        <v>455.75200806998873</v>
      </c>
      <c r="F331" s="8">
        <f t="shared" si="28"/>
        <v>44909.622977837746</v>
      </c>
    </row>
    <row r="332" spans="2:6" x14ac:dyDescent="0.25">
      <c r="B332" s="8">
        <v>273</v>
      </c>
      <c r="C332" s="8">
        <f t="shared" si="29"/>
        <v>44909.622977837746</v>
      </c>
      <c r="D332" s="8">
        <f t="shared" si="26"/>
        <v>112.27405744459436</v>
      </c>
      <c r="E332" s="8">
        <f t="shared" si="27"/>
        <v>456.89138809016373</v>
      </c>
      <c r="F332" s="8">
        <f t="shared" si="28"/>
        <v>44452.731589747578</v>
      </c>
    </row>
    <row r="333" spans="2:6" x14ac:dyDescent="0.25">
      <c r="B333" s="8">
        <v>274</v>
      </c>
      <c r="C333" s="8">
        <f t="shared" si="29"/>
        <v>44452.731589747578</v>
      </c>
      <c r="D333" s="8">
        <f t="shared" si="26"/>
        <v>111.13182897436894</v>
      </c>
      <c r="E333" s="8">
        <f t="shared" si="27"/>
        <v>458.03361656038913</v>
      </c>
      <c r="F333" s="8">
        <f t="shared" si="28"/>
        <v>43994.697973187191</v>
      </c>
    </row>
    <row r="334" spans="2:6" x14ac:dyDescent="0.25">
      <c r="B334" s="8">
        <v>275</v>
      </c>
      <c r="C334" s="8">
        <f t="shared" si="29"/>
        <v>43994.697973187191</v>
      </c>
      <c r="D334" s="8">
        <f t="shared" si="26"/>
        <v>109.98674493296798</v>
      </c>
      <c r="E334" s="8">
        <f t="shared" si="27"/>
        <v>459.17870060179007</v>
      </c>
      <c r="F334" s="8">
        <f t="shared" si="28"/>
        <v>43535.519272585399</v>
      </c>
    </row>
    <row r="335" spans="2:6" x14ac:dyDescent="0.25">
      <c r="B335" s="8">
        <v>276</v>
      </c>
      <c r="C335" s="8">
        <f t="shared" si="29"/>
        <v>43535.519272585399</v>
      </c>
      <c r="D335" s="8">
        <f t="shared" si="26"/>
        <v>108.8387981814635</v>
      </c>
      <c r="E335" s="8">
        <f t="shared" si="27"/>
        <v>460.32664735329456</v>
      </c>
      <c r="F335" s="8">
        <f t="shared" si="28"/>
        <v>43075.192625232106</v>
      </c>
    </row>
    <row r="336" spans="2:6" x14ac:dyDescent="0.25">
      <c r="B336" s="8">
        <v>277</v>
      </c>
      <c r="C336" s="8">
        <f t="shared" si="29"/>
        <v>43075.192625232106</v>
      </c>
      <c r="D336" s="8">
        <f t="shared" si="26"/>
        <v>107.68798156308027</v>
      </c>
      <c r="E336" s="8">
        <f t="shared" si="27"/>
        <v>461.47746397167782</v>
      </c>
      <c r="F336" s="8">
        <f t="shared" si="28"/>
        <v>42613.715161260428</v>
      </c>
    </row>
    <row r="337" spans="2:6" x14ac:dyDescent="0.25">
      <c r="B337" s="8">
        <v>278</v>
      </c>
      <c r="C337" s="8">
        <f t="shared" si="29"/>
        <v>42613.715161260428</v>
      </c>
      <c r="D337" s="8">
        <f t="shared" si="26"/>
        <v>106.53428790315107</v>
      </c>
      <c r="E337" s="8">
        <f t="shared" si="27"/>
        <v>462.63115763160704</v>
      </c>
      <c r="F337" s="8">
        <f t="shared" si="28"/>
        <v>42151.084003628821</v>
      </c>
    </row>
    <row r="338" spans="2:6" x14ac:dyDescent="0.25">
      <c r="B338" s="8">
        <v>279</v>
      </c>
      <c r="C338" s="8">
        <f t="shared" si="29"/>
        <v>42151.084003628821</v>
      </c>
      <c r="D338" s="8">
        <f t="shared" si="26"/>
        <v>105.37771000907206</v>
      </c>
      <c r="E338" s="8">
        <f t="shared" si="27"/>
        <v>463.787735525686</v>
      </c>
      <c r="F338" s="8">
        <f t="shared" si="28"/>
        <v>41687.296268103135</v>
      </c>
    </row>
    <row r="339" spans="2:6" x14ac:dyDescent="0.25">
      <c r="B339" s="8">
        <v>280</v>
      </c>
      <c r="C339" s="8">
        <f t="shared" si="29"/>
        <v>41687.296268103135</v>
      </c>
      <c r="D339" s="8">
        <f t="shared" si="26"/>
        <v>104.21824067025784</v>
      </c>
      <c r="E339" s="8">
        <f t="shared" si="27"/>
        <v>464.94720486450024</v>
      </c>
      <c r="F339" s="8">
        <f t="shared" si="28"/>
        <v>41222.349063238638</v>
      </c>
    </row>
    <row r="340" spans="2:6" x14ac:dyDescent="0.25">
      <c r="B340" s="8">
        <v>281</v>
      </c>
      <c r="C340" s="8">
        <f t="shared" si="29"/>
        <v>41222.349063238638</v>
      </c>
      <c r="D340" s="8">
        <f t="shared" si="26"/>
        <v>103.0558726580966</v>
      </c>
      <c r="E340" s="8">
        <f t="shared" si="27"/>
        <v>466.10957287666145</v>
      </c>
      <c r="F340" s="8">
        <f t="shared" si="28"/>
        <v>40756.239490361979</v>
      </c>
    </row>
    <row r="341" spans="2:6" x14ac:dyDescent="0.25">
      <c r="B341" s="8">
        <v>282</v>
      </c>
      <c r="C341" s="8">
        <f t="shared" si="29"/>
        <v>40756.239490361979</v>
      </c>
      <c r="D341" s="8">
        <f t="shared" si="26"/>
        <v>101.89059872590495</v>
      </c>
      <c r="E341" s="8">
        <f t="shared" si="27"/>
        <v>467.27484680885311</v>
      </c>
      <c r="F341" s="8">
        <f t="shared" si="28"/>
        <v>40288.964643553125</v>
      </c>
    </row>
    <row r="342" spans="2:6" x14ac:dyDescent="0.25">
      <c r="B342" s="8">
        <v>283</v>
      </c>
      <c r="C342" s="8">
        <f t="shared" si="29"/>
        <v>40288.964643553125</v>
      </c>
      <c r="D342" s="8">
        <f t="shared" si="26"/>
        <v>100.72241160888281</v>
      </c>
      <c r="E342" s="8">
        <f t="shared" si="27"/>
        <v>468.44303392587528</v>
      </c>
      <c r="F342" s="8">
        <f t="shared" si="28"/>
        <v>39820.521609627249</v>
      </c>
    </row>
    <row r="343" spans="2:6" x14ac:dyDescent="0.25">
      <c r="B343" s="8">
        <v>284</v>
      </c>
      <c r="C343" s="8">
        <f t="shared" si="29"/>
        <v>39820.521609627249</v>
      </c>
      <c r="D343" s="8">
        <f t="shared" si="26"/>
        <v>99.551304024068131</v>
      </c>
      <c r="E343" s="8">
        <f t="shared" si="27"/>
        <v>469.61414151068993</v>
      </c>
      <c r="F343" s="8">
        <f t="shared" si="28"/>
        <v>39350.907468116558</v>
      </c>
    </row>
    <row r="344" spans="2:6" x14ac:dyDescent="0.25">
      <c r="B344" s="8">
        <v>285</v>
      </c>
      <c r="C344" s="8">
        <f t="shared" si="29"/>
        <v>39350.907468116558</v>
      </c>
      <c r="D344" s="8">
        <f t="shared" si="26"/>
        <v>98.3772686702914</v>
      </c>
      <c r="E344" s="8">
        <f t="shared" si="27"/>
        <v>470.78817686446666</v>
      </c>
      <c r="F344" s="8">
        <f t="shared" si="28"/>
        <v>38880.119291252093</v>
      </c>
    </row>
    <row r="345" spans="2:6" x14ac:dyDescent="0.25">
      <c r="B345" s="8">
        <v>286</v>
      </c>
      <c r="C345" s="8">
        <f t="shared" si="29"/>
        <v>38880.119291252093</v>
      </c>
      <c r="D345" s="8">
        <f t="shared" si="26"/>
        <v>97.200298228130237</v>
      </c>
      <c r="E345" s="8">
        <f t="shared" si="27"/>
        <v>471.96514730662784</v>
      </c>
      <c r="F345" s="8">
        <f t="shared" si="28"/>
        <v>38408.154143945467</v>
      </c>
    </row>
    <row r="346" spans="2:6" x14ac:dyDescent="0.25">
      <c r="B346" s="8">
        <v>287</v>
      </c>
      <c r="C346" s="8">
        <f t="shared" si="29"/>
        <v>38408.154143945467</v>
      </c>
      <c r="D346" s="8">
        <f t="shared" si="26"/>
        <v>96.020385359863667</v>
      </c>
      <c r="E346" s="8">
        <f t="shared" si="27"/>
        <v>473.14506017489441</v>
      </c>
      <c r="F346" s="8">
        <f t="shared" si="28"/>
        <v>37935.009083770572</v>
      </c>
    </row>
    <row r="347" spans="2:6" x14ac:dyDescent="0.25">
      <c r="B347" s="8">
        <v>288</v>
      </c>
      <c r="C347" s="8">
        <f t="shared" si="29"/>
        <v>37935.009083770572</v>
      </c>
      <c r="D347" s="8">
        <f t="shared" si="26"/>
        <v>94.837522709426437</v>
      </c>
      <c r="E347" s="8">
        <f t="shared" si="27"/>
        <v>474.32792282533165</v>
      </c>
      <c r="F347" s="8">
        <f t="shared" si="28"/>
        <v>37460.681160945242</v>
      </c>
    </row>
    <row r="348" spans="2:6" x14ac:dyDescent="0.25">
      <c r="B348" s="8">
        <v>289</v>
      </c>
      <c r="C348" s="8">
        <f t="shared" si="29"/>
        <v>37460.681160945242</v>
      </c>
      <c r="D348" s="8">
        <f t="shared" si="26"/>
        <v>93.651702902363112</v>
      </c>
      <c r="E348" s="8">
        <f t="shared" si="27"/>
        <v>475.51374263239495</v>
      </c>
      <c r="F348" s="8">
        <f t="shared" si="28"/>
        <v>36985.167418312849</v>
      </c>
    </row>
    <row r="349" spans="2:6" x14ac:dyDescent="0.25">
      <c r="B349" s="8">
        <v>290</v>
      </c>
      <c r="C349" s="8">
        <f t="shared" si="29"/>
        <v>36985.167418312849</v>
      </c>
      <c r="D349" s="8">
        <f t="shared" si="26"/>
        <v>92.462918545782131</v>
      </c>
      <c r="E349" s="8">
        <f t="shared" si="27"/>
        <v>476.70252698897593</v>
      </c>
      <c r="F349" s="8">
        <f t="shared" si="28"/>
        <v>36508.464891323871</v>
      </c>
    </row>
    <row r="350" spans="2:6" x14ac:dyDescent="0.25">
      <c r="B350" s="8">
        <v>291</v>
      </c>
      <c r="C350" s="8">
        <f t="shared" si="29"/>
        <v>36508.464891323871</v>
      </c>
      <c r="D350" s="8">
        <f t="shared" si="26"/>
        <v>91.271162228309677</v>
      </c>
      <c r="E350" s="8">
        <f t="shared" si="27"/>
        <v>477.89428330644841</v>
      </c>
      <c r="F350" s="8">
        <f t="shared" si="28"/>
        <v>36030.57060801742</v>
      </c>
    </row>
    <row r="351" spans="2:6" x14ac:dyDescent="0.25">
      <c r="B351" s="8">
        <v>292</v>
      </c>
      <c r="C351" s="8">
        <f t="shared" si="29"/>
        <v>36030.57060801742</v>
      </c>
      <c r="D351" s="8">
        <f t="shared" si="26"/>
        <v>90.076426520043555</v>
      </c>
      <c r="E351" s="8">
        <f t="shared" si="27"/>
        <v>479.08901901471449</v>
      </c>
      <c r="F351" s="8">
        <f t="shared" si="28"/>
        <v>35551.481589002709</v>
      </c>
    </row>
    <row r="352" spans="2:6" x14ac:dyDescent="0.25">
      <c r="B352" s="8">
        <v>293</v>
      </c>
      <c r="C352" s="8">
        <f t="shared" si="29"/>
        <v>35551.481589002709</v>
      </c>
      <c r="D352" s="8">
        <f t="shared" si="26"/>
        <v>88.87870397250677</v>
      </c>
      <c r="E352" s="8">
        <f t="shared" si="27"/>
        <v>480.28674156225134</v>
      </c>
      <c r="F352" s="8">
        <f t="shared" si="28"/>
        <v>35071.194847440456</v>
      </c>
    </row>
    <row r="353" spans="2:6" x14ac:dyDescent="0.25">
      <c r="B353" s="8">
        <v>294</v>
      </c>
      <c r="C353" s="8">
        <f t="shared" si="29"/>
        <v>35071.194847440456</v>
      </c>
      <c r="D353" s="8">
        <f t="shared" si="26"/>
        <v>87.677987118601138</v>
      </c>
      <c r="E353" s="8">
        <f t="shared" si="27"/>
        <v>481.48745841615693</v>
      </c>
      <c r="F353" s="8">
        <f t="shared" si="28"/>
        <v>34589.707389024297</v>
      </c>
    </row>
    <row r="354" spans="2:6" x14ac:dyDescent="0.25">
      <c r="B354" s="8">
        <v>295</v>
      </c>
      <c r="C354" s="8">
        <f t="shared" si="29"/>
        <v>34589.707389024297</v>
      </c>
      <c r="D354" s="8">
        <f t="shared" si="26"/>
        <v>86.474268472560752</v>
      </c>
      <c r="E354" s="8">
        <f t="shared" si="27"/>
        <v>482.69117706219731</v>
      </c>
      <c r="F354" s="8">
        <f t="shared" si="28"/>
        <v>34107.016211962102</v>
      </c>
    </row>
    <row r="355" spans="2:6" x14ac:dyDescent="0.25">
      <c r="B355" s="8">
        <v>296</v>
      </c>
      <c r="C355" s="8">
        <f t="shared" si="29"/>
        <v>34107.016211962102</v>
      </c>
      <c r="D355" s="8">
        <f t="shared" si="26"/>
        <v>85.267540529905261</v>
      </c>
      <c r="E355" s="8">
        <f t="shared" si="27"/>
        <v>483.89790500485282</v>
      </c>
      <c r="F355" s="8">
        <f t="shared" si="28"/>
        <v>33623.118306957251</v>
      </c>
    </row>
    <row r="356" spans="2:6" x14ac:dyDescent="0.25">
      <c r="B356" s="8">
        <v>297</v>
      </c>
      <c r="C356" s="8">
        <f t="shared" si="29"/>
        <v>33623.118306957251</v>
      </c>
      <c r="D356" s="8">
        <f t="shared" si="26"/>
        <v>84.057795767393131</v>
      </c>
      <c r="E356" s="8">
        <f t="shared" si="27"/>
        <v>485.10764976736493</v>
      </c>
      <c r="F356" s="8">
        <f t="shared" si="28"/>
        <v>33138.010657189887</v>
      </c>
    </row>
    <row r="357" spans="2:6" x14ac:dyDescent="0.25">
      <c r="B357" s="8">
        <v>298</v>
      </c>
      <c r="C357" s="8">
        <f t="shared" si="29"/>
        <v>33138.010657189887</v>
      </c>
      <c r="D357" s="8">
        <f t="shared" si="26"/>
        <v>82.845026642974716</v>
      </c>
      <c r="E357" s="8">
        <f t="shared" si="27"/>
        <v>486.32041889178333</v>
      </c>
      <c r="F357" s="8">
        <f t="shared" si="28"/>
        <v>32651.690238298102</v>
      </c>
    </row>
    <row r="358" spans="2:6" x14ac:dyDescent="0.25">
      <c r="B358" s="8">
        <v>299</v>
      </c>
      <c r="C358" s="8">
        <f t="shared" si="29"/>
        <v>32651.690238298102</v>
      </c>
      <c r="D358" s="8">
        <f t="shared" si="26"/>
        <v>81.629225595745254</v>
      </c>
      <c r="E358" s="8">
        <f t="shared" si="27"/>
        <v>487.53621993901282</v>
      </c>
      <c r="F358" s="8">
        <f t="shared" si="28"/>
        <v>32164.154018359091</v>
      </c>
    </row>
    <row r="359" spans="2:6" x14ac:dyDescent="0.25">
      <c r="B359" s="8">
        <v>300</v>
      </c>
      <c r="C359" s="8">
        <f t="shared" si="29"/>
        <v>32164.154018359091</v>
      </c>
      <c r="D359" s="8">
        <f t="shared" si="26"/>
        <v>80.410385045897726</v>
      </c>
      <c r="E359" s="8">
        <f t="shared" si="27"/>
        <v>488.75506048886035</v>
      </c>
      <c r="F359" s="8">
        <f t="shared" si="28"/>
        <v>31675.398957870231</v>
      </c>
    </row>
    <row r="360" spans="2:6" x14ac:dyDescent="0.25">
      <c r="B360" s="8">
        <v>301</v>
      </c>
      <c r="C360" s="8">
        <f t="shared" si="29"/>
        <v>31675.398957870231</v>
      </c>
      <c r="D360" s="8">
        <f t="shared" si="26"/>
        <v>79.188497394675579</v>
      </c>
      <c r="E360" s="8">
        <f t="shared" si="27"/>
        <v>489.97694814008253</v>
      </c>
      <c r="F360" s="8">
        <f t="shared" si="28"/>
        <v>31185.422009730148</v>
      </c>
    </row>
    <row r="361" spans="2:6" x14ac:dyDescent="0.25">
      <c r="B361" s="8">
        <v>302</v>
      </c>
      <c r="C361" s="8">
        <f t="shared" si="29"/>
        <v>31185.422009730148</v>
      </c>
      <c r="D361" s="8">
        <f t="shared" si="26"/>
        <v>77.963555024325373</v>
      </c>
      <c r="E361" s="8">
        <f t="shared" si="27"/>
        <v>491.20189051043269</v>
      </c>
      <c r="F361" s="8">
        <f t="shared" si="28"/>
        <v>30694.220119219714</v>
      </c>
    </row>
    <row r="362" spans="2:6" x14ac:dyDescent="0.25">
      <c r="B362" s="8">
        <v>303</v>
      </c>
      <c r="C362" s="8">
        <f t="shared" si="29"/>
        <v>30694.220119219714</v>
      </c>
      <c r="D362" s="8">
        <f t="shared" si="26"/>
        <v>76.73555029804929</v>
      </c>
      <c r="E362" s="8">
        <f t="shared" si="27"/>
        <v>492.42989523670877</v>
      </c>
      <c r="F362" s="8">
        <f t="shared" si="28"/>
        <v>30201.790223983004</v>
      </c>
    </row>
    <row r="363" spans="2:6" x14ac:dyDescent="0.25">
      <c r="B363" s="8">
        <v>304</v>
      </c>
      <c r="C363" s="8">
        <f t="shared" si="29"/>
        <v>30201.790223983004</v>
      </c>
      <c r="D363" s="8">
        <f t="shared" si="26"/>
        <v>75.504475559957513</v>
      </c>
      <c r="E363" s="8">
        <f t="shared" si="27"/>
        <v>493.66096997480054</v>
      </c>
      <c r="F363" s="8">
        <f t="shared" si="28"/>
        <v>29708.129254008203</v>
      </c>
    </row>
    <row r="364" spans="2:6" x14ac:dyDescent="0.25">
      <c r="B364" s="8">
        <v>305</v>
      </c>
      <c r="C364" s="8">
        <f t="shared" si="29"/>
        <v>29708.129254008203</v>
      </c>
      <c r="D364" s="8">
        <f t="shared" si="26"/>
        <v>74.270323135020504</v>
      </c>
      <c r="E364" s="8">
        <f t="shared" si="27"/>
        <v>494.8951223997376</v>
      </c>
      <c r="F364" s="8">
        <f t="shared" si="28"/>
        <v>29213.234131608464</v>
      </c>
    </row>
    <row r="365" spans="2:6" x14ac:dyDescent="0.25">
      <c r="B365" s="8">
        <v>306</v>
      </c>
      <c r="C365" s="8">
        <f t="shared" si="29"/>
        <v>29213.234131608464</v>
      </c>
      <c r="D365" s="8">
        <f t="shared" si="26"/>
        <v>73.033085329021162</v>
      </c>
      <c r="E365" s="8">
        <f t="shared" si="27"/>
        <v>496.13236020573692</v>
      </c>
      <c r="F365" s="8">
        <f t="shared" si="28"/>
        <v>28717.101771402726</v>
      </c>
    </row>
    <row r="366" spans="2:6" x14ac:dyDescent="0.25">
      <c r="B366" s="8">
        <v>307</v>
      </c>
      <c r="C366" s="8">
        <f t="shared" si="29"/>
        <v>28717.101771402726</v>
      </c>
      <c r="D366" s="8">
        <f t="shared" si="26"/>
        <v>71.792754428506811</v>
      </c>
      <c r="E366" s="8">
        <f t="shared" si="27"/>
        <v>497.3726911062513</v>
      </c>
      <c r="F366" s="8">
        <f t="shared" si="28"/>
        <v>28219.729080296474</v>
      </c>
    </row>
    <row r="367" spans="2:6" x14ac:dyDescent="0.25">
      <c r="B367" s="8">
        <v>308</v>
      </c>
      <c r="C367" s="8">
        <f t="shared" si="29"/>
        <v>28219.729080296474</v>
      </c>
      <c r="D367" s="8">
        <f t="shared" si="26"/>
        <v>70.549322700741186</v>
      </c>
      <c r="E367" s="8">
        <f t="shared" si="27"/>
        <v>498.61612283401689</v>
      </c>
      <c r="F367" s="8">
        <f t="shared" si="28"/>
        <v>27721.112957462457</v>
      </c>
    </row>
    <row r="368" spans="2:6" x14ac:dyDescent="0.25">
      <c r="B368" s="8">
        <v>309</v>
      </c>
      <c r="C368" s="8">
        <f t="shared" si="29"/>
        <v>27721.112957462457</v>
      </c>
      <c r="D368" s="8">
        <f t="shared" si="26"/>
        <v>69.302782393656145</v>
      </c>
      <c r="E368" s="8">
        <f t="shared" si="27"/>
        <v>499.86266314110196</v>
      </c>
      <c r="F368" s="8">
        <f t="shared" si="28"/>
        <v>27221.250294321355</v>
      </c>
    </row>
    <row r="369" spans="2:6" x14ac:dyDescent="0.25">
      <c r="B369" s="8">
        <v>310</v>
      </c>
      <c r="C369" s="8">
        <f t="shared" si="29"/>
        <v>27221.250294321355</v>
      </c>
      <c r="D369" s="8">
        <f t="shared" si="26"/>
        <v>68.053125735803391</v>
      </c>
      <c r="E369" s="8">
        <f t="shared" si="27"/>
        <v>501.11231979895467</v>
      </c>
      <c r="F369" s="8">
        <f t="shared" si="28"/>
        <v>26720.1379745224</v>
      </c>
    </row>
    <row r="370" spans="2:6" x14ac:dyDescent="0.25">
      <c r="B370" s="8">
        <v>311</v>
      </c>
      <c r="C370" s="8">
        <f t="shared" si="29"/>
        <v>26720.1379745224</v>
      </c>
      <c r="D370" s="8">
        <f t="shared" si="26"/>
        <v>66.800344936306004</v>
      </c>
      <c r="E370" s="8">
        <f t="shared" si="27"/>
        <v>502.36510059845205</v>
      </c>
      <c r="F370" s="8">
        <f t="shared" si="28"/>
        <v>26217.772873923946</v>
      </c>
    </row>
    <row r="371" spans="2:6" x14ac:dyDescent="0.25">
      <c r="B371" s="8">
        <v>312</v>
      </c>
      <c r="C371" s="8">
        <f t="shared" si="29"/>
        <v>26217.772873923946</v>
      </c>
      <c r="D371" s="8">
        <f t="shared" ref="D371:D419" si="30">$C$22*C371</f>
        <v>65.544432184809864</v>
      </c>
      <c r="E371" s="8">
        <f t="shared" ref="E371:E419" si="31">$C$24-D371</f>
        <v>503.62101334994821</v>
      </c>
      <c r="F371" s="8">
        <f t="shared" ref="F371:F419" si="32">+C371-E371</f>
        <v>25714.151860573998</v>
      </c>
    </row>
    <row r="372" spans="2:6" x14ac:dyDescent="0.25">
      <c r="B372" s="8">
        <v>313</v>
      </c>
      <c r="C372" s="8">
        <f t="shared" si="29"/>
        <v>25714.151860573998</v>
      </c>
      <c r="D372" s="8">
        <f t="shared" si="30"/>
        <v>64.285379651434994</v>
      </c>
      <c r="E372" s="8">
        <f t="shared" si="31"/>
        <v>504.88006588332308</v>
      </c>
      <c r="F372" s="8">
        <f t="shared" si="32"/>
        <v>25209.271794690674</v>
      </c>
    </row>
    <row r="373" spans="2:6" x14ac:dyDescent="0.25">
      <c r="B373" s="8">
        <v>314</v>
      </c>
      <c r="C373" s="8">
        <f t="shared" si="29"/>
        <v>25209.271794690674</v>
      </c>
      <c r="D373" s="8">
        <f t="shared" si="30"/>
        <v>63.02317948672669</v>
      </c>
      <c r="E373" s="8">
        <f t="shared" si="31"/>
        <v>506.14226604803139</v>
      </c>
      <c r="F373" s="8">
        <f t="shared" si="32"/>
        <v>24703.129528642643</v>
      </c>
    </row>
    <row r="374" spans="2:6" x14ac:dyDescent="0.25">
      <c r="B374" s="8">
        <v>315</v>
      </c>
      <c r="C374" s="8">
        <f t="shared" si="29"/>
        <v>24703.129528642643</v>
      </c>
      <c r="D374" s="8">
        <f t="shared" si="30"/>
        <v>61.757823821606607</v>
      </c>
      <c r="E374" s="8">
        <f t="shared" si="31"/>
        <v>507.40762171315146</v>
      </c>
      <c r="F374" s="8">
        <f t="shared" si="32"/>
        <v>24195.721906929492</v>
      </c>
    </row>
    <row r="375" spans="2:6" x14ac:dyDescent="0.25">
      <c r="B375" s="8">
        <v>316</v>
      </c>
      <c r="C375" s="8">
        <f t="shared" si="29"/>
        <v>24195.721906929492</v>
      </c>
      <c r="D375" s="8">
        <f t="shared" si="30"/>
        <v>60.489304767323731</v>
      </c>
      <c r="E375" s="8">
        <f t="shared" si="31"/>
        <v>508.67614076743433</v>
      </c>
      <c r="F375" s="8">
        <f t="shared" si="32"/>
        <v>23687.045766162057</v>
      </c>
    </row>
    <row r="376" spans="2:6" x14ac:dyDescent="0.25">
      <c r="B376" s="8">
        <v>317</v>
      </c>
      <c r="C376" s="8">
        <f t="shared" si="29"/>
        <v>23687.045766162057</v>
      </c>
      <c r="D376" s="8">
        <f t="shared" si="30"/>
        <v>59.217614415405144</v>
      </c>
      <c r="E376" s="8">
        <f t="shared" si="31"/>
        <v>509.94783111935294</v>
      </c>
      <c r="F376" s="8">
        <f t="shared" si="32"/>
        <v>23177.097935042704</v>
      </c>
    </row>
    <row r="377" spans="2:6" x14ac:dyDescent="0.25">
      <c r="B377" s="8">
        <v>318</v>
      </c>
      <c r="C377" s="8">
        <f t="shared" si="29"/>
        <v>23177.097935042704</v>
      </c>
      <c r="D377" s="8">
        <f t="shared" si="30"/>
        <v>57.94274483760676</v>
      </c>
      <c r="E377" s="8">
        <f t="shared" si="31"/>
        <v>511.22270069715131</v>
      </c>
      <c r="F377" s="8">
        <f t="shared" si="32"/>
        <v>22665.875234345553</v>
      </c>
    </row>
    <row r="378" spans="2:6" x14ac:dyDescent="0.25">
      <c r="B378" s="8">
        <v>319</v>
      </c>
      <c r="C378" s="8">
        <f t="shared" si="29"/>
        <v>22665.875234345553</v>
      </c>
      <c r="D378" s="8">
        <f t="shared" si="30"/>
        <v>56.66468808586388</v>
      </c>
      <c r="E378" s="8">
        <f t="shared" si="31"/>
        <v>512.50075744889421</v>
      </c>
      <c r="F378" s="8">
        <f t="shared" si="32"/>
        <v>22153.374476896657</v>
      </c>
    </row>
    <row r="379" spans="2:6" x14ac:dyDescent="0.25">
      <c r="B379" s="8">
        <v>320</v>
      </c>
      <c r="C379" s="8">
        <f t="shared" si="29"/>
        <v>22153.374476896657</v>
      </c>
      <c r="D379" s="8">
        <f t="shared" si="30"/>
        <v>55.383436192241646</v>
      </c>
      <c r="E379" s="8">
        <f t="shared" si="31"/>
        <v>513.7820093425164</v>
      </c>
      <c r="F379" s="8">
        <f t="shared" si="32"/>
        <v>21639.592467554139</v>
      </c>
    </row>
    <row r="380" spans="2:6" x14ac:dyDescent="0.25">
      <c r="B380" s="8">
        <v>321</v>
      </c>
      <c r="C380" s="8">
        <f t="shared" si="29"/>
        <v>21639.592467554139</v>
      </c>
      <c r="D380" s="8">
        <f t="shared" si="30"/>
        <v>54.098981168885352</v>
      </c>
      <c r="E380" s="8">
        <f t="shared" si="31"/>
        <v>515.06646436587278</v>
      </c>
      <c r="F380" s="8">
        <f t="shared" si="32"/>
        <v>21124.526003188268</v>
      </c>
    </row>
    <row r="381" spans="2:6" x14ac:dyDescent="0.25">
      <c r="B381" s="8">
        <v>322</v>
      </c>
      <c r="C381" s="8">
        <f t="shared" ref="C381:C419" si="33">+F380</f>
        <v>21124.526003188268</v>
      </c>
      <c r="D381" s="8">
        <f t="shared" si="30"/>
        <v>52.81131500797067</v>
      </c>
      <c r="E381" s="8">
        <f t="shared" si="31"/>
        <v>516.35413052678746</v>
      </c>
      <c r="F381" s="8">
        <f t="shared" si="32"/>
        <v>20608.171872661482</v>
      </c>
    </row>
    <row r="382" spans="2:6" x14ac:dyDescent="0.25">
      <c r="B382" s="8">
        <v>323</v>
      </c>
      <c r="C382" s="8">
        <f t="shared" si="33"/>
        <v>20608.171872661482</v>
      </c>
      <c r="D382" s="8">
        <f t="shared" si="30"/>
        <v>51.520429681653702</v>
      </c>
      <c r="E382" s="8">
        <f t="shared" si="31"/>
        <v>517.64501585310438</v>
      </c>
      <c r="F382" s="8">
        <f t="shared" si="32"/>
        <v>20090.526856808377</v>
      </c>
    </row>
    <row r="383" spans="2:6" x14ac:dyDescent="0.25">
      <c r="B383" s="8">
        <v>324</v>
      </c>
      <c r="C383" s="8">
        <f t="shared" si="33"/>
        <v>20090.526856808377</v>
      </c>
      <c r="D383" s="8">
        <f t="shared" si="30"/>
        <v>50.226317142020946</v>
      </c>
      <c r="E383" s="8">
        <f t="shared" si="31"/>
        <v>518.93912839273708</v>
      </c>
      <c r="F383" s="8">
        <f t="shared" si="32"/>
        <v>19571.587728415641</v>
      </c>
    </row>
    <row r="384" spans="2:6" x14ac:dyDescent="0.25">
      <c r="B384" s="8">
        <v>325</v>
      </c>
      <c r="C384" s="8">
        <f t="shared" si="33"/>
        <v>19571.587728415641</v>
      </c>
      <c r="D384" s="8">
        <f t="shared" si="30"/>
        <v>48.928969321039105</v>
      </c>
      <c r="E384" s="8">
        <f t="shared" si="31"/>
        <v>520.23647621371902</v>
      </c>
      <c r="F384" s="8">
        <f t="shared" si="32"/>
        <v>19051.351252201923</v>
      </c>
    </row>
    <row r="385" spans="2:6" x14ac:dyDescent="0.25">
      <c r="B385" s="8">
        <v>326</v>
      </c>
      <c r="C385" s="8">
        <f t="shared" si="33"/>
        <v>19051.351252201923</v>
      </c>
      <c r="D385" s="8">
        <f t="shared" si="30"/>
        <v>47.628378130504807</v>
      </c>
      <c r="E385" s="8">
        <f t="shared" si="31"/>
        <v>521.53706740425332</v>
      </c>
      <c r="F385" s="8">
        <f t="shared" si="32"/>
        <v>18529.814184797669</v>
      </c>
    </row>
    <row r="386" spans="2:6" x14ac:dyDescent="0.25">
      <c r="B386" s="8">
        <v>327</v>
      </c>
      <c r="C386" s="8">
        <f t="shared" si="33"/>
        <v>18529.814184797669</v>
      </c>
      <c r="D386" s="8">
        <f t="shared" si="30"/>
        <v>46.324535461994174</v>
      </c>
      <c r="E386" s="8">
        <f t="shared" si="31"/>
        <v>522.8409100727639</v>
      </c>
      <c r="F386" s="8">
        <f t="shared" si="32"/>
        <v>18006.973274724907</v>
      </c>
    </row>
    <row r="387" spans="2:6" x14ac:dyDescent="0.25">
      <c r="B387" s="8">
        <v>328</v>
      </c>
      <c r="C387" s="8">
        <f t="shared" si="33"/>
        <v>18006.973274724907</v>
      </c>
      <c r="D387" s="8">
        <f t="shared" si="30"/>
        <v>45.017433186812269</v>
      </c>
      <c r="E387" s="8">
        <f t="shared" si="31"/>
        <v>524.14801234794584</v>
      </c>
      <c r="F387" s="8">
        <f t="shared" si="32"/>
        <v>17482.825262376962</v>
      </c>
    </row>
    <row r="388" spans="2:6" x14ac:dyDescent="0.25">
      <c r="B388" s="8">
        <v>329</v>
      </c>
      <c r="C388" s="8">
        <f t="shared" si="33"/>
        <v>17482.825262376962</v>
      </c>
      <c r="D388" s="8">
        <f t="shared" si="30"/>
        <v>43.707063155942407</v>
      </c>
      <c r="E388" s="8">
        <f t="shared" si="31"/>
        <v>525.45838237881571</v>
      </c>
      <c r="F388" s="8">
        <f t="shared" si="32"/>
        <v>16957.366879998146</v>
      </c>
    </row>
    <row r="389" spans="2:6" x14ac:dyDescent="0.25">
      <c r="B389" s="8">
        <v>330</v>
      </c>
      <c r="C389" s="8">
        <f t="shared" si="33"/>
        <v>16957.366879998146</v>
      </c>
      <c r="D389" s="8">
        <f t="shared" si="30"/>
        <v>42.393417199995369</v>
      </c>
      <c r="E389" s="8">
        <f t="shared" si="31"/>
        <v>526.77202833476269</v>
      </c>
      <c r="F389" s="8">
        <f t="shared" si="32"/>
        <v>16430.594851663383</v>
      </c>
    </row>
    <row r="390" spans="2:6" x14ac:dyDescent="0.25">
      <c r="B390" s="8">
        <v>331</v>
      </c>
      <c r="C390" s="8">
        <f t="shared" si="33"/>
        <v>16430.594851663383</v>
      </c>
      <c r="D390" s="8">
        <f t="shared" si="30"/>
        <v>41.076487129158458</v>
      </c>
      <c r="E390" s="8">
        <f t="shared" si="31"/>
        <v>528.08895840559967</v>
      </c>
      <c r="F390" s="8">
        <f t="shared" si="32"/>
        <v>15902.505893257783</v>
      </c>
    </row>
    <row r="391" spans="2:6" x14ac:dyDescent="0.25">
      <c r="B391" s="8">
        <v>332</v>
      </c>
      <c r="C391" s="8">
        <f t="shared" si="33"/>
        <v>15902.505893257783</v>
      </c>
      <c r="D391" s="8">
        <f t="shared" si="30"/>
        <v>39.756264733144455</v>
      </c>
      <c r="E391" s="8">
        <f t="shared" si="31"/>
        <v>529.40918080161362</v>
      </c>
      <c r="F391" s="8">
        <f t="shared" si="32"/>
        <v>15373.09671245617</v>
      </c>
    </row>
    <row r="392" spans="2:6" x14ac:dyDescent="0.25">
      <c r="B392" s="8">
        <v>333</v>
      </c>
      <c r="C392" s="8">
        <f t="shared" si="33"/>
        <v>15373.09671245617</v>
      </c>
      <c r="D392" s="8">
        <f t="shared" si="30"/>
        <v>38.432741781140429</v>
      </c>
      <c r="E392" s="8">
        <f t="shared" si="31"/>
        <v>530.73270375361767</v>
      </c>
      <c r="F392" s="8">
        <f t="shared" si="32"/>
        <v>14842.364008702552</v>
      </c>
    </row>
    <row r="393" spans="2:6" x14ac:dyDescent="0.25">
      <c r="B393" s="8">
        <v>334</v>
      </c>
      <c r="C393" s="8">
        <f t="shared" si="33"/>
        <v>14842.364008702552</v>
      </c>
      <c r="D393" s="8">
        <f t="shared" si="30"/>
        <v>37.10591002175638</v>
      </c>
      <c r="E393" s="8">
        <f t="shared" si="31"/>
        <v>532.05953551300172</v>
      </c>
      <c r="F393" s="8">
        <f t="shared" si="32"/>
        <v>14310.30447318955</v>
      </c>
    </row>
    <row r="394" spans="2:6" x14ac:dyDescent="0.25">
      <c r="B394" s="8">
        <v>335</v>
      </c>
      <c r="C394" s="8">
        <f t="shared" si="33"/>
        <v>14310.30447318955</v>
      </c>
      <c r="D394" s="8">
        <f t="shared" si="30"/>
        <v>35.775761182973874</v>
      </c>
      <c r="E394" s="8">
        <f t="shared" si="31"/>
        <v>533.38968435178424</v>
      </c>
      <c r="F394" s="8">
        <f t="shared" si="32"/>
        <v>13776.914788837765</v>
      </c>
    </row>
    <row r="395" spans="2:6" x14ac:dyDescent="0.25">
      <c r="B395" s="8">
        <v>336</v>
      </c>
      <c r="C395" s="8">
        <f t="shared" si="33"/>
        <v>13776.914788837765</v>
      </c>
      <c r="D395" s="8">
        <f t="shared" si="30"/>
        <v>34.442286972094415</v>
      </c>
      <c r="E395" s="8">
        <f t="shared" si="31"/>
        <v>534.72315856266368</v>
      </c>
      <c r="F395" s="8">
        <f t="shared" si="32"/>
        <v>13242.191630275101</v>
      </c>
    </row>
    <row r="396" spans="2:6" x14ac:dyDescent="0.25">
      <c r="B396" s="8">
        <v>337</v>
      </c>
      <c r="C396" s="8">
        <f t="shared" si="33"/>
        <v>13242.191630275101</v>
      </c>
      <c r="D396" s="8">
        <f t="shared" si="30"/>
        <v>33.105479075687754</v>
      </c>
      <c r="E396" s="8">
        <f t="shared" si="31"/>
        <v>536.05996645907032</v>
      </c>
      <c r="F396" s="8">
        <f t="shared" si="32"/>
        <v>12706.131663816032</v>
      </c>
    </row>
    <row r="397" spans="2:6" x14ac:dyDescent="0.25">
      <c r="B397" s="8">
        <v>338</v>
      </c>
      <c r="C397" s="8">
        <f t="shared" si="33"/>
        <v>12706.131663816032</v>
      </c>
      <c r="D397" s="8">
        <f t="shared" si="30"/>
        <v>31.76532915954008</v>
      </c>
      <c r="E397" s="8">
        <f t="shared" si="31"/>
        <v>537.40011637521798</v>
      </c>
      <c r="F397" s="8">
        <f t="shared" si="32"/>
        <v>12168.731547440813</v>
      </c>
    </row>
    <row r="398" spans="2:6" x14ac:dyDescent="0.25">
      <c r="B398" s="8">
        <v>339</v>
      </c>
      <c r="C398" s="8">
        <f t="shared" si="33"/>
        <v>12168.731547440813</v>
      </c>
      <c r="D398" s="8">
        <f t="shared" si="30"/>
        <v>30.421828868602034</v>
      </c>
      <c r="E398" s="8">
        <f t="shared" si="31"/>
        <v>538.74361666615607</v>
      </c>
      <c r="F398" s="8">
        <f t="shared" si="32"/>
        <v>11629.987930774658</v>
      </c>
    </row>
    <row r="399" spans="2:6" x14ac:dyDescent="0.25">
      <c r="B399" s="8">
        <v>340</v>
      </c>
      <c r="C399" s="8">
        <f t="shared" si="33"/>
        <v>11629.987930774658</v>
      </c>
      <c r="D399" s="8">
        <f t="shared" si="30"/>
        <v>29.074969826936645</v>
      </c>
      <c r="E399" s="8">
        <f t="shared" si="31"/>
        <v>540.09047570782138</v>
      </c>
      <c r="F399" s="8">
        <f t="shared" si="32"/>
        <v>11089.897455066837</v>
      </c>
    </row>
    <row r="400" spans="2:6" x14ac:dyDescent="0.25">
      <c r="B400" s="8">
        <v>341</v>
      </c>
      <c r="C400" s="8">
        <f t="shared" si="33"/>
        <v>11089.897455066837</v>
      </c>
      <c r="D400" s="8">
        <f t="shared" si="30"/>
        <v>27.724743637667093</v>
      </c>
      <c r="E400" s="8">
        <f t="shared" si="31"/>
        <v>541.440701897091</v>
      </c>
      <c r="F400" s="8">
        <f t="shared" si="32"/>
        <v>10548.456753169747</v>
      </c>
    </row>
    <row r="401" spans="2:6" x14ac:dyDescent="0.25">
      <c r="B401" s="8">
        <v>342</v>
      </c>
      <c r="C401" s="8">
        <f t="shared" si="33"/>
        <v>10548.456753169747</v>
      </c>
      <c r="D401" s="8">
        <f t="shared" si="30"/>
        <v>26.371141882924366</v>
      </c>
      <c r="E401" s="8">
        <f t="shared" si="31"/>
        <v>542.79430365183373</v>
      </c>
      <c r="F401" s="8">
        <f t="shared" si="32"/>
        <v>10005.662449517913</v>
      </c>
    </row>
    <row r="402" spans="2:6" x14ac:dyDescent="0.25">
      <c r="B402" s="8">
        <v>343</v>
      </c>
      <c r="C402" s="8">
        <f t="shared" si="33"/>
        <v>10005.662449517913</v>
      </c>
      <c r="D402" s="8">
        <f t="shared" si="30"/>
        <v>25.014156123794784</v>
      </c>
      <c r="E402" s="8">
        <f t="shared" si="31"/>
        <v>544.15128941096327</v>
      </c>
      <c r="F402" s="8">
        <f t="shared" si="32"/>
        <v>9461.5111601069493</v>
      </c>
    </row>
    <row r="403" spans="2:6" x14ac:dyDescent="0.25">
      <c r="B403" s="8">
        <v>344</v>
      </c>
      <c r="C403" s="8">
        <f t="shared" si="33"/>
        <v>9461.5111601069493</v>
      </c>
      <c r="D403" s="8">
        <f t="shared" si="30"/>
        <v>23.653777900267375</v>
      </c>
      <c r="E403" s="8">
        <f t="shared" si="31"/>
        <v>545.51166763449066</v>
      </c>
      <c r="F403" s="8">
        <f t="shared" si="32"/>
        <v>8915.9994924724579</v>
      </c>
    </row>
    <row r="404" spans="2:6" x14ac:dyDescent="0.25">
      <c r="B404" s="8">
        <v>345</v>
      </c>
      <c r="C404" s="8">
        <f t="shared" si="33"/>
        <v>8915.9994924724579</v>
      </c>
      <c r="D404" s="8">
        <f t="shared" si="30"/>
        <v>22.289998731181146</v>
      </c>
      <c r="E404" s="8">
        <f t="shared" si="31"/>
        <v>546.87544680357689</v>
      </c>
      <c r="F404" s="8">
        <f t="shared" si="32"/>
        <v>8369.1240456688811</v>
      </c>
    </row>
    <row r="405" spans="2:6" x14ac:dyDescent="0.25">
      <c r="B405" s="8">
        <v>346</v>
      </c>
      <c r="C405" s="8">
        <f t="shared" si="33"/>
        <v>8369.1240456688811</v>
      </c>
      <c r="D405" s="8">
        <f t="shared" si="30"/>
        <v>20.922810114172204</v>
      </c>
      <c r="E405" s="8">
        <f t="shared" si="31"/>
        <v>548.24263542058588</v>
      </c>
      <c r="F405" s="8">
        <f t="shared" si="32"/>
        <v>7820.8814102482957</v>
      </c>
    </row>
    <row r="406" spans="2:6" x14ac:dyDescent="0.25">
      <c r="B406" s="8">
        <v>347</v>
      </c>
      <c r="C406" s="8">
        <f t="shared" si="33"/>
        <v>7820.8814102482957</v>
      </c>
      <c r="D406" s="8">
        <f t="shared" si="30"/>
        <v>19.55220352562074</v>
      </c>
      <c r="E406" s="8">
        <f t="shared" si="31"/>
        <v>549.61324200913737</v>
      </c>
      <c r="F406" s="8">
        <f t="shared" si="32"/>
        <v>7271.2681682391585</v>
      </c>
    </row>
    <row r="407" spans="2:6" x14ac:dyDescent="0.25">
      <c r="B407" s="8">
        <v>348</v>
      </c>
      <c r="C407" s="8">
        <f t="shared" si="33"/>
        <v>7271.2681682391585</v>
      </c>
      <c r="D407" s="8">
        <f t="shared" si="30"/>
        <v>18.178170420597898</v>
      </c>
      <c r="E407" s="8">
        <f t="shared" si="31"/>
        <v>550.98727511416018</v>
      </c>
      <c r="F407" s="8">
        <f t="shared" si="32"/>
        <v>6720.2808931249983</v>
      </c>
    </row>
    <row r="408" spans="2:6" x14ac:dyDescent="0.25">
      <c r="B408" s="8">
        <v>349</v>
      </c>
      <c r="C408" s="8">
        <f t="shared" si="33"/>
        <v>6720.2808931249983</v>
      </c>
      <c r="D408" s="8">
        <f t="shared" si="30"/>
        <v>16.800702232812498</v>
      </c>
      <c r="E408" s="8">
        <f t="shared" si="31"/>
        <v>552.36474330194562</v>
      </c>
      <c r="F408" s="8">
        <f t="shared" si="32"/>
        <v>6167.9161498230524</v>
      </c>
    </row>
    <row r="409" spans="2:6" x14ac:dyDescent="0.25">
      <c r="B409" s="8">
        <v>350</v>
      </c>
      <c r="C409" s="8">
        <f t="shared" si="33"/>
        <v>6167.9161498230524</v>
      </c>
      <c r="D409" s="8">
        <f t="shared" si="30"/>
        <v>15.419790374557632</v>
      </c>
      <c r="E409" s="8">
        <f t="shared" si="31"/>
        <v>553.7456551602005</v>
      </c>
      <c r="F409" s="8">
        <f t="shared" si="32"/>
        <v>5614.1704946628515</v>
      </c>
    </row>
    <row r="410" spans="2:6" x14ac:dyDescent="0.25">
      <c r="B410" s="8">
        <v>351</v>
      </c>
      <c r="C410" s="8">
        <f t="shared" si="33"/>
        <v>5614.1704946628515</v>
      </c>
      <c r="D410" s="8">
        <f t="shared" si="30"/>
        <v>14.035426236657129</v>
      </c>
      <c r="E410" s="8">
        <f t="shared" si="31"/>
        <v>555.13001929810093</v>
      </c>
      <c r="F410" s="8">
        <f t="shared" si="32"/>
        <v>5059.0404753647508</v>
      </c>
    </row>
    <row r="411" spans="2:6" x14ac:dyDescent="0.25">
      <c r="B411" s="8">
        <v>352</v>
      </c>
      <c r="C411" s="8">
        <f t="shared" si="33"/>
        <v>5059.0404753647508</v>
      </c>
      <c r="D411" s="8">
        <f t="shared" si="30"/>
        <v>12.647601188411878</v>
      </c>
      <c r="E411" s="8">
        <f t="shared" si="31"/>
        <v>556.51784434634624</v>
      </c>
      <c r="F411" s="8">
        <f t="shared" si="32"/>
        <v>4502.5226310184044</v>
      </c>
    </row>
    <row r="412" spans="2:6" x14ac:dyDescent="0.25">
      <c r="B412" s="8">
        <v>353</v>
      </c>
      <c r="C412" s="8">
        <f t="shared" si="33"/>
        <v>4502.5226310184044</v>
      </c>
      <c r="D412" s="8">
        <f t="shared" si="30"/>
        <v>11.256306577546011</v>
      </c>
      <c r="E412" s="8">
        <f t="shared" si="31"/>
        <v>557.90913895721212</v>
      </c>
      <c r="F412" s="8">
        <f t="shared" si="32"/>
        <v>3944.6134920611921</v>
      </c>
    </row>
    <row r="413" spans="2:6" x14ac:dyDescent="0.25">
      <c r="B413" s="8">
        <v>354</v>
      </c>
      <c r="C413" s="8">
        <f t="shared" si="33"/>
        <v>3944.6134920611921</v>
      </c>
      <c r="D413" s="8">
        <f t="shared" si="30"/>
        <v>9.8615337301529813</v>
      </c>
      <c r="E413" s="8">
        <f t="shared" si="31"/>
        <v>559.30391180460515</v>
      </c>
      <c r="F413" s="8">
        <f t="shared" si="32"/>
        <v>3385.3095802565867</v>
      </c>
    </row>
    <row r="414" spans="2:6" x14ac:dyDescent="0.25">
      <c r="B414" s="8">
        <v>355</v>
      </c>
      <c r="C414" s="8">
        <f t="shared" si="33"/>
        <v>3385.3095802565867</v>
      </c>
      <c r="D414" s="8">
        <f t="shared" si="30"/>
        <v>8.4632739506414669</v>
      </c>
      <c r="E414" s="8">
        <f t="shared" si="31"/>
        <v>560.70217158411663</v>
      </c>
      <c r="F414" s="8">
        <f t="shared" si="32"/>
        <v>2824.6074086724702</v>
      </c>
    </row>
    <row r="415" spans="2:6" x14ac:dyDescent="0.25">
      <c r="B415" s="8">
        <v>356</v>
      </c>
      <c r="C415" s="8">
        <f t="shared" si="33"/>
        <v>2824.6074086724702</v>
      </c>
      <c r="D415" s="8">
        <f t="shared" si="30"/>
        <v>7.061518521681176</v>
      </c>
      <c r="E415" s="8">
        <f t="shared" si="31"/>
        <v>562.10392701307694</v>
      </c>
      <c r="F415" s="8">
        <f t="shared" si="32"/>
        <v>2262.5034816593934</v>
      </c>
    </row>
    <row r="416" spans="2:6" x14ac:dyDescent="0.25">
      <c r="B416" s="8">
        <v>357</v>
      </c>
      <c r="C416" s="8">
        <f t="shared" si="33"/>
        <v>2262.5034816593934</v>
      </c>
      <c r="D416" s="8">
        <f t="shared" si="30"/>
        <v>5.6562587041484838</v>
      </c>
      <c r="E416" s="8">
        <f t="shared" si="31"/>
        <v>563.50918683060956</v>
      </c>
      <c r="F416" s="8">
        <f t="shared" si="32"/>
        <v>1698.9942948287839</v>
      </c>
    </row>
    <row r="417" spans="2:6" x14ac:dyDescent="0.25">
      <c r="B417" s="8">
        <v>358</v>
      </c>
      <c r="C417" s="8">
        <f t="shared" si="33"/>
        <v>1698.9942948287839</v>
      </c>
      <c r="D417" s="8">
        <f t="shared" si="30"/>
        <v>4.2474857370719601</v>
      </c>
      <c r="E417" s="8">
        <f t="shared" si="31"/>
        <v>564.91795979768608</v>
      </c>
      <c r="F417" s="8">
        <f t="shared" si="32"/>
        <v>1134.0763350310979</v>
      </c>
    </row>
    <row r="418" spans="2:6" x14ac:dyDescent="0.25">
      <c r="B418" s="8">
        <v>359</v>
      </c>
      <c r="C418" s="8">
        <f t="shared" si="33"/>
        <v>1134.0763350310979</v>
      </c>
      <c r="D418" s="8">
        <f t="shared" si="30"/>
        <v>2.8351908375777448</v>
      </c>
      <c r="E418" s="8">
        <f t="shared" si="31"/>
        <v>566.33025469718029</v>
      </c>
      <c r="F418" s="8">
        <f t="shared" si="32"/>
        <v>567.74608033391758</v>
      </c>
    </row>
    <row r="419" spans="2:6" x14ac:dyDescent="0.25">
      <c r="B419" s="8">
        <v>360</v>
      </c>
      <c r="C419" s="8">
        <f t="shared" si="33"/>
        <v>567.74608033391758</v>
      </c>
      <c r="D419" s="8">
        <f t="shared" si="30"/>
        <v>1.4193652008347939</v>
      </c>
      <c r="E419" s="8">
        <f t="shared" si="31"/>
        <v>567.74608033392326</v>
      </c>
      <c r="F419" s="8">
        <f t="shared" si="32"/>
        <v>-5.6843418860808015E-12</v>
      </c>
    </row>
  </sheetData>
  <hyperlinks>
    <hyperlink ref="A4" r:id="rId1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28"/>
  <sheetViews>
    <sheetView workbookViewId="0">
      <selection activeCell="G17" sqref="G17"/>
    </sheetView>
  </sheetViews>
  <sheetFormatPr defaultColWidth="8.85546875" defaultRowHeight="15" x14ac:dyDescent="0.25"/>
  <cols>
    <col min="1" max="1" width="42.85546875" bestFit="1" customWidth="1"/>
  </cols>
  <sheetData>
    <row r="1" spans="1:4" x14ac:dyDescent="0.25">
      <c r="A1" t="s">
        <v>19</v>
      </c>
      <c r="B1" s="19">
        <v>4</v>
      </c>
    </row>
    <row r="2" spans="1:4" x14ac:dyDescent="0.25">
      <c r="A2" t="s">
        <v>48</v>
      </c>
      <c r="B2">
        <v>1900</v>
      </c>
    </row>
    <row r="3" spans="1:4" x14ac:dyDescent="0.25">
      <c r="A3" t="s">
        <v>50</v>
      </c>
      <c r="B3">
        <v>180</v>
      </c>
    </row>
    <row r="4" spans="1:4" x14ac:dyDescent="0.25">
      <c r="A4" s="2" t="s">
        <v>47</v>
      </c>
      <c r="B4">
        <f>+B2*B3</f>
        <v>342000</v>
      </c>
    </row>
    <row r="6" spans="1:4" x14ac:dyDescent="0.25">
      <c r="A6" s="1" t="s">
        <v>17</v>
      </c>
      <c r="B6" s="1" t="s">
        <v>18</v>
      </c>
      <c r="C6" s="1" t="s">
        <v>17</v>
      </c>
    </row>
    <row r="7" spans="1:4" x14ac:dyDescent="0.25">
      <c r="A7" t="s">
        <v>0</v>
      </c>
      <c r="B7" s="19">
        <v>600</v>
      </c>
      <c r="C7" t="s">
        <v>4</v>
      </c>
    </row>
    <row r="8" spans="1:4" x14ac:dyDescent="0.25">
      <c r="A8" t="s">
        <v>1</v>
      </c>
      <c r="B8" s="19">
        <v>250</v>
      </c>
      <c r="C8" t="s">
        <v>3</v>
      </c>
    </row>
    <row r="9" spans="1:4" x14ac:dyDescent="0.25">
      <c r="A9" t="s">
        <v>5</v>
      </c>
      <c r="B9" s="19">
        <v>1600</v>
      </c>
      <c r="C9" t="s">
        <v>6</v>
      </c>
      <c r="D9">
        <f>+B8+B8+B8+B7+(2*B9)</f>
        <v>4550</v>
      </c>
    </row>
    <row r="12" spans="1:4" x14ac:dyDescent="0.25">
      <c r="A12" t="s">
        <v>16</v>
      </c>
      <c r="B12" s="73">
        <v>0.5</v>
      </c>
      <c r="C12" t="s">
        <v>10</v>
      </c>
    </row>
    <row r="13" spans="1:4" x14ac:dyDescent="0.25">
      <c r="A13" t="s">
        <v>13</v>
      </c>
    </row>
    <row r="14" spans="1:4" x14ac:dyDescent="0.25">
      <c r="A14" t="s">
        <v>14</v>
      </c>
      <c r="B14" s="73">
        <v>0.06</v>
      </c>
    </row>
    <row r="15" spans="1:4" x14ac:dyDescent="0.25">
      <c r="A15" t="s">
        <v>15</v>
      </c>
      <c r="B15" s="73">
        <v>0.05</v>
      </c>
    </row>
    <row r="18" spans="1:6" x14ac:dyDescent="0.25">
      <c r="A18" t="s">
        <v>11</v>
      </c>
    </row>
    <row r="20" spans="1:6" x14ac:dyDescent="0.25">
      <c r="B20" s="8" t="s">
        <v>111</v>
      </c>
      <c r="C20" s="24">
        <f>30*12</f>
        <v>360</v>
      </c>
      <c r="D20" s="8"/>
      <c r="E20" s="8" t="s">
        <v>103</v>
      </c>
      <c r="F20" s="8">
        <f>C20</f>
        <v>360</v>
      </c>
    </row>
    <row r="21" spans="1:6" x14ac:dyDescent="0.25">
      <c r="B21" s="8" t="s">
        <v>108</v>
      </c>
      <c r="C21" s="38">
        <f>0.03/12</f>
        <v>2.5000000000000001E-3</v>
      </c>
      <c r="D21" s="8"/>
      <c r="E21" s="8" t="s">
        <v>104</v>
      </c>
      <c r="F21" s="8">
        <f>+C21</f>
        <v>2.5000000000000001E-3</v>
      </c>
    </row>
    <row r="22" spans="1:6" x14ac:dyDescent="0.25">
      <c r="B22" s="8" t="s">
        <v>112</v>
      </c>
      <c r="C22" s="8">
        <f>+B4</f>
        <v>342000</v>
      </c>
      <c r="D22" s="8"/>
      <c r="E22" s="8" t="s">
        <v>105</v>
      </c>
      <c r="F22" s="8">
        <f>PMT(F21,F20,F23,F24)</f>
        <v>-1441.8857953547206</v>
      </c>
    </row>
    <row r="23" spans="1:6" x14ac:dyDescent="0.25">
      <c r="B23" s="8" t="s">
        <v>110</v>
      </c>
      <c r="C23" s="8">
        <f>-F22</f>
        <v>1441.8857953547206</v>
      </c>
      <c r="D23" s="8"/>
      <c r="E23" s="8" t="s">
        <v>106</v>
      </c>
      <c r="F23" s="8">
        <f>+C22</f>
        <v>342000</v>
      </c>
    </row>
    <row r="24" spans="1:6" x14ac:dyDescent="0.25">
      <c r="B24" s="8"/>
      <c r="C24" s="8"/>
      <c r="D24" s="8"/>
      <c r="E24" s="8" t="s">
        <v>107</v>
      </c>
      <c r="F24" s="8"/>
    </row>
    <row r="25" spans="1:6" x14ac:dyDescent="0.25">
      <c r="B25" s="8"/>
      <c r="C25" s="8"/>
      <c r="D25" s="8"/>
      <c r="E25" s="8"/>
      <c r="F25" s="8"/>
    </row>
    <row r="26" spans="1:6" x14ac:dyDescent="0.25">
      <c r="B26" s="8"/>
      <c r="C26" s="8"/>
      <c r="D26" s="8"/>
      <c r="E26" s="8"/>
      <c r="F26" s="8"/>
    </row>
    <row r="27" spans="1:6" x14ac:dyDescent="0.25">
      <c r="B27" s="8" t="s">
        <v>113</v>
      </c>
      <c r="C27" s="8" t="s">
        <v>114</v>
      </c>
      <c r="D27" s="8" t="s">
        <v>108</v>
      </c>
      <c r="E27" s="8" t="s">
        <v>109</v>
      </c>
      <c r="F27" s="8" t="s">
        <v>115</v>
      </c>
    </row>
    <row r="28" spans="1:6" x14ac:dyDescent="0.25">
      <c r="B28" s="8">
        <v>0</v>
      </c>
      <c r="C28" s="8">
        <f>C22</f>
        <v>342000</v>
      </c>
      <c r="D28" s="8"/>
      <c r="E28" s="8"/>
      <c r="F28" s="8">
        <f>+C28</f>
        <v>342000</v>
      </c>
    </row>
    <row r="29" spans="1:6" x14ac:dyDescent="0.25">
      <c r="A29" s="3">
        <f>+'Depreciation table PPE'!D2</f>
        <v>2005</v>
      </c>
      <c r="B29" s="8">
        <v>1</v>
      </c>
      <c r="C29" s="8">
        <f>+F28</f>
        <v>342000</v>
      </c>
      <c r="D29" s="8">
        <f>$C$21*C29</f>
        <v>855</v>
      </c>
      <c r="E29" s="8">
        <f>$C$23-D29</f>
        <v>586.88579535472059</v>
      </c>
      <c r="F29" s="8">
        <f>+C29-E29</f>
        <v>341413.11420464527</v>
      </c>
    </row>
    <row r="30" spans="1:6" x14ac:dyDescent="0.25">
      <c r="B30" s="8">
        <v>2</v>
      </c>
      <c r="C30" s="8">
        <f t="shared" ref="C30:C40" si="0">+F29</f>
        <v>341413.11420464527</v>
      </c>
      <c r="D30" s="8">
        <f t="shared" ref="D30:D40" si="1">$C$21*C30</f>
        <v>853.53278551161316</v>
      </c>
      <c r="E30" s="8">
        <f t="shared" ref="E30:E40" si="2">$C$23-D30</f>
        <v>588.35300984310743</v>
      </c>
      <c r="F30" s="8">
        <f t="shared" ref="F30:F40" si="3">+C30-E30</f>
        <v>340824.76119480218</v>
      </c>
    </row>
    <row r="31" spans="1:6" x14ac:dyDescent="0.25">
      <c r="B31" s="8">
        <v>3</v>
      </c>
      <c r="C31" s="8">
        <f t="shared" si="0"/>
        <v>340824.76119480218</v>
      </c>
      <c r="D31" s="8">
        <f t="shared" si="1"/>
        <v>852.06190298700551</v>
      </c>
      <c r="E31" s="8">
        <f t="shared" si="2"/>
        <v>589.82389236771508</v>
      </c>
      <c r="F31" s="8">
        <f t="shared" si="3"/>
        <v>340234.93730243447</v>
      </c>
    </row>
    <row r="32" spans="1:6" x14ac:dyDescent="0.25">
      <c r="B32" s="8">
        <v>4</v>
      </c>
      <c r="C32" s="8">
        <f t="shared" si="0"/>
        <v>340234.93730243447</v>
      </c>
      <c r="D32" s="8">
        <f t="shared" si="1"/>
        <v>850.58734325608623</v>
      </c>
      <c r="E32" s="8">
        <f t="shared" si="2"/>
        <v>591.29845209863436</v>
      </c>
      <c r="F32" s="8">
        <f t="shared" si="3"/>
        <v>339643.63885033585</v>
      </c>
    </row>
    <row r="33" spans="1:6" x14ac:dyDescent="0.25">
      <c r="B33" s="8">
        <v>5</v>
      </c>
      <c r="C33" s="8">
        <f t="shared" si="0"/>
        <v>339643.63885033585</v>
      </c>
      <c r="D33" s="8">
        <f t="shared" si="1"/>
        <v>849.10909712583964</v>
      </c>
      <c r="E33" s="8">
        <f t="shared" si="2"/>
        <v>592.77669822888095</v>
      </c>
      <c r="F33" s="8">
        <f t="shared" si="3"/>
        <v>339050.86215210694</v>
      </c>
    </row>
    <row r="34" spans="1:6" x14ac:dyDescent="0.25">
      <c r="B34" s="8">
        <v>6</v>
      </c>
      <c r="C34" s="8">
        <f t="shared" si="0"/>
        <v>339050.86215210694</v>
      </c>
      <c r="D34" s="8">
        <f t="shared" si="1"/>
        <v>847.62715538026737</v>
      </c>
      <c r="E34" s="8">
        <f t="shared" si="2"/>
        <v>594.25863997445322</v>
      </c>
      <c r="F34" s="8">
        <f t="shared" si="3"/>
        <v>338456.60351213248</v>
      </c>
    </row>
    <row r="35" spans="1:6" x14ac:dyDescent="0.25">
      <c r="B35" s="8">
        <v>7</v>
      </c>
      <c r="C35" s="8">
        <f t="shared" si="0"/>
        <v>338456.60351213248</v>
      </c>
      <c r="D35" s="8">
        <f t="shared" si="1"/>
        <v>846.14150878033126</v>
      </c>
      <c r="E35" s="8">
        <f t="shared" si="2"/>
        <v>595.74428657438932</v>
      </c>
      <c r="F35" s="8">
        <f t="shared" si="3"/>
        <v>337860.85922555812</v>
      </c>
    </row>
    <row r="36" spans="1:6" x14ac:dyDescent="0.25">
      <c r="B36" s="8">
        <v>8</v>
      </c>
      <c r="C36" s="8">
        <f t="shared" si="0"/>
        <v>337860.85922555812</v>
      </c>
      <c r="D36" s="8">
        <f t="shared" si="1"/>
        <v>844.65214806389531</v>
      </c>
      <c r="E36" s="8">
        <f t="shared" si="2"/>
        <v>597.23364729082527</v>
      </c>
      <c r="F36" s="8">
        <f t="shared" si="3"/>
        <v>337263.62557826727</v>
      </c>
    </row>
    <row r="37" spans="1:6" x14ac:dyDescent="0.25">
      <c r="B37" s="8">
        <v>9</v>
      </c>
      <c r="C37" s="8">
        <f t="shared" si="0"/>
        <v>337263.62557826727</v>
      </c>
      <c r="D37" s="8">
        <f t="shared" si="1"/>
        <v>843.15906394566821</v>
      </c>
      <c r="E37" s="8">
        <f t="shared" si="2"/>
        <v>598.72673140905238</v>
      </c>
      <c r="F37" s="8">
        <f t="shared" si="3"/>
        <v>336664.89884685824</v>
      </c>
    </row>
    <row r="38" spans="1:6" x14ac:dyDescent="0.25">
      <c r="B38" s="8">
        <v>10</v>
      </c>
      <c r="C38" s="8">
        <f t="shared" si="0"/>
        <v>336664.89884685824</v>
      </c>
      <c r="D38" s="8">
        <f t="shared" si="1"/>
        <v>841.66224711714563</v>
      </c>
      <c r="E38" s="8">
        <f t="shared" si="2"/>
        <v>600.22354823757496</v>
      </c>
      <c r="F38" s="8">
        <f t="shared" si="3"/>
        <v>336064.67529862066</v>
      </c>
    </row>
    <row r="39" spans="1:6" x14ac:dyDescent="0.25">
      <c r="B39" s="8">
        <v>11</v>
      </c>
      <c r="C39" s="8">
        <f t="shared" si="0"/>
        <v>336064.67529862066</v>
      </c>
      <c r="D39" s="8">
        <f t="shared" si="1"/>
        <v>840.16168824655165</v>
      </c>
      <c r="E39" s="8">
        <f t="shared" si="2"/>
        <v>601.72410710816894</v>
      </c>
      <c r="F39" s="8">
        <f t="shared" si="3"/>
        <v>335462.95119151246</v>
      </c>
    </row>
    <row r="40" spans="1:6" x14ac:dyDescent="0.25">
      <c r="B40" s="8">
        <v>12</v>
      </c>
      <c r="C40" s="8">
        <f t="shared" si="0"/>
        <v>335462.95119151246</v>
      </c>
      <c r="D40" s="8">
        <f t="shared" si="1"/>
        <v>838.65737797878114</v>
      </c>
      <c r="E40" s="8">
        <f t="shared" si="2"/>
        <v>603.22841737593944</v>
      </c>
      <c r="F40" s="8">
        <f t="shared" si="3"/>
        <v>334859.72277413652</v>
      </c>
    </row>
    <row r="41" spans="1:6" x14ac:dyDescent="0.25">
      <c r="B41" s="8"/>
      <c r="C41" s="8"/>
      <c r="D41" s="8">
        <f>SUM(D29:D40)</f>
        <v>10162.352318393185</v>
      </c>
      <c r="E41" s="8">
        <f>SUM(E29:E40)</f>
        <v>7140.2772258634614</v>
      </c>
      <c r="F41" s="8"/>
    </row>
    <row r="42" spans="1:6" x14ac:dyDescent="0.25">
      <c r="B42" s="8"/>
      <c r="C42" s="8"/>
      <c r="D42" s="8"/>
      <c r="E42" s="8"/>
      <c r="F42" s="8"/>
    </row>
    <row r="43" spans="1:6" x14ac:dyDescent="0.25">
      <c r="A43" s="3">
        <f>+A29+1</f>
        <v>2006</v>
      </c>
      <c r="B43" s="8">
        <v>13</v>
      </c>
      <c r="C43" s="8">
        <f>+F40</f>
        <v>334859.72277413652</v>
      </c>
      <c r="D43" s="8">
        <f>$C$21*C43</f>
        <v>837.14930693534131</v>
      </c>
      <c r="E43" s="8">
        <f>$C$23-D43</f>
        <v>604.73648841937927</v>
      </c>
      <c r="F43" s="8">
        <f t="shared" ref="F43:F93" si="4">+C43-E43</f>
        <v>334254.98628571717</v>
      </c>
    </row>
    <row r="44" spans="1:6" x14ac:dyDescent="0.25">
      <c r="B44" s="8">
        <v>14</v>
      </c>
      <c r="C44" s="8">
        <f>+F43</f>
        <v>334254.98628571717</v>
      </c>
      <c r="D44" s="8">
        <f>$C$21*C44</f>
        <v>835.63746571429294</v>
      </c>
      <c r="E44" s="8">
        <f t="shared" ref="E44:E54" si="5">$C$23-D44</f>
        <v>606.24832964042764</v>
      </c>
      <c r="F44" s="8">
        <f t="shared" ref="F44" si="6">+C44-E44</f>
        <v>333648.73795607674</v>
      </c>
    </row>
    <row r="45" spans="1:6" x14ac:dyDescent="0.25">
      <c r="B45" s="8">
        <v>15</v>
      </c>
      <c r="C45" s="8">
        <f t="shared" ref="C45:C54" si="7">+F44</f>
        <v>333648.73795607674</v>
      </c>
      <c r="D45" s="8">
        <f t="shared" ref="D45:D54" si="8">$C$21*C45</f>
        <v>834.12184489019182</v>
      </c>
      <c r="E45" s="8">
        <f t="shared" si="5"/>
        <v>607.76395046452876</v>
      </c>
      <c r="F45" s="8">
        <f t="shared" ref="F45:F54" si="9">+C45-E45</f>
        <v>333040.9740056122</v>
      </c>
    </row>
    <row r="46" spans="1:6" x14ac:dyDescent="0.25">
      <c r="B46" s="8">
        <v>16</v>
      </c>
      <c r="C46" s="8">
        <f t="shared" si="7"/>
        <v>333040.9740056122</v>
      </c>
      <c r="D46" s="8">
        <f t="shared" si="8"/>
        <v>832.60243501403056</v>
      </c>
      <c r="E46" s="8">
        <f t="shared" si="5"/>
        <v>609.28336034069002</v>
      </c>
      <c r="F46" s="8">
        <f t="shared" si="9"/>
        <v>332431.6906452715</v>
      </c>
    </row>
    <row r="47" spans="1:6" x14ac:dyDescent="0.25">
      <c r="B47" s="8">
        <v>17</v>
      </c>
      <c r="C47" s="8">
        <f t="shared" si="7"/>
        <v>332431.6906452715</v>
      </c>
      <c r="D47" s="8">
        <f t="shared" si="8"/>
        <v>831.07922661317878</v>
      </c>
      <c r="E47" s="8">
        <f t="shared" si="5"/>
        <v>610.80656874154181</v>
      </c>
      <c r="F47" s="8">
        <f t="shared" si="9"/>
        <v>331820.88407652994</v>
      </c>
    </row>
    <row r="48" spans="1:6" x14ac:dyDescent="0.25">
      <c r="B48" s="8">
        <v>18</v>
      </c>
      <c r="C48" s="8">
        <f t="shared" si="7"/>
        <v>331820.88407652994</v>
      </c>
      <c r="D48" s="8">
        <f t="shared" si="8"/>
        <v>829.55221019132489</v>
      </c>
      <c r="E48" s="8">
        <f t="shared" si="5"/>
        <v>612.3335851633957</v>
      </c>
      <c r="F48" s="8">
        <f t="shared" si="9"/>
        <v>331208.55049136654</v>
      </c>
    </row>
    <row r="49" spans="1:6" x14ac:dyDescent="0.25">
      <c r="B49" s="8">
        <v>19</v>
      </c>
      <c r="C49" s="8">
        <f t="shared" si="7"/>
        <v>331208.55049136654</v>
      </c>
      <c r="D49" s="8">
        <f t="shared" si="8"/>
        <v>828.02137622841633</v>
      </c>
      <c r="E49" s="8">
        <f t="shared" si="5"/>
        <v>613.86441912630426</v>
      </c>
      <c r="F49" s="8">
        <f t="shared" si="9"/>
        <v>330594.68607224023</v>
      </c>
    </row>
    <row r="50" spans="1:6" x14ac:dyDescent="0.25">
      <c r="B50" s="8">
        <v>20</v>
      </c>
      <c r="C50" s="8">
        <f t="shared" si="7"/>
        <v>330594.68607224023</v>
      </c>
      <c r="D50" s="8">
        <f t="shared" si="8"/>
        <v>826.48671518060064</v>
      </c>
      <c r="E50" s="8">
        <f t="shared" si="5"/>
        <v>615.39908017411994</v>
      </c>
      <c r="F50" s="8">
        <f t="shared" si="9"/>
        <v>329979.28699206613</v>
      </c>
    </row>
    <row r="51" spans="1:6" x14ac:dyDescent="0.25">
      <c r="B51" s="8">
        <v>21</v>
      </c>
      <c r="C51" s="8">
        <f t="shared" si="7"/>
        <v>329979.28699206613</v>
      </c>
      <c r="D51" s="8">
        <f t="shared" si="8"/>
        <v>824.94821748016534</v>
      </c>
      <c r="E51" s="8">
        <f t="shared" si="5"/>
        <v>616.93757787455525</v>
      </c>
      <c r="F51" s="8">
        <f t="shared" si="9"/>
        <v>329362.34941419156</v>
      </c>
    </row>
    <row r="52" spans="1:6" x14ac:dyDescent="0.25">
      <c r="B52" s="8">
        <v>22</v>
      </c>
      <c r="C52" s="8">
        <f t="shared" si="7"/>
        <v>329362.34941419156</v>
      </c>
      <c r="D52" s="8">
        <f t="shared" si="8"/>
        <v>823.40587353547892</v>
      </c>
      <c r="E52" s="8">
        <f t="shared" si="5"/>
        <v>618.47992181924167</v>
      </c>
      <c r="F52" s="8">
        <f t="shared" si="9"/>
        <v>328743.86949237232</v>
      </c>
    </row>
    <row r="53" spans="1:6" x14ac:dyDescent="0.25">
      <c r="B53" s="8">
        <v>23</v>
      </c>
      <c r="C53" s="8">
        <f t="shared" si="7"/>
        <v>328743.86949237232</v>
      </c>
      <c r="D53" s="8">
        <f t="shared" si="8"/>
        <v>821.85967373093081</v>
      </c>
      <c r="E53" s="8">
        <f t="shared" si="5"/>
        <v>620.02612162378978</v>
      </c>
      <c r="F53" s="8">
        <f t="shared" si="9"/>
        <v>328123.84337074851</v>
      </c>
    </row>
    <row r="54" spans="1:6" x14ac:dyDescent="0.25">
      <c r="B54" s="8">
        <v>24</v>
      </c>
      <c r="C54" s="8">
        <f t="shared" si="7"/>
        <v>328123.84337074851</v>
      </c>
      <c r="D54" s="8">
        <f t="shared" si="8"/>
        <v>820.30960842687125</v>
      </c>
      <c r="E54" s="8">
        <f t="shared" si="5"/>
        <v>621.57618692784934</v>
      </c>
      <c r="F54" s="8">
        <f t="shared" si="9"/>
        <v>327502.26718382066</v>
      </c>
    </row>
    <row r="55" spans="1:6" x14ac:dyDescent="0.25">
      <c r="B55" s="8"/>
      <c r="C55" s="8"/>
      <c r="D55" s="8">
        <f>SUM(D43:D54)</f>
        <v>9945.1739539408227</v>
      </c>
      <c r="E55" s="8">
        <f>SUM(E43:E54)</f>
        <v>7357.4555903158243</v>
      </c>
      <c r="F55" s="8"/>
    </row>
    <row r="56" spans="1:6" x14ac:dyDescent="0.25">
      <c r="B56" s="8"/>
      <c r="C56" s="8"/>
      <c r="D56" s="8"/>
      <c r="E56" s="8"/>
      <c r="F56" s="8"/>
    </row>
    <row r="57" spans="1:6" x14ac:dyDescent="0.25">
      <c r="A57" s="3">
        <f>+A43+1</f>
        <v>2007</v>
      </c>
      <c r="B57" s="8">
        <v>25</v>
      </c>
      <c r="C57" s="8">
        <f>+F54</f>
        <v>327502.26718382066</v>
      </c>
      <c r="D57" s="8">
        <f>$C$21*C57</f>
        <v>818.75566795955172</v>
      </c>
      <c r="E57" s="8">
        <f>$C$23-D57</f>
        <v>623.13012739516887</v>
      </c>
      <c r="F57" s="8">
        <f t="shared" si="4"/>
        <v>326879.1370564255</v>
      </c>
    </row>
    <row r="58" spans="1:6" x14ac:dyDescent="0.25">
      <c r="B58" s="8">
        <v>26</v>
      </c>
      <c r="C58" s="8">
        <f>+F57</f>
        <v>326879.1370564255</v>
      </c>
      <c r="D58" s="8">
        <f t="shared" ref="D58:D68" si="10">$C$21*C58</f>
        <v>817.19784264106374</v>
      </c>
      <c r="E58" s="8">
        <f t="shared" ref="E58:E68" si="11">$C$23-D58</f>
        <v>624.68795271365684</v>
      </c>
      <c r="F58" s="8">
        <f t="shared" ref="F58" si="12">+C58-E58</f>
        <v>326254.44910371187</v>
      </c>
    </row>
    <row r="59" spans="1:6" x14ac:dyDescent="0.25">
      <c r="B59" s="8">
        <v>27</v>
      </c>
      <c r="C59" s="8">
        <f t="shared" ref="C59:C68" si="13">+F58</f>
        <v>326254.44910371187</v>
      </c>
      <c r="D59" s="8">
        <f t="shared" si="10"/>
        <v>815.63612275927971</v>
      </c>
      <c r="E59" s="8">
        <f t="shared" si="11"/>
        <v>626.24967259544087</v>
      </c>
      <c r="F59" s="8">
        <f t="shared" ref="F59:F68" si="14">+C59-E59</f>
        <v>325628.1994311164</v>
      </c>
    </row>
    <row r="60" spans="1:6" x14ac:dyDescent="0.25">
      <c r="B60" s="8">
        <v>28</v>
      </c>
      <c r="C60" s="8">
        <f t="shared" si="13"/>
        <v>325628.1994311164</v>
      </c>
      <c r="D60" s="8">
        <f t="shared" si="10"/>
        <v>814.070498577791</v>
      </c>
      <c r="E60" s="8">
        <f t="shared" si="11"/>
        <v>627.81529677692959</v>
      </c>
      <c r="F60" s="8">
        <f t="shared" si="14"/>
        <v>325000.38413433946</v>
      </c>
    </row>
    <row r="61" spans="1:6" x14ac:dyDescent="0.25">
      <c r="B61" s="8">
        <v>29</v>
      </c>
      <c r="C61" s="8">
        <f t="shared" si="13"/>
        <v>325000.38413433946</v>
      </c>
      <c r="D61" s="8">
        <f t="shared" si="10"/>
        <v>812.50096033584862</v>
      </c>
      <c r="E61" s="8">
        <f t="shared" si="11"/>
        <v>629.38483501887197</v>
      </c>
      <c r="F61" s="8">
        <f t="shared" si="14"/>
        <v>324370.99929932057</v>
      </c>
    </row>
    <row r="62" spans="1:6" x14ac:dyDescent="0.25">
      <c r="B62" s="8">
        <v>30</v>
      </c>
      <c r="C62" s="8">
        <f t="shared" si="13"/>
        <v>324370.99929932057</v>
      </c>
      <c r="D62" s="8">
        <f t="shared" si="10"/>
        <v>810.92749824830139</v>
      </c>
      <c r="E62" s="8">
        <f t="shared" si="11"/>
        <v>630.9582971064192</v>
      </c>
      <c r="F62" s="8">
        <f t="shared" si="14"/>
        <v>323740.04100221413</v>
      </c>
    </row>
    <row r="63" spans="1:6" x14ac:dyDescent="0.25">
      <c r="B63" s="8">
        <v>31</v>
      </c>
      <c r="C63" s="8">
        <f t="shared" si="13"/>
        <v>323740.04100221413</v>
      </c>
      <c r="D63" s="8">
        <f t="shared" si="10"/>
        <v>809.35010250553535</v>
      </c>
      <c r="E63" s="8">
        <f t="shared" si="11"/>
        <v>632.53569284918524</v>
      </c>
      <c r="F63" s="8">
        <f t="shared" si="14"/>
        <v>323107.50530936493</v>
      </c>
    </row>
    <row r="64" spans="1:6" x14ac:dyDescent="0.25">
      <c r="B64" s="8">
        <v>32</v>
      </c>
      <c r="C64" s="8">
        <f t="shared" si="13"/>
        <v>323107.50530936493</v>
      </c>
      <c r="D64" s="8">
        <f t="shared" si="10"/>
        <v>807.76876327341233</v>
      </c>
      <c r="E64" s="8">
        <f t="shared" si="11"/>
        <v>634.11703208130825</v>
      </c>
      <c r="F64" s="8">
        <f t="shared" si="14"/>
        <v>322473.38827728364</v>
      </c>
    </row>
    <row r="65" spans="1:6" x14ac:dyDescent="0.25">
      <c r="B65" s="8">
        <v>33</v>
      </c>
      <c r="C65" s="8">
        <f t="shared" si="13"/>
        <v>322473.38827728364</v>
      </c>
      <c r="D65" s="8">
        <f t="shared" si="10"/>
        <v>806.18347069320907</v>
      </c>
      <c r="E65" s="8">
        <f t="shared" si="11"/>
        <v>635.70232466151151</v>
      </c>
      <c r="F65" s="8">
        <f t="shared" si="14"/>
        <v>321837.68595262215</v>
      </c>
    </row>
    <row r="66" spans="1:6" x14ac:dyDescent="0.25">
      <c r="B66" s="8">
        <v>34</v>
      </c>
      <c r="C66" s="8">
        <f t="shared" si="13"/>
        <v>321837.68595262215</v>
      </c>
      <c r="D66" s="8">
        <f t="shared" si="10"/>
        <v>804.59421488155544</v>
      </c>
      <c r="E66" s="8">
        <f t="shared" si="11"/>
        <v>637.29158047316514</v>
      </c>
      <c r="F66" s="8">
        <f t="shared" si="14"/>
        <v>321200.39437214896</v>
      </c>
    </row>
    <row r="67" spans="1:6" x14ac:dyDescent="0.25">
      <c r="B67" s="8">
        <v>35</v>
      </c>
      <c r="C67" s="8">
        <f t="shared" si="13"/>
        <v>321200.39437214896</v>
      </c>
      <c r="D67" s="8">
        <f t="shared" si="10"/>
        <v>803.00098593037239</v>
      </c>
      <c r="E67" s="8">
        <f t="shared" si="11"/>
        <v>638.88480942434819</v>
      </c>
      <c r="F67" s="8">
        <f t="shared" si="14"/>
        <v>320561.50956272462</v>
      </c>
    </row>
    <row r="68" spans="1:6" x14ac:dyDescent="0.25">
      <c r="B68" s="8">
        <v>36</v>
      </c>
      <c r="C68" s="8">
        <f t="shared" si="13"/>
        <v>320561.50956272462</v>
      </c>
      <c r="D68" s="8">
        <f t="shared" si="10"/>
        <v>801.40377390681158</v>
      </c>
      <c r="E68" s="8">
        <f t="shared" si="11"/>
        <v>640.48202144790901</v>
      </c>
      <c r="F68" s="8">
        <f t="shared" si="14"/>
        <v>319921.02754127671</v>
      </c>
    </row>
    <row r="69" spans="1:6" x14ac:dyDescent="0.25">
      <c r="B69" s="8"/>
      <c r="C69" s="8"/>
      <c r="D69" s="8">
        <f>SUM(D57:D68)</f>
        <v>9721.3899017127333</v>
      </c>
      <c r="E69" s="8">
        <f>SUM(E57:E68)</f>
        <v>7581.2396425439147</v>
      </c>
      <c r="F69" s="8"/>
    </row>
    <row r="70" spans="1:6" x14ac:dyDescent="0.25">
      <c r="B70" s="8"/>
      <c r="C70" s="8"/>
      <c r="D70" s="8"/>
      <c r="E70" s="8"/>
      <c r="F70" s="8"/>
    </row>
    <row r="71" spans="1:6" x14ac:dyDescent="0.25">
      <c r="A71" s="3">
        <f>+A57+1</f>
        <v>2008</v>
      </c>
      <c r="B71" s="8">
        <v>37</v>
      </c>
      <c r="C71" s="8">
        <f>+F68</f>
        <v>319921.02754127671</v>
      </c>
      <c r="D71" s="8">
        <f>$C$21*C71</f>
        <v>799.80256885319181</v>
      </c>
      <c r="E71" s="8">
        <f>$C$23-D71</f>
        <v>642.08322650152877</v>
      </c>
      <c r="F71" s="8">
        <f t="shared" si="4"/>
        <v>319278.94431477517</v>
      </c>
    </row>
    <row r="72" spans="1:6" x14ac:dyDescent="0.25">
      <c r="B72" s="8">
        <v>38</v>
      </c>
      <c r="C72" s="8">
        <f t="shared" ref="C72:C103" si="15">+F71</f>
        <v>319278.94431477517</v>
      </c>
      <c r="D72" s="8">
        <f t="shared" ref="D72:D82" si="16">$C$21*C72</f>
        <v>798.19736078693791</v>
      </c>
      <c r="E72" s="8">
        <f t="shared" ref="E72:E82" si="17">$C$23-D72</f>
        <v>643.68843456778268</v>
      </c>
      <c r="F72" s="8">
        <f t="shared" si="4"/>
        <v>318635.25588020741</v>
      </c>
    </row>
    <row r="73" spans="1:6" x14ac:dyDescent="0.25">
      <c r="B73" s="8">
        <v>39</v>
      </c>
      <c r="C73" s="8">
        <f t="shared" si="15"/>
        <v>318635.25588020741</v>
      </c>
      <c r="D73" s="8">
        <f t="shared" si="16"/>
        <v>796.58813970051858</v>
      </c>
      <c r="E73" s="8">
        <f t="shared" si="17"/>
        <v>645.297655654202</v>
      </c>
      <c r="F73" s="8">
        <f t="shared" si="4"/>
        <v>317989.95822455321</v>
      </c>
    </row>
    <row r="74" spans="1:6" x14ac:dyDescent="0.25">
      <c r="B74" s="8">
        <v>40</v>
      </c>
      <c r="C74" s="8">
        <f t="shared" si="15"/>
        <v>317989.95822455321</v>
      </c>
      <c r="D74" s="8">
        <f t="shared" si="16"/>
        <v>794.97489556138305</v>
      </c>
      <c r="E74" s="8">
        <f t="shared" si="17"/>
        <v>646.91089979333753</v>
      </c>
      <c r="F74" s="8">
        <f t="shared" si="4"/>
        <v>317343.04732475989</v>
      </c>
    </row>
    <row r="75" spans="1:6" x14ac:dyDescent="0.25">
      <c r="B75" s="8">
        <v>41</v>
      </c>
      <c r="C75" s="8">
        <f t="shared" si="15"/>
        <v>317343.04732475989</v>
      </c>
      <c r="D75" s="8">
        <f t="shared" si="16"/>
        <v>793.35761831189973</v>
      </c>
      <c r="E75" s="8">
        <f t="shared" si="17"/>
        <v>648.52817704282086</v>
      </c>
      <c r="F75" s="8">
        <f t="shared" si="4"/>
        <v>316694.51914771704</v>
      </c>
    </row>
    <row r="76" spans="1:6" x14ac:dyDescent="0.25">
      <c r="B76" s="8">
        <v>42</v>
      </c>
      <c r="C76" s="8">
        <f t="shared" si="15"/>
        <v>316694.51914771704</v>
      </c>
      <c r="D76" s="8">
        <f t="shared" si="16"/>
        <v>791.73629786929268</v>
      </c>
      <c r="E76" s="8">
        <f t="shared" si="17"/>
        <v>650.1494974854279</v>
      </c>
      <c r="F76" s="8">
        <f t="shared" si="4"/>
        <v>316044.36965023162</v>
      </c>
    </row>
    <row r="77" spans="1:6" x14ac:dyDescent="0.25">
      <c r="B77" s="8">
        <v>43</v>
      </c>
      <c r="C77" s="8">
        <f t="shared" si="15"/>
        <v>316044.36965023162</v>
      </c>
      <c r="D77" s="8">
        <f t="shared" si="16"/>
        <v>790.110924125579</v>
      </c>
      <c r="E77" s="8">
        <f t="shared" si="17"/>
        <v>651.77487122914158</v>
      </c>
      <c r="F77" s="8">
        <f t="shared" si="4"/>
        <v>315392.59477900248</v>
      </c>
    </row>
    <row r="78" spans="1:6" x14ac:dyDescent="0.25">
      <c r="B78" s="8">
        <v>44</v>
      </c>
      <c r="C78" s="8">
        <f t="shared" si="15"/>
        <v>315392.59477900248</v>
      </c>
      <c r="D78" s="8">
        <f t="shared" si="16"/>
        <v>788.48148694750626</v>
      </c>
      <c r="E78" s="8">
        <f t="shared" si="17"/>
        <v>653.40430840721433</v>
      </c>
      <c r="F78" s="8">
        <f t="shared" si="4"/>
        <v>314739.19047059526</v>
      </c>
    </row>
    <row r="79" spans="1:6" x14ac:dyDescent="0.25">
      <c r="B79" s="8">
        <v>45</v>
      </c>
      <c r="C79" s="8">
        <f t="shared" si="15"/>
        <v>314739.19047059526</v>
      </c>
      <c r="D79" s="8">
        <f t="shared" si="16"/>
        <v>786.84797617648815</v>
      </c>
      <c r="E79" s="8">
        <f t="shared" si="17"/>
        <v>655.03781917823244</v>
      </c>
      <c r="F79" s="8">
        <f t="shared" si="4"/>
        <v>314084.15265141701</v>
      </c>
    </row>
    <row r="80" spans="1:6" x14ac:dyDescent="0.25">
      <c r="B80" s="8">
        <v>46</v>
      </c>
      <c r="C80" s="8">
        <f t="shared" si="15"/>
        <v>314084.15265141701</v>
      </c>
      <c r="D80" s="8">
        <f t="shared" si="16"/>
        <v>785.21038162854256</v>
      </c>
      <c r="E80" s="8">
        <f t="shared" si="17"/>
        <v>656.67541372617802</v>
      </c>
      <c r="F80" s="8">
        <f t="shared" si="4"/>
        <v>313427.47723769082</v>
      </c>
    </row>
    <row r="81" spans="1:6" x14ac:dyDescent="0.25">
      <c r="B81" s="8">
        <v>47</v>
      </c>
      <c r="C81" s="8">
        <f t="shared" si="15"/>
        <v>313427.47723769082</v>
      </c>
      <c r="D81" s="8">
        <f t="shared" si="16"/>
        <v>783.56869309422711</v>
      </c>
      <c r="E81" s="8">
        <f t="shared" si="17"/>
        <v>658.31710226049347</v>
      </c>
      <c r="F81" s="8">
        <f t="shared" si="4"/>
        <v>312769.16013543034</v>
      </c>
    </row>
    <row r="82" spans="1:6" x14ac:dyDescent="0.25">
      <c r="B82" s="8">
        <v>48</v>
      </c>
      <c r="C82" s="8">
        <f t="shared" si="15"/>
        <v>312769.16013543034</v>
      </c>
      <c r="D82" s="8">
        <f t="shared" si="16"/>
        <v>781.92290033857591</v>
      </c>
      <c r="E82" s="8">
        <f t="shared" si="17"/>
        <v>659.96289501614467</v>
      </c>
      <c r="F82" s="8">
        <f t="shared" si="4"/>
        <v>312109.19724041421</v>
      </c>
    </row>
    <row r="83" spans="1:6" x14ac:dyDescent="0.25">
      <c r="B83" s="8"/>
      <c r="C83" s="8"/>
      <c r="D83" s="8">
        <f>SUM(D71:D82)</f>
        <v>9490.7992433941436</v>
      </c>
      <c r="E83" s="8">
        <f>SUM(E71:E82)</f>
        <v>7811.8303008625044</v>
      </c>
      <c r="F83" s="8"/>
    </row>
    <row r="84" spans="1:6" x14ac:dyDescent="0.25">
      <c r="B84" s="8"/>
      <c r="C84" s="8"/>
      <c r="D84" s="8"/>
      <c r="E84" s="8"/>
      <c r="F84" s="8"/>
    </row>
    <row r="85" spans="1:6" x14ac:dyDescent="0.25">
      <c r="A85" s="3">
        <f>+A71+1</f>
        <v>2009</v>
      </c>
      <c r="B85" s="8">
        <v>49</v>
      </c>
      <c r="C85" s="8">
        <f>+F82</f>
        <v>312109.19724041421</v>
      </c>
      <c r="D85" s="8">
        <f>$C$21*C85</f>
        <v>780.27299310103558</v>
      </c>
      <c r="E85" s="8">
        <f>$C$23-D85</f>
        <v>661.612802253685</v>
      </c>
      <c r="F85" s="8">
        <f t="shared" si="4"/>
        <v>311447.58443816053</v>
      </c>
    </row>
    <row r="86" spans="1:6" x14ac:dyDescent="0.25">
      <c r="B86" s="8">
        <v>50</v>
      </c>
      <c r="C86" s="8">
        <f t="shared" si="15"/>
        <v>311447.58443816053</v>
      </c>
      <c r="D86" s="8">
        <f t="shared" ref="D86:D96" si="18">$C$21*C86</f>
        <v>778.61896109540135</v>
      </c>
      <c r="E86" s="8">
        <f t="shared" ref="E86:E96" si="19">$C$23-D86</f>
        <v>663.26683425931924</v>
      </c>
      <c r="F86" s="8">
        <f t="shared" si="4"/>
        <v>310784.3176039012</v>
      </c>
    </row>
    <row r="87" spans="1:6" x14ac:dyDescent="0.25">
      <c r="B87" s="8">
        <v>51</v>
      </c>
      <c r="C87" s="8">
        <f t="shared" si="15"/>
        <v>310784.3176039012</v>
      </c>
      <c r="D87" s="8">
        <f t="shared" si="18"/>
        <v>776.96079400975304</v>
      </c>
      <c r="E87" s="8">
        <f t="shared" si="19"/>
        <v>664.92500134496754</v>
      </c>
      <c r="F87" s="8">
        <f t="shared" si="4"/>
        <v>310119.39260255621</v>
      </c>
    </row>
    <row r="88" spans="1:6" x14ac:dyDescent="0.25">
      <c r="B88" s="8">
        <v>52</v>
      </c>
      <c r="C88" s="8">
        <f t="shared" si="15"/>
        <v>310119.39260255621</v>
      </c>
      <c r="D88" s="8">
        <f t="shared" si="18"/>
        <v>775.29848150639054</v>
      </c>
      <c r="E88" s="8">
        <f t="shared" si="19"/>
        <v>666.58731384833004</v>
      </c>
      <c r="F88" s="8">
        <f t="shared" si="4"/>
        <v>309452.8052887079</v>
      </c>
    </row>
    <row r="89" spans="1:6" x14ac:dyDescent="0.25">
      <c r="B89" s="8">
        <v>53</v>
      </c>
      <c r="C89" s="8">
        <f t="shared" si="15"/>
        <v>309452.8052887079</v>
      </c>
      <c r="D89" s="8">
        <f t="shared" si="18"/>
        <v>773.63201322176974</v>
      </c>
      <c r="E89" s="8">
        <f t="shared" si="19"/>
        <v>668.25378213295085</v>
      </c>
      <c r="F89" s="8">
        <f t="shared" si="4"/>
        <v>308784.55150657496</v>
      </c>
    </row>
    <row r="90" spans="1:6" x14ac:dyDescent="0.25">
      <c r="B90" s="8">
        <v>54</v>
      </c>
      <c r="C90" s="8">
        <f t="shared" si="15"/>
        <v>308784.55150657496</v>
      </c>
      <c r="D90" s="8">
        <f t="shared" si="18"/>
        <v>771.96137876643741</v>
      </c>
      <c r="E90" s="8">
        <f t="shared" si="19"/>
        <v>669.92441658828318</v>
      </c>
      <c r="F90" s="8">
        <f t="shared" si="4"/>
        <v>308114.62708998669</v>
      </c>
    </row>
    <row r="91" spans="1:6" x14ac:dyDescent="0.25">
      <c r="B91" s="8">
        <v>55</v>
      </c>
      <c r="C91" s="8">
        <f t="shared" si="15"/>
        <v>308114.62708998669</v>
      </c>
      <c r="D91" s="8">
        <f t="shared" si="18"/>
        <v>770.28656772496674</v>
      </c>
      <c r="E91" s="8">
        <f t="shared" si="19"/>
        <v>671.59922762975384</v>
      </c>
      <c r="F91" s="8">
        <f t="shared" si="4"/>
        <v>307443.02786235692</v>
      </c>
    </row>
    <row r="92" spans="1:6" x14ac:dyDescent="0.25">
      <c r="B92" s="8">
        <v>56</v>
      </c>
      <c r="C92" s="8">
        <f t="shared" si="15"/>
        <v>307443.02786235692</v>
      </c>
      <c r="D92" s="8">
        <f t="shared" si="18"/>
        <v>768.60756965589235</v>
      </c>
      <c r="E92" s="8">
        <f t="shared" si="19"/>
        <v>673.27822569882824</v>
      </c>
      <c r="F92" s="8">
        <f t="shared" si="4"/>
        <v>306769.74963665812</v>
      </c>
    </row>
    <row r="93" spans="1:6" x14ac:dyDescent="0.25">
      <c r="B93" s="8">
        <v>57</v>
      </c>
      <c r="C93" s="8">
        <f t="shared" si="15"/>
        <v>306769.74963665812</v>
      </c>
      <c r="D93" s="8">
        <f t="shared" si="18"/>
        <v>766.92437409164529</v>
      </c>
      <c r="E93" s="8">
        <f t="shared" si="19"/>
        <v>674.96142126307529</v>
      </c>
      <c r="F93" s="8">
        <f t="shared" si="4"/>
        <v>306094.78821539506</v>
      </c>
    </row>
    <row r="94" spans="1:6" x14ac:dyDescent="0.25">
      <c r="B94" s="8">
        <v>58</v>
      </c>
      <c r="C94" s="8">
        <f t="shared" si="15"/>
        <v>306094.78821539506</v>
      </c>
      <c r="D94" s="8">
        <f t="shared" si="18"/>
        <v>765.23697053848764</v>
      </c>
      <c r="E94" s="8">
        <f t="shared" si="19"/>
        <v>676.64882481623295</v>
      </c>
      <c r="F94" s="8">
        <f t="shared" ref="F94:F165" si="20">+C94-E94</f>
        <v>305418.13939057884</v>
      </c>
    </row>
    <row r="95" spans="1:6" x14ac:dyDescent="0.25">
      <c r="B95" s="8">
        <v>59</v>
      </c>
      <c r="C95" s="8">
        <f t="shared" si="15"/>
        <v>305418.13939057884</v>
      </c>
      <c r="D95" s="8">
        <f t="shared" si="18"/>
        <v>763.54534847644709</v>
      </c>
      <c r="E95" s="8">
        <f t="shared" si="19"/>
        <v>678.3404468782735</v>
      </c>
      <c r="F95" s="8">
        <f t="shared" si="20"/>
        <v>304739.79894370056</v>
      </c>
    </row>
    <row r="96" spans="1:6" x14ac:dyDescent="0.25">
      <c r="B96" s="8">
        <v>60</v>
      </c>
      <c r="C96" s="8">
        <f t="shared" si="15"/>
        <v>304739.79894370056</v>
      </c>
      <c r="D96" s="8">
        <f t="shared" si="18"/>
        <v>761.84949735925136</v>
      </c>
      <c r="E96" s="8">
        <f t="shared" si="19"/>
        <v>680.03629799546923</v>
      </c>
      <c r="F96" s="8">
        <f t="shared" si="20"/>
        <v>304059.76264570508</v>
      </c>
    </row>
    <row r="97" spans="1:6" x14ac:dyDescent="0.25">
      <c r="B97" s="8"/>
      <c r="C97" s="8"/>
      <c r="D97" s="8">
        <f>SUM(D85:D96)</f>
        <v>9253.1949495474782</v>
      </c>
      <c r="E97" s="8">
        <f>SUM(E85:E96)</f>
        <v>8049.4345947091688</v>
      </c>
      <c r="F97" s="8"/>
    </row>
    <row r="98" spans="1:6" x14ac:dyDescent="0.25">
      <c r="B98" s="8"/>
      <c r="C98" s="8"/>
      <c r="D98" s="8"/>
      <c r="E98" s="8"/>
      <c r="F98" s="8"/>
    </row>
    <row r="99" spans="1:6" x14ac:dyDescent="0.25">
      <c r="A99" s="3">
        <f>+A85+1</f>
        <v>2010</v>
      </c>
      <c r="B99" s="8">
        <v>61</v>
      </c>
      <c r="C99" s="8">
        <f>+F96</f>
        <v>304059.76264570508</v>
      </c>
      <c r="D99" s="8">
        <f>$C$21*C99</f>
        <v>760.14940661426272</v>
      </c>
      <c r="E99" s="8">
        <f>$C$23-D99</f>
        <v>681.73638874045787</v>
      </c>
      <c r="F99" s="8">
        <f t="shared" si="20"/>
        <v>303378.0262569646</v>
      </c>
    </row>
    <row r="100" spans="1:6" x14ac:dyDescent="0.25">
      <c r="B100" s="8">
        <v>62</v>
      </c>
      <c r="C100" s="8">
        <f t="shared" si="15"/>
        <v>303378.0262569646</v>
      </c>
      <c r="D100" s="8">
        <f t="shared" ref="D100:D173" si="21">$C$21*C100</f>
        <v>758.44506564241146</v>
      </c>
      <c r="E100" s="8">
        <f t="shared" ref="E100:E173" si="22">$C$23-D100</f>
        <v>683.44072971230912</v>
      </c>
      <c r="F100" s="8">
        <f t="shared" si="20"/>
        <v>302694.58552725229</v>
      </c>
    </row>
    <row r="101" spans="1:6" x14ac:dyDescent="0.25">
      <c r="B101" s="8">
        <v>63</v>
      </c>
      <c r="C101" s="8">
        <f t="shared" si="15"/>
        <v>302694.58552725229</v>
      </c>
      <c r="D101" s="8">
        <f t="shared" si="21"/>
        <v>756.73646381813069</v>
      </c>
      <c r="E101" s="8">
        <f t="shared" si="22"/>
        <v>685.1493315365899</v>
      </c>
      <c r="F101" s="8">
        <f t="shared" si="20"/>
        <v>302009.43619571568</v>
      </c>
    </row>
    <row r="102" spans="1:6" x14ac:dyDescent="0.25">
      <c r="B102" s="8">
        <v>64</v>
      </c>
      <c r="C102" s="8">
        <f t="shared" si="15"/>
        <v>302009.43619571568</v>
      </c>
      <c r="D102" s="8">
        <f t="shared" si="21"/>
        <v>755.02359048928918</v>
      </c>
      <c r="E102" s="8">
        <f t="shared" si="22"/>
        <v>686.86220486543141</v>
      </c>
      <c r="F102" s="8">
        <f t="shared" si="20"/>
        <v>301322.57399085024</v>
      </c>
    </row>
    <row r="103" spans="1:6" x14ac:dyDescent="0.25">
      <c r="B103" s="8">
        <v>65</v>
      </c>
      <c r="C103" s="8">
        <f t="shared" si="15"/>
        <v>301322.57399085024</v>
      </c>
      <c r="D103" s="8">
        <f t="shared" si="21"/>
        <v>753.3064349771256</v>
      </c>
      <c r="E103" s="8">
        <f t="shared" si="22"/>
        <v>688.57936037759498</v>
      </c>
      <c r="F103" s="8">
        <f t="shared" si="20"/>
        <v>300633.99463047268</v>
      </c>
    </row>
    <row r="104" spans="1:6" x14ac:dyDescent="0.25">
      <c r="B104" s="8">
        <v>66</v>
      </c>
      <c r="C104" s="8">
        <f t="shared" ref="C104:C177" si="23">+F103</f>
        <v>300633.99463047268</v>
      </c>
      <c r="D104" s="8">
        <f t="shared" si="21"/>
        <v>751.58498657618168</v>
      </c>
      <c r="E104" s="8">
        <f t="shared" si="22"/>
        <v>690.30080877853891</v>
      </c>
      <c r="F104" s="8">
        <f t="shared" si="20"/>
        <v>299943.69382169412</v>
      </c>
    </row>
    <row r="105" spans="1:6" x14ac:dyDescent="0.25">
      <c r="B105" s="8">
        <v>67</v>
      </c>
      <c r="C105" s="8">
        <f t="shared" si="23"/>
        <v>299943.69382169412</v>
      </c>
      <c r="D105" s="8">
        <f t="shared" si="21"/>
        <v>749.85923455423529</v>
      </c>
      <c r="E105" s="8">
        <f t="shared" si="22"/>
        <v>692.0265608004853</v>
      </c>
      <c r="F105" s="8">
        <f t="shared" si="20"/>
        <v>299251.66726089362</v>
      </c>
    </row>
    <row r="106" spans="1:6" x14ac:dyDescent="0.25">
      <c r="B106" s="8">
        <v>68</v>
      </c>
      <c r="C106" s="8">
        <f t="shared" si="23"/>
        <v>299251.66726089362</v>
      </c>
      <c r="D106" s="8">
        <f t="shared" si="21"/>
        <v>748.12916815223412</v>
      </c>
      <c r="E106" s="8">
        <f t="shared" si="22"/>
        <v>693.75662720248647</v>
      </c>
      <c r="F106" s="8">
        <f t="shared" si="20"/>
        <v>298557.91063369112</v>
      </c>
    </row>
    <row r="107" spans="1:6" x14ac:dyDescent="0.25">
      <c r="B107" s="8">
        <v>69</v>
      </c>
      <c r="C107" s="8">
        <f t="shared" si="23"/>
        <v>298557.91063369112</v>
      </c>
      <c r="D107" s="8">
        <f t="shared" si="21"/>
        <v>746.39477658422777</v>
      </c>
      <c r="E107" s="8">
        <f t="shared" si="22"/>
        <v>695.49101877049281</v>
      </c>
      <c r="F107" s="8">
        <f t="shared" si="20"/>
        <v>297862.41961492063</v>
      </c>
    </row>
    <row r="108" spans="1:6" x14ac:dyDescent="0.25">
      <c r="B108" s="8">
        <v>70</v>
      </c>
      <c r="C108" s="8">
        <f t="shared" si="23"/>
        <v>297862.41961492063</v>
      </c>
      <c r="D108" s="8">
        <f t="shared" si="21"/>
        <v>744.65604903730161</v>
      </c>
      <c r="E108" s="8">
        <f t="shared" si="22"/>
        <v>697.22974631741897</v>
      </c>
      <c r="F108" s="8">
        <f t="shared" si="20"/>
        <v>297165.18986860319</v>
      </c>
    </row>
    <row r="109" spans="1:6" x14ac:dyDescent="0.25">
      <c r="B109" s="8">
        <v>71</v>
      </c>
      <c r="C109" s="8">
        <f t="shared" si="23"/>
        <v>297165.18986860319</v>
      </c>
      <c r="D109" s="8">
        <f t="shared" si="21"/>
        <v>742.91297467150798</v>
      </c>
      <c r="E109" s="8">
        <f t="shared" si="22"/>
        <v>698.9728206832126</v>
      </c>
      <c r="F109" s="8">
        <f t="shared" si="20"/>
        <v>296466.21704791998</v>
      </c>
    </row>
    <row r="110" spans="1:6" x14ac:dyDescent="0.25">
      <c r="B110" s="8">
        <v>72</v>
      </c>
      <c r="C110" s="8">
        <f t="shared" si="23"/>
        <v>296466.21704791998</v>
      </c>
      <c r="D110" s="8">
        <f t="shared" si="21"/>
        <v>741.16554261980002</v>
      </c>
      <c r="E110" s="8">
        <f t="shared" si="22"/>
        <v>700.72025273492056</v>
      </c>
      <c r="F110" s="8">
        <f t="shared" si="20"/>
        <v>295765.49679518508</v>
      </c>
    </row>
    <row r="111" spans="1:6" x14ac:dyDescent="0.25">
      <c r="B111" s="8"/>
      <c r="C111" s="8"/>
      <c r="D111" s="8">
        <f t="shared" ref="D111:E111" si="24">SUM(D99:D110)</f>
        <v>9008.3636937367082</v>
      </c>
      <c r="E111" s="8">
        <f t="shared" si="24"/>
        <v>8294.2658505199397</v>
      </c>
      <c r="F111" s="8"/>
    </row>
    <row r="112" spans="1:6" x14ac:dyDescent="0.25">
      <c r="B112" s="8"/>
      <c r="C112" s="8"/>
      <c r="D112" s="8"/>
      <c r="E112" s="8"/>
      <c r="F112" s="8"/>
    </row>
    <row r="113" spans="1:6" x14ac:dyDescent="0.25">
      <c r="A113" s="3">
        <f>+A99+1</f>
        <v>2011</v>
      </c>
      <c r="B113" s="8">
        <v>73</v>
      </c>
      <c r="C113" s="8">
        <f>+F110</f>
        <v>295765.49679518508</v>
      </c>
      <c r="D113" s="8">
        <f t="shared" si="21"/>
        <v>739.41374198796268</v>
      </c>
      <c r="E113" s="8">
        <f t="shared" si="22"/>
        <v>702.4720533667579</v>
      </c>
      <c r="F113" s="8">
        <f t="shared" si="20"/>
        <v>295063.02474181831</v>
      </c>
    </row>
    <row r="114" spans="1:6" x14ac:dyDescent="0.25">
      <c r="B114" s="8">
        <v>74</v>
      </c>
      <c r="C114" s="8">
        <f t="shared" si="23"/>
        <v>295063.02474181831</v>
      </c>
      <c r="D114" s="8">
        <f t="shared" si="21"/>
        <v>737.65756185454575</v>
      </c>
      <c r="E114" s="8">
        <f t="shared" si="22"/>
        <v>704.22823350017484</v>
      </c>
      <c r="F114" s="8">
        <f t="shared" si="20"/>
        <v>294358.79650831816</v>
      </c>
    </row>
    <row r="115" spans="1:6" x14ac:dyDescent="0.25">
      <c r="B115" s="8">
        <v>75</v>
      </c>
      <c r="C115" s="8">
        <f t="shared" si="23"/>
        <v>294358.79650831816</v>
      </c>
      <c r="D115" s="8">
        <f t="shared" si="21"/>
        <v>735.89699127079541</v>
      </c>
      <c r="E115" s="8">
        <f t="shared" si="22"/>
        <v>705.98880408392517</v>
      </c>
      <c r="F115" s="8">
        <f t="shared" si="20"/>
        <v>293652.80770423426</v>
      </c>
    </row>
    <row r="116" spans="1:6" x14ac:dyDescent="0.25">
      <c r="B116" s="8">
        <v>76</v>
      </c>
      <c r="C116" s="8">
        <f t="shared" si="23"/>
        <v>293652.80770423426</v>
      </c>
      <c r="D116" s="8">
        <f t="shared" si="21"/>
        <v>734.13201926058571</v>
      </c>
      <c r="E116" s="8">
        <f t="shared" si="22"/>
        <v>707.75377609413488</v>
      </c>
      <c r="F116" s="8">
        <f t="shared" si="20"/>
        <v>292945.05392814014</v>
      </c>
    </row>
    <row r="117" spans="1:6" x14ac:dyDescent="0.25">
      <c r="B117" s="8">
        <v>77</v>
      </c>
      <c r="C117" s="8">
        <f t="shared" si="23"/>
        <v>292945.05392814014</v>
      </c>
      <c r="D117" s="8">
        <f t="shared" si="21"/>
        <v>732.36263482035042</v>
      </c>
      <c r="E117" s="8">
        <f t="shared" si="22"/>
        <v>709.52316053437016</v>
      </c>
      <c r="F117" s="8">
        <f t="shared" si="20"/>
        <v>292235.53076760576</v>
      </c>
    </row>
    <row r="118" spans="1:6" x14ac:dyDescent="0.25">
      <c r="B118" s="8">
        <v>78</v>
      </c>
      <c r="C118" s="8">
        <f t="shared" si="23"/>
        <v>292235.53076760576</v>
      </c>
      <c r="D118" s="8">
        <f t="shared" si="21"/>
        <v>730.58882691901442</v>
      </c>
      <c r="E118" s="8">
        <f t="shared" si="22"/>
        <v>711.29696843570616</v>
      </c>
      <c r="F118" s="8">
        <f t="shared" si="20"/>
        <v>291524.23379917006</v>
      </c>
    </row>
    <row r="119" spans="1:6" x14ac:dyDescent="0.25">
      <c r="B119" s="8">
        <v>79</v>
      </c>
      <c r="C119" s="8">
        <f t="shared" si="23"/>
        <v>291524.23379917006</v>
      </c>
      <c r="D119" s="8">
        <f t="shared" si="21"/>
        <v>728.81058449792522</v>
      </c>
      <c r="E119" s="8">
        <f t="shared" si="22"/>
        <v>713.07521085679537</v>
      </c>
      <c r="F119" s="8">
        <f t="shared" si="20"/>
        <v>290811.15858831326</v>
      </c>
    </row>
    <row r="120" spans="1:6" x14ac:dyDescent="0.25">
      <c r="B120" s="8">
        <v>80</v>
      </c>
      <c r="C120" s="8">
        <f t="shared" si="23"/>
        <v>290811.15858831326</v>
      </c>
      <c r="D120" s="8">
        <f t="shared" si="21"/>
        <v>727.02789647078316</v>
      </c>
      <c r="E120" s="8">
        <f t="shared" si="22"/>
        <v>714.85789888393742</v>
      </c>
      <c r="F120" s="8">
        <f t="shared" si="20"/>
        <v>290096.30068942934</v>
      </c>
    </row>
    <row r="121" spans="1:6" x14ac:dyDescent="0.25">
      <c r="B121" s="8">
        <v>81</v>
      </c>
      <c r="C121" s="8">
        <f t="shared" si="23"/>
        <v>290096.30068942934</v>
      </c>
      <c r="D121" s="8">
        <f t="shared" si="21"/>
        <v>725.24075172357334</v>
      </c>
      <c r="E121" s="8">
        <f t="shared" si="22"/>
        <v>716.64504363114725</v>
      </c>
      <c r="F121" s="8">
        <f t="shared" si="20"/>
        <v>289379.65564579819</v>
      </c>
    </row>
    <row r="122" spans="1:6" x14ac:dyDescent="0.25">
      <c r="B122" s="8">
        <v>82</v>
      </c>
      <c r="C122" s="8">
        <f t="shared" si="23"/>
        <v>289379.65564579819</v>
      </c>
      <c r="D122" s="8">
        <f t="shared" si="21"/>
        <v>723.44913911449555</v>
      </c>
      <c r="E122" s="8">
        <f t="shared" si="22"/>
        <v>718.43665624022503</v>
      </c>
      <c r="F122" s="8">
        <f t="shared" si="20"/>
        <v>288661.21898955799</v>
      </c>
    </row>
    <row r="123" spans="1:6" x14ac:dyDescent="0.25">
      <c r="B123" s="8">
        <v>83</v>
      </c>
      <c r="C123" s="8">
        <f t="shared" si="23"/>
        <v>288661.21898955799</v>
      </c>
      <c r="D123" s="8">
        <f t="shared" si="21"/>
        <v>721.65304747389496</v>
      </c>
      <c r="E123" s="8">
        <f t="shared" si="22"/>
        <v>720.23274788082563</v>
      </c>
      <c r="F123" s="8">
        <f t="shared" si="20"/>
        <v>287940.98624167719</v>
      </c>
    </row>
    <row r="124" spans="1:6" x14ac:dyDescent="0.25">
      <c r="B124" s="8">
        <v>84</v>
      </c>
      <c r="C124" s="8">
        <f t="shared" si="23"/>
        <v>287940.98624167719</v>
      </c>
      <c r="D124" s="8">
        <f t="shared" si="21"/>
        <v>719.85246560419296</v>
      </c>
      <c r="E124" s="8">
        <f t="shared" si="22"/>
        <v>722.03332975052763</v>
      </c>
      <c r="F124" s="8">
        <f t="shared" si="20"/>
        <v>287218.95291192667</v>
      </c>
    </row>
    <row r="125" spans="1:6" x14ac:dyDescent="0.25">
      <c r="B125" s="8"/>
      <c r="C125" s="8"/>
      <c r="D125" s="8">
        <f t="shared" ref="D125:E125" si="25">SUM(D113:D124)</f>
        <v>8756.0856609981201</v>
      </c>
      <c r="E125" s="8">
        <f t="shared" si="25"/>
        <v>8546.543883258526</v>
      </c>
      <c r="F125" s="8"/>
    </row>
    <row r="126" spans="1:6" x14ac:dyDescent="0.25">
      <c r="B126" s="8"/>
      <c r="C126" s="8"/>
      <c r="D126" s="8"/>
      <c r="E126" s="8"/>
      <c r="F126" s="8"/>
    </row>
    <row r="127" spans="1:6" x14ac:dyDescent="0.25">
      <c r="A127" s="3">
        <f>+A113+1</f>
        <v>2012</v>
      </c>
      <c r="B127" s="8">
        <v>85</v>
      </c>
      <c r="C127" s="8">
        <f>+F124</f>
        <v>287218.95291192667</v>
      </c>
      <c r="D127" s="8">
        <f t="shared" si="21"/>
        <v>718.0473822798167</v>
      </c>
      <c r="E127" s="8">
        <f t="shared" si="22"/>
        <v>723.83841307490388</v>
      </c>
      <c r="F127" s="8">
        <f t="shared" si="20"/>
        <v>286495.11449885176</v>
      </c>
    </row>
    <row r="128" spans="1:6" x14ac:dyDescent="0.25">
      <c r="B128" s="8">
        <v>86</v>
      </c>
      <c r="C128" s="8">
        <f t="shared" si="23"/>
        <v>286495.11449885176</v>
      </c>
      <c r="D128" s="8">
        <f t="shared" si="21"/>
        <v>716.23778624712941</v>
      </c>
      <c r="E128" s="8">
        <f t="shared" si="22"/>
        <v>725.64800910759118</v>
      </c>
      <c r="F128" s="8">
        <f t="shared" si="20"/>
        <v>285769.4664897442</v>
      </c>
    </row>
    <row r="129" spans="1:6" x14ac:dyDescent="0.25">
      <c r="B129" s="8">
        <v>87</v>
      </c>
      <c r="C129" s="8">
        <f t="shared" si="23"/>
        <v>285769.4664897442</v>
      </c>
      <c r="D129" s="8">
        <f t="shared" si="21"/>
        <v>714.42366622436055</v>
      </c>
      <c r="E129" s="8">
        <f t="shared" si="22"/>
        <v>727.46212913036004</v>
      </c>
      <c r="F129" s="8">
        <f t="shared" si="20"/>
        <v>285042.00436061382</v>
      </c>
    </row>
    <row r="130" spans="1:6" x14ac:dyDescent="0.25">
      <c r="B130" s="8">
        <v>88</v>
      </c>
      <c r="C130" s="8">
        <f t="shared" si="23"/>
        <v>285042.00436061382</v>
      </c>
      <c r="D130" s="8">
        <f t="shared" si="21"/>
        <v>712.60501090153457</v>
      </c>
      <c r="E130" s="8">
        <f t="shared" si="22"/>
        <v>729.28078445318602</v>
      </c>
      <c r="F130" s="8">
        <f t="shared" si="20"/>
        <v>284312.72357616061</v>
      </c>
    </row>
    <row r="131" spans="1:6" x14ac:dyDescent="0.25">
      <c r="B131" s="8">
        <v>89</v>
      </c>
      <c r="C131" s="8">
        <f t="shared" si="23"/>
        <v>284312.72357616061</v>
      </c>
      <c r="D131" s="8">
        <f t="shared" si="21"/>
        <v>710.78180894040156</v>
      </c>
      <c r="E131" s="8">
        <f t="shared" si="22"/>
        <v>731.10398641431902</v>
      </c>
      <c r="F131" s="8">
        <f t="shared" si="20"/>
        <v>283581.61958974629</v>
      </c>
    </row>
    <row r="132" spans="1:6" x14ac:dyDescent="0.25">
      <c r="B132" s="8">
        <v>90</v>
      </c>
      <c r="C132" s="8">
        <f t="shared" si="23"/>
        <v>283581.61958974629</v>
      </c>
      <c r="D132" s="8">
        <f t="shared" si="21"/>
        <v>708.95404897436572</v>
      </c>
      <c r="E132" s="8">
        <f t="shared" si="22"/>
        <v>732.93174638035487</v>
      </c>
      <c r="F132" s="8">
        <f t="shared" si="20"/>
        <v>282848.68784336594</v>
      </c>
    </row>
    <row r="133" spans="1:6" x14ac:dyDescent="0.25">
      <c r="B133" s="8">
        <v>91</v>
      </c>
      <c r="C133" s="8">
        <f t="shared" si="23"/>
        <v>282848.68784336594</v>
      </c>
      <c r="D133" s="8">
        <f t="shared" si="21"/>
        <v>707.12171960841488</v>
      </c>
      <c r="E133" s="8">
        <f t="shared" si="22"/>
        <v>734.76407574630571</v>
      </c>
      <c r="F133" s="8">
        <f t="shared" si="20"/>
        <v>282113.92376761965</v>
      </c>
    </row>
    <row r="134" spans="1:6" x14ac:dyDescent="0.25">
      <c r="B134" s="8">
        <v>92</v>
      </c>
      <c r="C134" s="8">
        <f t="shared" si="23"/>
        <v>282113.92376761965</v>
      </c>
      <c r="D134" s="8">
        <f t="shared" si="21"/>
        <v>705.28480941904911</v>
      </c>
      <c r="E134" s="8">
        <f t="shared" si="22"/>
        <v>736.60098593567147</v>
      </c>
      <c r="F134" s="8">
        <f t="shared" si="20"/>
        <v>281377.32278168399</v>
      </c>
    </row>
    <row r="135" spans="1:6" x14ac:dyDescent="0.25">
      <c r="B135" s="8">
        <v>93</v>
      </c>
      <c r="C135" s="8">
        <f t="shared" si="23"/>
        <v>281377.32278168399</v>
      </c>
      <c r="D135" s="8">
        <f t="shared" si="21"/>
        <v>703.44330695421002</v>
      </c>
      <c r="E135" s="8">
        <f t="shared" si="22"/>
        <v>738.44248840051057</v>
      </c>
      <c r="F135" s="8">
        <f t="shared" si="20"/>
        <v>280638.8802932835</v>
      </c>
    </row>
    <row r="136" spans="1:6" x14ac:dyDescent="0.25">
      <c r="B136" s="8">
        <v>94</v>
      </c>
      <c r="C136" s="8">
        <f t="shared" si="23"/>
        <v>280638.8802932835</v>
      </c>
      <c r="D136" s="8">
        <f t="shared" si="21"/>
        <v>701.59720073320875</v>
      </c>
      <c r="E136" s="8">
        <f t="shared" si="22"/>
        <v>740.28859462151183</v>
      </c>
      <c r="F136" s="8">
        <f t="shared" si="20"/>
        <v>279898.59169866197</v>
      </c>
    </row>
    <row r="137" spans="1:6" x14ac:dyDescent="0.25">
      <c r="B137" s="8">
        <v>95</v>
      </c>
      <c r="C137" s="8">
        <f t="shared" si="23"/>
        <v>279898.59169866197</v>
      </c>
      <c r="D137" s="8">
        <f t="shared" si="21"/>
        <v>699.74647924665499</v>
      </c>
      <c r="E137" s="8">
        <f t="shared" si="22"/>
        <v>742.1393161080656</v>
      </c>
      <c r="F137" s="8">
        <f t="shared" si="20"/>
        <v>279156.45238255389</v>
      </c>
    </row>
    <row r="138" spans="1:6" x14ac:dyDescent="0.25">
      <c r="B138" s="8">
        <v>96</v>
      </c>
      <c r="C138" s="8">
        <f t="shared" si="23"/>
        <v>279156.45238255389</v>
      </c>
      <c r="D138" s="8">
        <f t="shared" si="21"/>
        <v>697.8911309563847</v>
      </c>
      <c r="E138" s="8">
        <f t="shared" si="22"/>
        <v>743.99466439833589</v>
      </c>
      <c r="F138" s="8">
        <f t="shared" si="20"/>
        <v>278412.45771815558</v>
      </c>
    </row>
    <row r="139" spans="1:6" x14ac:dyDescent="0.25">
      <c r="B139" s="8"/>
      <c r="C139" s="8"/>
      <c r="D139" s="8">
        <f t="shared" ref="D139:E139" si="26">SUM(D127:D138)</f>
        <v>8496.1343504855322</v>
      </c>
      <c r="E139" s="8">
        <f t="shared" si="26"/>
        <v>8806.4951937711176</v>
      </c>
      <c r="F139" s="8"/>
    </row>
    <row r="140" spans="1:6" x14ac:dyDescent="0.25">
      <c r="B140" s="8"/>
      <c r="C140" s="8"/>
      <c r="D140" s="8"/>
      <c r="E140" s="8"/>
      <c r="F140" s="8"/>
    </row>
    <row r="141" spans="1:6" ht="14.25" customHeight="1" x14ac:dyDescent="0.25">
      <c r="A141" s="3">
        <f>+A127+1</f>
        <v>2013</v>
      </c>
      <c r="B141" s="8">
        <v>97</v>
      </c>
      <c r="C141" s="8">
        <f>+F138</f>
        <v>278412.45771815558</v>
      </c>
      <c r="D141" s="8">
        <f t="shared" si="21"/>
        <v>696.03114429538891</v>
      </c>
      <c r="E141" s="8">
        <f t="shared" si="22"/>
        <v>745.85465105933167</v>
      </c>
      <c r="F141" s="8">
        <f t="shared" si="20"/>
        <v>277666.60306709626</v>
      </c>
    </row>
    <row r="142" spans="1:6" x14ac:dyDescent="0.25">
      <c r="B142" s="8">
        <v>98</v>
      </c>
      <c r="C142" s="8">
        <f t="shared" si="23"/>
        <v>277666.60306709626</v>
      </c>
      <c r="D142" s="8">
        <f t="shared" si="21"/>
        <v>694.16650766774069</v>
      </c>
      <c r="E142" s="8">
        <f t="shared" si="22"/>
        <v>747.7192876869799</v>
      </c>
      <c r="F142" s="8">
        <f t="shared" si="20"/>
        <v>276918.88377940928</v>
      </c>
    </row>
    <row r="143" spans="1:6" x14ac:dyDescent="0.25">
      <c r="B143" s="8">
        <v>99</v>
      </c>
      <c r="C143" s="8">
        <f t="shared" si="23"/>
        <v>276918.88377940928</v>
      </c>
      <c r="D143" s="8">
        <f t="shared" si="21"/>
        <v>692.29720944852318</v>
      </c>
      <c r="E143" s="8">
        <f t="shared" si="22"/>
        <v>749.58858590619741</v>
      </c>
      <c r="F143" s="8">
        <f t="shared" si="20"/>
        <v>276169.29519350309</v>
      </c>
    </row>
    <row r="144" spans="1:6" x14ac:dyDescent="0.25">
      <c r="B144" s="8">
        <v>100</v>
      </c>
      <c r="C144" s="8">
        <f t="shared" si="23"/>
        <v>276169.29519350309</v>
      </c>
      <c r="D144" s="8">
        <f t="shared" si="21"/>
        <v>690.42323798375776</v>
      </c>
      <c r="E144" s="8">
        <f t="shared" si="22"/>
        <v>751.46255737096283</v>
      </c>
      <c r="F144" s="8">
        <f t="shared" si="20"/>
        <v>275417.83263613214</v>
      </c>
    </row>
    <row r="145" spans="1:6" x14ac:dyDescent="0.25">
      <c r="B145" s="8">
        <v>101</v>
      </c>
      <c r="C145" s="8">
        <f t="shared" si="23"/>
        <v>275417.83263613214</v>
      </c>
      <c r="D145" s="8">
        <f t="shared" si="21"/>
        <v>688.54458159033038</v>
      </c>
      <c r="E145" s="8">
        <f t="shared" si="22"/>
        <v>753.3412137643902</v>
      </c>
      <c r="F145" s="8">
        <f t="shared" si="20"/>
        <v>274664.49142236775</v>
      </c>
    </row>
    <row r="146" spans="1:6" x14ac:dyDescent="0.25">
      <c r="B146" s="8">
        <v>102</v>
      </c>
      <c r="C146" s="8">
        <f t="shared" si="23"/>
        <v>274664.49142236775</v>
      </c>
      <c r="D146" s="8">
        <f t="shared" si="21"/>
        <v>686.66122855591937</v>
      </c>
      <c r="E146" s="8">
        <f t="shared" si="22"/>
        <v>755.22456679880122</v>
      </c>
      <c r="F146" s="8">
        <f t="shared" si="20"/>
        <v>273909.26685556897</v>
      </c>
    </row>
    <row r="147" spans="1:6" x14ac:dyDescent="0.25">
      <c r="B147" s="8">
        <v>103</v>
      </c>
      <c r="C147" s="8">
        <f t="shared" si="23"/>
        <v>273909.26685556897</v>
      </c>
      <c r="D147" s="8">
        <f t="shared" si="21"/>
        <v>684.77316713892242</v>
      </c>
      <c r="E147" s="8">
        <f t="shared" si="22"/>
        <v>757.11262821579817</v>
      </c>
      <c r="F147" s="8">
        <f t="shared" si="20"/>
        <v>273152.15422735317</v>
      </c>
    </row>
    <row r="148" spans="1:6" x14ac:dyDescent="0.25">
      <c r="B148" s="8">
        <v>104</v>
      </c>
      <c r="C148" s="8">
        <f t="shared" si="23"/>
        <v>273152.15422735317</v>
      </c>
      <c r="D148" s="8">
        <f t="shared" si="21"/>
        <v>682.88038556838296</v>
      </c>
      <c r="E148" s="8">
        <f t="shared" si="22"/>
        <v>759.00540978633762</v>
      </c>
      <c r="F148" s="8">
        <f t="shared" si="20"/>
        <v>272393.14881756681</v>
      </c>
    </row>
    <row r="149" spans="1:6" x14ac:dyDescent="0.25">
      <c r="B149" s="8">
        <v>105</v>
      </c>
      <c r="C149" s="8">
        <f t="shared" si="23"/>
        <v>272393.14881756681</v>
      </c>
      <c r="D149" s="8">
        <f t="shared" si="21"/>
        <v>680.98287204391704</v>
      </c>
      <c r="E149" s="8">
        <f t="shared" si="22"/>
        <v>760.90292331080354</v>
      </c>
      <c r="F149" s="8">
        <f t="shared" si="20"/>
        <v>271632.24589425599</v>
      </c>
    </row>
    <row r="150" spans="1:6" x14ac:dyDescent="0.25">
      <c r="B150" s="8">
        <v>106</v>
      </c>
      <c r="C150" s="8">
        <f t="shared" si="23"/>
        <v>271632.24589425599</v>
      </c>
      <c r="D150" s="8">
        <f t="shared" si="21"/>
        <v>679.08061473563998</v>
      </c>
      <c r="E150" s="8">
        <f t="shared" si="22"/>
        <v>762.8051806190806</v>
      </c>
      <c r="F150" s="8">
        <f t="shared" si="20"/>
        <v>270869.44071363693</v>
      </c>
    </row>
    <row r="151" spans="1:6" x14ac:dyDescent="0.25">
      <c r="B151" s="8">
        <v>107</v>
      </c>
      <c r="C151" s="8">
        <f t="shared" si="23"/>
        <v>270869.44071363693</v>
      </c>
      <c r="D151" s="8">
        <f t="shared" si="21"/>
        <v>677.17360178409228</v>
      </c>
      <c r="E151" s="8">
        <f t="shared" si="22"/>
        <v>764.7121935706283</v>
      </c>
      <c r="F151" s="8">
        <f t="shared" si="20"/>
        <v>270104.7285200663</v>
      </c>
    </row>
    <row r="152" spans="1:6" x14ac:dyDescent="0.25">
      <c r="B152" s="8">
        <v>108</v>
      </c>
      <c r="C152" s="8">
        <f t="shared" si="23"/>
        <v>270104.7285200663</v>
      </c>
      <c r="D152" s="8">
        <f t="shared" si="21"/>
        <v>675.26182130016582</v>
      </c>
      <c r="E152" s="8">
        <f t="shared" si="22"/>
        <v>766.62397405455476</v>
      </c>
      <c r="F152" s="8">
        <f t="shared" si="20"/>
        <v>269338.10454601177</v>
      </c>
    </row>
    <row r="153" spans="1:6" x14ac:dyDescent="0.25">
      <c r="B153" s="8"/>
      <c r="C153" s="8"/>
      <c r="D153" s="8">
        <f t="shared" ref="D153:E153" si="27">SUM(D141:D152)</f>
        <v>8228.2763721127812</v>
      </c>
      <c r="E153" s="8">
        <f t="shared" si="27"/>
        <v>9074.3531721438667</v>
      </c>
      <c r="F153" s="8"/>
    </row>
    <row r="154" spans="1:6" x14ac:dyDescent="0.25">
      <c r="B154" s="8"/>
      <c r="C154" s="8"/>
      <c r="D154" s="8"/>
      <c r="E154" s="8"/>
      <c r="F154" s="8"/>
    </row>
    <row r="155" spans="1:6" x14ac:dyDescent="0.25">
      <c r="A155" s="3">
        <f>+A141+1</f>
        <v>2014</v>
      </c>
      <c r="B155" s="8">
        <v>109</v>
      </c>
      <c r="C155" s="8">
        <f>+F152</f>
        <v>269338.10454601177</v>
      </c>
      <c r="D155" s="8">
        <f t="shared" si="21"/>
        <v>673.3452613650295</v>
      </c>
      <c r="E155" s="8">
        <f t="shared" si="22"/>
        <v>768.54053398969108</v>
      </c>
      <c r="F155" s="8">
        <f t="shared" si="20"/>
        <v>268569.56401202211</v>
      </c>
    </row>
    <row r="156" spans="1:6" x14ac:dyDescent="0.25">
      <c r="B156" s="8">
        <v>110</v>
      </c>
      <c r="C156" s="8">
        <f t="shared" si="23"/>
        <v>268569.56401202211</v>
      </c>
      <c r="D156" s="8">
        <f t="shared" si="21"/>
        <v>671.42391003005525</v>
      </c>
      <c r="E156" s="8">
        <f t="shared" si="22"/>
        <v>770.46188532466533</v>
      </c>
      <c r="F156" s="8">
        <f t="shared" si="20"/>
        <v>267799.10212669743</v>
      </c>
    </row>
    <row r="157" spans="1:6" x14ac:dyDescent="0.25">
      <c r="B157" s="8">
        <v>111</v>
      </c>
      <c r="C157" s="8">
        <f t="shared" si="23"/>
        <v>267799.10212669743</v>
      </c>
      <c r="D157" s="8">
        <f t="shared" si="21"/>
        <v>669.49775531674356</v>
      </c>
      <c r="E157" s="8">
        <f t="shared" si="22"/>
        <v>772.38804003797702</v>
      </c>
      <c r="F157" s="8">
        <f t="shared" si="20"/>
        <v>267026.71408665943</v>
      </c>
    </row>
    <row r="158" spans="1:6" x14ac:dyDescent="0.25">
      <c r="B158" s="8">
        <v>112</v>
      </c>
      <c r="C158" s="8">
        <f t="shared" si="23"/>
        <v>267026.71408665943</v>
      </c>
      <c r="D158" s="8">
        <f t="shared" si="21"/>
        <v>667.56678521664855</v>
      </c>
      <c r="E158" s="8">
        <f t="shared" si="22"/>
        <v>774.31901013807203</v>
      </c>
      <c r="F158" s="8">
        <f t="shared" si="20"/>
        <v>266252.39507652138</v>
      </c>
    </row>
    <row r="159" spans="1:6" x14ac:dyDescent="0.25">
      <c r="B159" s="8">
        <v>113</v>
      </c>
      <c r="C159" s="8">
        <f t="shared" si="23"/>
        <v>266252.39507652138</v>
      </c>
      <c r="D159" s="8">
        <f t="shared" si="21"/>
        <v>665.63098769130352</v>
      </c>
      <c r="E159" s="8">
        <f t="shared" si="22"/>
        <v>776.25480766341707</v>
      </c>
      <c r="F159" s="8">
        <f t="shared" si="20"/>
        <v>265476.14026885794</v>
      </c>
    </row>
    <row r="160" spans="1:6" x14ac:dyDescent="0.25">
      <c r="B160" s="8">
        <v>114</v>
      </c>
      <c r="C160" s="8">
        <f t="shared" si="23"/>
        <v>265476.14026885794</v>
      </c>
      <c r="D160" s="8">
        <f t="shared" si="21"/>
        <v>663.69035067214486</v>
      </c>
      <c r="E160" s="8">
        <f t="shared" si="22"/>
        <v>778.19544468257573</v>
      </c>
      <c r="F160" s="8">
        <f t="shared" si="20"/>
        <v>264697.94482417539</v>
      </c>
    </row>
    <row r="161" spans="1:6" x14ac:dyDescent="0.25">
      <c r="B161" s="8">
        <v>115</v>
      </c>
      <c r="C161" s="8">
        <f t="shared" si="23"/>
        <v>264697.94482417539</v>
      </c>
      <c r="D161" s="8">
        <f t="shared" si="21"/>
        <v>661.74486206043844</v>
      </c>
      <c r="E161" s="8">
        <f t="shared" si="22"/>
        <v>780.14093329428215</v>
      </c>
      <c r="F161" s="8">
        <f t="shared" si="20"/>
        <v>263917.80389088113</v>
      </c>
    </row>
    <row r="162" spans="1:6" x14ac:dyDescent="0.25">
      <c r="B162" s="8">
        <v>116</v>
      </c>
      <c r="C162" s="8">
        <f t="shared" si="23"/>
        <v>263917.80389088113</v>
      </c>
      <c r="D162" s="8">
        <f t="shared" si="21"/>
        <v>659.79450972720281</v>
      </c>
      <c r="E162" s="8">
        <f t="shared" si="22"/>
        <v>782.09128562751778</v>
      </c>
      <c r="F162" s="8">
        <f t="shared" si="20"/>
        <v>263135.71260525362</v>
      </c>
    </row>
    <row r="163" spans="1:6" x14ac:dyDescent="0.25">
      <c r="B163" s="8">
        <v>117</v>
      </c>
      <c r="C163" s="8">
        <f t="shared" si="23"/>
        <v>263135.71260525362</v>
      </c>
      <c r="D163" s="8">
        <f t="shared" si="21"/>
        <v>657.8392815131341</v>
      </c>
      <c r="E163" s="8">
        <f t="shared" si="22"/>
        <v>784.04651384158649</v>
      </c>
      <c r="F163" s="8">
        <f t="shared" si="20"/>
        <v>262351.66609141201</v>
      </c>
    </row>
    <row r="164" spans="1:6" x14ac:dyDescent="0.25">
      <c r="B164" s="8">
        <v>118</v>
      </c>
      <c r="C164" s="8">
        <f t="shared" si="23"/>
        <v>262351.66609141201</v>
      </c>
      <c r="D164" s="8">
        <f t="shared" si="21"/>
        <v>655.87916522853004</v>
      </c>
      <c r="E164" s="8">
        <f t="shared" si="22"/>
        <v>786.00663012619054</v>
      </c>
      <c r="F164" s="8">
        <f t="shared" si="20"/>
        <v>261565.65946128583</v>
      </c>
    </row>
    <row r="165" spans="1:6" x14ac:dyDescent="0.25">
      <c r="B165" s="8">
        <v>119</v>
      </c>
      <c r="C165" s="8">
        <f t="shared" si="23"/>
        <v>261565.65946128583</v>
      </c>
      <c r="D165" s="8">
        <f t="shared" si="21"/>
        <v>653.91414865321462</v>
      </c>
      <c r="E165" s="8">
        <f t="shared" si="22"/>
        <v>787.97164670150596</v>
      </c>
      <c r="F165" s="8">
        <f t="shared" si="20"/>
        <v>260777.68781458432</v>
      </c>
    </row>
    <row r="166" spans="1:6" x14ac:dyDescent="0.25">
      <c r="B166" s="8">
        <v>120</v>
      </c>
      <c r="C166" s="8">
        <f t="shared" si="23"/>
        <v>260777.68781458432</v>
      </c>
      <c r="D166" s="8">
        <f t="shared" si="21"/>
        <v>651.94421953646076</v>
      </c>
      <c r="E166" s="8">
        <f t="shared" si="22"/>
        <v>789.94157581825982</v>
      </c>
      <c r="F166" s="8">
        <f t="shared" ref="F166:F241" si="28">+C166-E166</f>
        <v>259987.74623876606</v>
      </c>
    </row>
    <row r="167" spans="1:6" x14ac:dyDescent="0.25">
      <c r="B167" s="8"/>
      <c r="C167" s="8"/>
      <c r="D167" s="8">
        <f t="shared" ref="D167:E167" si="29">SUM(D155:D166)</f>
        <v>7952.2712370109057</v>
      </c>
      <c r="E167" s="8">
        <f t="shared" si="29"/>
        <v>9350.3583072457423</v>
      </c>
      <c r="F167" s="8"/>
    </row>
    <row r="168" spans="1:6" x14ac:dyDescent="0.25">
      <c r="B168" s="8"/>
      <c r="C168" s="8"/>
      <c r="D168" s="8"/>
      <c r="E168" s="8"/>
      <c r="F168" s="8"/>
    </row>
    <row r="169" spans="1:6" x14ac:dyDescent="0.25">
      <c r="A169" s="3">
        <f>+A155+1</f>
        <v>2015</v>
      </c>
      <c r="B169" s="8">
        <v>121</v>
      </c>
      <c r="C169" s="8">
        <f>+F166</f>
        <v>259987.74623876606</v>
      </c>
      <c r="D169" s="8">
        <f t="shared" si="21"/>
        <v>649.96936559691517</v>
      </c>
      <c r="E169" s="8">
        <f t="shared" si="22"/>
        <v>791.91642975780542</v>
      </c>
      <c r="F169" s="8">
        <f t="shared" si="28"/>
        <v>259195.82980900825</v>
      </c>
    </row>
    <row r="170" spans="1:6" x14ac:dyDescent="0.25">
      <c r="B170" s="8">
        <v>122</v>
      </c>
      <c r="C170" s="8">
        <f t="shared" si="23"/>
        <v>259195.82980900825</v>
      </c>
      <c r="D170" s="8">
        <f t="shared" si="21"/>
        <v>647.98957452252068</v>
      </c>
      <c r="E170" s="8">
        <f t="shared" si="22"/>
        <v>793.8962208321999</v>
      </c>
      <c r="F170" s="8">
        <f t="shared" si="28"/>
        <v>258401.93358817606</v>
      </c>
    </row>
    <row r="171" spans="1:6" x14ac:dyDescent="0.25">
      <c r="B171" s="8">
        <v>123</v>
      </c>
      <c r="C171" s="8">
        <f t="shared" si="23"/>
        <v>258401.93358817606</v>
      </c>
      <c r="D171" s="8">
        <f t="shared" si="21"/>
        <v>646.00483397044013</v>
      </c>
      <c r="E171" s="8">
        <f t="shared" si="22"/>
        <v>795.88096138428045</v>
      </c>
      <c r="F171" s="8">
        <f t="shared" si="28"/>
        <v>257606.05262679179</v>
      </c>
    </row>
    <row r="172" spans="1:6" x14ac:dyDescent="0.25">
      <c r="B172" s="8">
        <v>124</v>
      </c>
      <c r="C172" s="8">
        <f t="shared" si="23"/>
        <v>257606.05262679179</v>
      </c>
      <c r="D172" s="8">
        <f t="shared" si="21"/>
        <v>644.01513156697945</v>
      </c>
      <c r="E172" s="8">
        <f t="shared" si="22"/>
        <v>797.87066378774114</v>
      </c>
      <c r="F172" s="8">
        <f t="shared" si="28"/>
        <v>256808.18196300406</v>
      </c>
    </row>
    <row r="173" spans="1:6" x14ac:dyDescent="0.25">
      <c r="B173" s="8">
        <v>125</v>
      </c>
      <c r="C173" s="8">
        <f t="shared" si="23"/>
        <v>256808.18196300406</v>
      </c>
      <c r="D173" s="8">
        <f t="shared" si="21"/>
        <v>642.02045490751016</v>
      </c>
      <c r="E173" s="8">
        <f t="shared" si="22"/>
        <v>799.86534044721043</v>
      </c>
      <c r="F173" s="8">
        <f t="shared" si="28"/>
        <v>256008.31662255686</v>
      </c>
    </row>
    <row r="174" spans="1:6" x14ac:dyDescent="0.25">
      <c r="B174" s="8">
        <v>126</v>
      </c>
      <c r="C174" s="8">
        <f t="shared" si="23"/>
        <v>256008.31662255686</v>
      </c>
      <c r="D174" s="8">
        <f t="shared" ref="D174:D247" si="30">$C$21*C174</f>
        <v>640.02079155639217</v>
      </c>
      <c r="E174" s="8">
        <f t="shared" ref="E174:E247" si="31">$C$23-D174</f>
        <v>801.86500379832842</v>
      </c>
      <c r="F174" s="8">
        <f t="shared" si="28"/>
        <v>255206.45161875853</v>
      </c>
    </row>
    <row r="175" spans="1:6" x14ac:dyDescent="0.25">
      <c r="B175" s="8">
        <v>127</v>
      </c>
      <c r="C175" s="8">
        <f t="shared" si="23"/>
        <v>255206.45161875853</v>
      </c>
      <c r="D175" s="8">
        <f t="shared" si="30"/>
        <v>638.01612904689637</v>
      </c>
      <c r="E175" s="8">
        <f t="shared" si="31"/>
        <v>803.86966630782422</v>
      </c>
      <c r="F175" s="8">
        <f t="shared" si="28"/>
        <v>254402.58195245071</v>
      </c>
    </row>
    <row r="176" spans="1:6" x14ac:dyDescent="0.25">
      <c r="B176" s="8">
        <v>128</v>
      </c>
      <c r="C176" s="8">
        <f t="shared" si="23"/>
        <v>254402.58195245071</v>
      </c>
      <c r="D176" s="8">
        <f t="shared" si="30"/>
        <v>636.00645488112684</v>
      </c>
      <c r="E176" s="8">
        <f t="shared" si="31"/>
        <v>805.87934047359374</v>
      </c>
      <c r="F176" s="8">
        <f t="shared" si="28"/>
        <v>253596.70261197712</v>
      </c>
    </row>
    <row r="177" spans="1:6" x14ac:dyDescent="0.25">
      <c r="B177" s="8">
        <v>129</v>
      </c>
      <c r="C177" s="8">
        <f t="shared" si="23"/>
        <v>253596.70261197712</v>
      </c>
      <c r="D177" s="8">
        <f t="shared" si="30"/>
        <v>633.99175652994279</v>
      </c>
      <c r="E177" s="8">
        <f t="shared" si="31"/>
        <v>807.89403882477779</v>
      </c>
      <c r="F177" s="8">
        <f t="shared" si="28"/>
        <v>252788.80857315235</v>
      </c>
    </row>
    <row r="178" spans="1:6" x14ac:dyDescent="0.25">
      <c r="B178" s="8">
        <v>130</v>
      </c>
      <c r="C178" s="8">
        <f t="shared" ref="C178:C250" si="32">+F177</f>
        <v>252788.80857315235</v>
      </c>
      <c r="D178" s="8">
        <f t="shared" si="30"/>
        <v>631.97202143288087</v>
      </c>
      <c r="E178" s="8">
        <f t="shared" si="31"/>
        <v>809.91377392183972</v>
      </c>
      <c r="F178" s="8">
        <f t="shared" si="28"/>
        <v>251978.8947992305</v>
      </c>
    </row>
    <row r="179" spans="1:6" x14ac:dyDescent="0.25">
      <c r="B179" s="8">
        <v>131</v>
      </c>
      <c r="C179" s="8">
        <f t="shared" si="32"/>
        <v>251978.8947992305</v>
      </c>
      <c r="D179" s="8">
        <f t="shared" si="30"/>
        <v>629.94723699807628</v>
      </c>
      <c r="E179" s="8">
        <f t="shared" si="31"/>
        <v>811.93855835664431</v>
      </c>
      <c r="F179" s="8">
        <f t="shared" si="28"/>
        <v>251166.95624087387</v>
      </c>
    </row>
    <row r="180" spans="1:6" x14ac:dyDescent="0.25">
      <c r="B180" s="8">
        <v>132</v>
      </c>
      <c r="C180" s="8">
        <f t="shared" si="32"/>
        <v>251166.95624087387</v>
      </c>
      <c r="D180" s="8">
        <f t="shared" si="30"/>
        <v>627.9173906021847</v>
      </c>
      <c r="E180" s="8">
        <f t="shared" si="31"/>
        <v>813.96840475253589</v>
      </c>
      <c r="F180" s="8">
        <f t="shared" si="28"/>
        <v>250352.98783612135</v>
      </c>
    </row>
    <row r="181" spans="1:6" x14ac:dyDescent="0.25">
      <c r="B181" s="8"/>
      <c r="C181" s="8"/>
      <c r="D181" s="8">
        <f t="shared" ref="D181:E181" si="33">SUM(D169:D180)</f>
        <v>7667.871141611864</v>
      </c>
      <c r="E181" s="8">
        <f t="shared" si="33"/>
        <v>9634.7584026447803</v>
      </c>
      <c r="F181" s="8"/>
    </row>
    <row r="182" spans="1:6" x14ac:dyDescent="0.25">
      <c r="B182" s="8"/>
      <c r="C182" s="8"/>
      <c r="D182" s="8"/>
      <c r="E182" s="8"/>
      <c r="F182" s="8"/>
    </row>
    <row r="183" spans="1:6" x14ac:dyDescent="0.25">
      <c r="A183" s="3">
        <f>+A169+1</f>
        <v>2016</v>
      </c>
      <c r="B183" s="8">
        <v>133</v>
      </c>
      <c r="C183" s="8">
        <f>+F180</f>
        <v>250352.98783612135</v>
      </c>
      <c r="D183" s="8">
        <f t="shared" si="30"/>
        <v>625.88246959030334</v>
      </c>
      <c r="E183" s="8">
        <f t="shared" si="31"/>
        <v>816.00332576441724</v>
      </c>
      <c r="F183" s="8">
        <f t="shared" si="28"/>
        <v>249536.98451035694</v>
      </c>
    </row>
    <row r="184" spans="1:6" x14ac:dyDescent="0.25">
      <c r="B184" s="8">
        <v>134</v>
      </c>
      <c r="C184" s="8">
        <f t="shared" si="32"/>
        <v>249536.98451035694</v>
      </c>
      <c r="D184" s="8">
        <f t="shared" si="30"/>
        <v>623.84246127589233</v>
      </c>
      <c r="E184" s="8">
        <f t="shared" si="31"/>
        <v>818.04333407882825</v>
      </c>
      <c r="F184" s="8">
        <f t="shared" si="28"/>
        <v>248718.94117627811</v>
      </c>
    </row>
    <row r="185" spans="1:6" x14ac:dyDescent="0.25">
      <c r="B185" s="8">
        <v>135</v>
      </c>
      <c r="C185" s="8">
        <f t="shared" si="32"/>
        <v>248718.94117627811</v>
      </c>
      <c r="D185" s="8">
        <f t="shared" si="30"/>
        <v>621.7973529406953</v>
      </c>
      <c r="E185" s="8">
        <f t="shared" si="31"/>
        <v>820.08844241402528</v>
      </c>
      <c r="F185" s="8">
        <f t="shared" si="28"/>
        <v>247898.85273386407</v>
      </c>
    </row>
    <row r="186" spans="1:6" x14ac:dyDescent="0.25">
      <c r="B186" s="8">
        <v>136</v>
      </c>
      <c r="C186" s="8">
        <f t="shared" si="32"/>
        <v>247898.85273386407</v>
      </c>
      <c r="D186" s="8">
        <f t="shared" si="30"/>
        <v>619.74713183466019</v>
      </c>
      <c r="E186" s="8">
        <f t="shared" si="31"/>
        <v>822.13866352006039</v>
      </c>
      <c r="F186" s="8">
        <f t="shared" si="28"/>
        <v>247076.71407034402</v>
      </c>
    </row>
    <row r="187" spans="1:6" x14ac:dyDescent="0.25">
      <c r="B187" s="8">
        <v>137</v>
      </c>
      <c r="C187" s="8">
        <f t="shared" si="32"/>
        <v>247076.71407034402</v>
      </c>
      <c r="D187" s="8">
        <f t="shared" si="30"/>
        <v>617.6917851758601</v>
      </c>
      <c r="E187" s="8">
        <f t="shared" si="31"/>
        <v>824.19401017886048</v>
      </c>
      <c r="F187" s="8">
        <f t="shared" si="28"/>
        <v>246252.52006016517</v>
      </c>
    </row>
    <row r="188" spans="1:6" x14ac:dyDescent="0.25">
      <c r="B188" s="8">
        <v>138</v>
      </c>
      <c r="C188" s="8">
        <f t="shared" si="32"/>
        <v>246252.52006016517</v>
      </c>
      <c r="D188" s="8">
        <f t="shared" si="30"/>
        <v>615.63130015041293</v>
      </c>
      <c r="E188" s="8">
        <f t="shared" si="31"/>
        <v>826.25449520430766</v>
      </c>
      <c r="F188" s="8">
        <f t="shared" si="28"/>
        <v>245426.26556496086</v>
      </c>
    </row>
    <row r="189" spans="1:6" x14ac:dyDescent="0.25">
      <c r="B189" s="8">
        <v>139</v>
      </c>
      <c r="C189" s="8">
        <f t="shared" si="32"/>
        <v>245426.26556496086</v>
      </c>
      <c r="D189" s="8">
        <f t="shared" si="30"/>
        <v>613.56566391240221</v>
      </c>
      <c r="E189" s="8">
        <f t="shared" si="31"/>
        <v>828.32013144231837</v>
      </c>
      <c r="F189" s="8">
        <f t="shared" si="28"/>
        <v>244597.94543351856</v>
      </c>
    </row>
    <row r="190" spans="1:6" x14ac:dyDescent="0.25">
      <c r="B190" s="8">
        <v>140</v>
      </c>
      <c r="C190" s="8">
        <f t="shared" si="32"/>
        <v>244597.94543351856</v>
      </c>
      <c r="D190" s="8">
        <f t="shared" si="30"/>
        <v>611.49486358379636</v>
      </c>
      <c r="E190" s="8">
        <f t="shared" si="31"/>
        <v>830.39093177092423</v>
      </c>
      <c r="F190" s="8">
        <f t="shared" si="28"/>
        <v>243767.55450174763</v>
      </c>
    </row>
    <row r="191" spans="1:6" x14ac:dyDescent="0.25">
      <c r="B191" s="8">
        <v>141</v>
      </c>
      <c r="C191" s="8">
        <f t="shared" si="32"/>
        <v>243767.55450174763</v>
      </c>
      <c r="D191" s="8">
        <f t="shared" si="30"/>
        <v>609.41888625436911</v>
      </c>
      <c r="E191" s="8">
        <f t="shared" si="31"/>
        <v>832.46690910035147</v>
      </c>
      <c r="F191" s="8">
        <f t="shared" si="28"/>
        <v>242935.08759264727</v>
      </c>
    </row>
    <row r="192" spans="1:6" x14ac:dyDescent="0.25">
      <c r="B192" s="8">
        <v>142</v>
      </c>
      <c r="C192" s="8">
        <f t="shared" si="32"/>
        <v>242935.08759264727</v>
      </c>
      <c r="D192" s="8">
        <f t="shared" si="30"/>
        <v>607.3377189816182</v>
      </c>
      <c r="E192" s="8">
        <f t="shared" si="31"/>
        <v>834.54807637310239</v>
      </c>
      <c r="F192" s="8">
        <f t="shared" si="28"/>
        <v>242100.53951627418</v>
      </c>
    </row>
    <row r="193" spans="1:6" x14ac:dyDescent="0.25">
      <c r="B193" s="8">
        <v>143</v>
      </c>
      <c r="C193" s="8">
        <f t="shared" si="32"/>
        <v>242100.53951627418</v>
      </c>
      <c r="D193" s="8">
        <f t="shared" si="30"/>
        <v>605.25134879068548</v>
      </c>
      <c r="E193" s="8">
        <f t="shared" si="31"/>
        <v>836.6344465640351</v>
      </c>
      <c r="F193" s="8">
        <f t="shared" si="28"/>
        <v>241263.90506971013</v>
      </c>
    </row>
    <row r="194" spans="1:6" x14ac:dyDescent="0.25">
      <c r="B194" s="8">
        <v>144</v>
      </c>
      <c r="C194" s="8">
        <f t="shared" si="32"/>
        <v>241263.90506971013</v>
      </c>
      <c r="D194" s="8">
        <f t="shared" si="30"/>
        <v>603.15976267427538</v>
      </c>
      <c r="E194" s="8">
        <f t="shared" si="31"/>
        <v>838.7260326804452</v>
      </c>
      <c r="F194" s="8">
        <f t="shared" si="28"/>
        <v>240425.17903702968</v>
      </c>
    </row>
    <row r="195" spans="1:6" x14ac:dyDescent="0.25">
      <c r="B195" s="8"/>
      <c r="C195" s="8"/>
      <c r="D195" s="8">
        <f t="shared" ref="D195:E195" si="34">SUM(D183:D194)</f>
        <v>7374.8207451649714</v>
      </c>
      <c r="E195" s="8">
        <f t="shared" si="34"/>
        <v>9927.8087990916756</v>
      </c>
      <c r="F195" s="8"/>
    </row>
    <row r="196" spans="1:6" x14ac:dyDescent="0.25">
      <c r="B196" s="8"/>
      <c r="C196" s="8"/>
      <c r="D196" s="8"/>
      <c r="E196" s="8"/>
      <c r="F196" s="8"/>
    </row>
    <row r="197" spans="1:6" x14ac:dyDescent="0.25">
      <c r="A197" s="3">
        <f>+A183+1</f>
        <v>2017</v>
      </c>
      <c r="B197" s="8">
        <v>145</v>
      </c>
      <c r="C197" s="8">
        <f>+F194</f>
        <v>240425.17903702968</v>
      </c>
      <c r="D197" s="8">
        <f t="shared" si="30"/>
        <v>601.06294759257423</v>
      </c>
      <c r="E197" s="8">
        <f t="shared" si="31"/>
        <v>840.82284776214635</v>
      </c>
      <c r="F197" s="8">
        <f t="shared" si="28"/>
        <v>239584.35618926754</v>
      </c>
    </row>
    <row r="198" spans="1:6" x14ac:dyDescent="0.25">
      <c r="B198" s="8">
        <v>146</v>
      </c>
      <c r="C198" s="8">
        <f t="shared" si="32"/>
        <v>239584.35618926754</v>
      </c>
      <c r="D198" s="8">
        <f t="shared" si="30"/>
        <v>598.96089047316889</v>
      </c>
      <c r="E198" s="8">
        <f t="shared" si="31"/>
        <v>842.9249048815517</v>
      </c>
      <c r="F198" s="8">
        <f t="shared" si="28"/>
        <v>238741.431284386</v>
      </c>
    </row>
    <row r="199" spans="1:6" x14ac:dyDescent="0.25">
      <c r="B199" s="8">
        <v>147</v>
      </c>
      <c r="C199" s="8">
        <f t="shared" si="32"/>
        <v>238741.431284386</v>
      </c>
      <c r="D199" s="8">
        <f t="shared" si="30"/>
        <v>596.853578210965</v>
      </c>
      <c r="E199" s="8">
        <f t="shared" si="31"/>
        <v>845.03221714375559</v>
      </c>
      <c r="F199" s="8">
        <f t="shared" si="28"/>
        <v>237896.39906724225</v>
      </c>
    </row>
    <row r="200" spans="1:6" x14ac:dyDescent="0.25">
      <c r="B200" s="8">
        <v>148</v>
      </c>
      <c r="C200" s="8">
        <f t="shared" si="32"/>
        <v>237896.39906724225</v>
      </c>
      <c r="D200" s="8">
        <f t="shared" si="30"/>
        <v>594.74099766810559</v>
      </c>
      <c r="E200" s="8">
        <f t="shared" si="31"/>
        <v>847.14479768661499</v>
      </c>
      <c r="F200" s="8">
        <f t="shared" si="28"/>
        <v>237049.25426955565</v>
      </c>
    </row>
    <row r="201" spans="1:6" x14ac:dyDescent="0.25">
      <c r="B201" s="8">
        <v>149</v>
      </c>
      <c r="C201" s="8">
        <f t="shared" si="32"/>
        <v>237049.25426955565</v>
      </c>
      <c r="D201" s="8">
        <f t="shared" si="30"/>
        <v>592.62313567388912</v>
      </c>
      <c r="E201" s="8">
        <f t="shared" si="31"/>
        <v>849.26265968083146</v>
      </c>
      <c r="F201" s="8">
        <f t="shared" si="28"/>
        <v>236199.99160987482</v>
      </c>
    </row>
    <row r="202" spans="1:6" x14ac:dyDescent="0.25">
      <c r="B202" s="8">
        <v>150</v>
      </c>
      <c r="C202" s="8">
        <f t="shared" si="32"/>
        <v>236199.99160987482</v>
      </c>
      <c r="D202" s="8">
        <f t="shared" si="30"/>
        <v>590.49997902468704</v>
      </c>
      <c r="E202" s="8">
        <f t="shared" si="31"/>
        <v>851.38581633003355</v>
      </c>
      <c r="F202" s="8">
        <f t="shared" si="28"/>
        <v>235348.60579354479</v>
      </c>
    </row>
    <row r="203" spans="1:6" x14ac:dyDescent="0.25">
      <c r="B203" s="8">
        <v>151</v>
      </c>
      <c r="C203" s="8">
        <f t="shared" si="32"/>
        <v>235348.60579354479</v>
      </c>
      <c r="D203" s="8">
        <f t="shared" si="30"/>
        <v>588.37151448386203</v>
      </c>
      <c r="E203" s="8">
        <f t="shared" si="31"/>
        <v>853.51428087085856</v>
      </c>
      <c r="F203" s="8">
        <f t="shared" si="28"/>
        <v>234495.09151267394</v>
      </c>
    </row>
    <row r="204" spans="1:6" x14ac:dyDescent="0.25">
      <c r="B204" s="8">
        <v>152</v>
      </c>
      <c r="C204" s="8">
        <f t="shared" si="32"/>
        <v>234495.09151267394</v>
      </c>
      <c r="D204" s="8">
        <f t="shared" si="30"/>
        <v>586.23772878168484</v>
      </c>
      <c r="E204" s="8">
        <f t="shared" si="31"/>
        <v>855.64806657303575</v>
      </c>
      <c r="F204" s="8">
        <f t="shared" si="28"/>
        <v>233639.44344610089</v>
      </c>
    </row>
    <row r="205" spans="1:6" x14ac:dyDescent="0.25">
      <c r="B205" s="8">
        <v>153</v>
      </c>
      <c r="C205" s="8">
        <f t="shared" si="32"/>
        <v>233639.44344610089</v>
      </c>
      <c r="D205" s="8">
        <f t="shared" si="30"/>
        <v>584.09860861525226</v>
      </c>
      <c r="E205" s="8">
        <f t="shared" si="31"/>
        <v>857.78718673946832</v>
      </c>
      <c r="F205" s="8">
        <f t="shared" si="28"/>
        <v>232781.65625936142</v>
      </c>
    </row>
    <row r="206" spans="1:6" x14ac:dyDescent="0.25">
      <c r="B206" s="8">
        <v>154</v>
      </c>
      <c r="C206" s="8">
        <f t="shared" si="32"/>
        <v>232781.65625936142</v>
      </c>
      <c r="D206" s="8">
        <f t="shared" si="30"/>
        <v>581.95414064840361</v>
      </c>
      <c r="E206" s="8">
        <f t="shared" si="31"/>
        <v>859.93165470631698</v>
      </c>
      <c r="F206" s="8">
        <f t="shared" si="28"/>
        <v>231921.72460465512</v>
      </c>
    </row>
    <row r="207" spans="1:6" x14ac:dyDescent="0.25">
      <c r="B207" s="8">
        <v>155</v>
      </c>
      <c r="C207" s="8">
        <f t="shared" si="32"/>
        <v>231921.72460465512</v>
      </c>
      <c r="D207" s="8">
        <f t="shared" si="30"/>
        <v>579.80431151163782</v>
      </c>
      <c r="E207" s="8">
        <f t="shared" si="31"/>
        <v>862.08148384308276</v>
      </c>
      <c r="F207" s="8">
        <f t="shared" si="28"/>
        <v>231059.64312081202</v>
      </c>
    </row>
    <row r="208" spans="1:6" x14ac:dyDescent="0.25">
      <c r="B208" s="8">
        <v>156</v>
      </c>
      <c r="C208" s="8">
        <f t="shared" si="32"/>
        <v>231059.64312081202</v>
      </c>
      <c r="D208" s="8">
        <f t="shared" si="30"/>
        <v>577.64910780203002</v>
      </c>
      <c r="E208" s="8">
        <f t="shared" si="31"/>
        <v>864.23668755269057</v>
      </c>
      <c r="F208" s="8">
        <f t="shared" si="28"/>
        <v>230195.40643325934</v>
      </c>
    </row>
    <row r="209" spans="1:6" x14ac:dyDescent="0.25">
      <c r="B209" s="8"/>
      <c r="C209" s="8"/>
      <c r="D209" s="8">
        <f t="shared" ref="D209:E209" si="35">SUM(D197:D208)</f>
        <v>7072.856940486261</v>
      </c>
      <c r="E209" s="8">
        <f t="shared" si="35"/>
        <v>10229.772603770389</v>
      </c>
      <c r="F209" s="8"/>
    </row>
    <row r="210" spans="1:6" x14ac:dyDescent="0.25">
      <c r="B210" s="8"/>
      <c r="C210" s="8"/>
      <c r="D210" s="8"/>
      <c r="E210" s="8"/>
      <c r="F210" s="8"/>
    </row>
    <row r="211" spans="1:6" x14ac:dyDescent="0.25">
      <c r="A211" s="3">
        <f>+A197+1</f>
        <v>2018</v>
      </c>
      <c r="B211" s="8">
        <v>157</v>
      </c>
      <c r="C211" s="8">
        <f>+F208</f>
        <v>230195.40643325934</v>
      </c>
      <c r="D211" s="8">
        <f t="shared" si="30"/>
        <v>575.4885160831484</v>
      </c>
      <c r="E211" s="8">
        <f t="shared" si="31"/>
        <v>866.39727927157219</v>
      </c>
      <c r="F211" s="8">
        <f t="shared" si="28"/>
        <v>229329.00915398778</v>
      </c>
    </row>
    <row r="212" spans="1:6" x14ac:dyDescent="0.25">
      <c r="B212" s="8">
        <v>158</v>
      </c>
      <c r="C212" s="8">
        <f t="shared" si="32"/>
        <v>229329.00915398778</v>
      </c>
      <c r="D212" s="8">
        <f t="shared" si="30"/>
        <v>573.32252288496943</v>
      </c>
      <c r="E212" s="8">
        <f t="shared" si="31"/>
        <v>868.56327246975115</v>
      </c>
      <c r="F212" s="8">
        <f t="shared" si="28"/>
        <v>228460.44588151801</v>
      </c>
    </row>
    <row r="213" spans="1:6" x14ac:dyDescent="0.25">
      <c r="B213" s="8">
        <v>159</v>
      </c>
      <c r="C213" s="8">
        <f t="shared" si="32"/>
        <v>228460.44588151801</v>
      </c>
      <c r="D213" s="8">
        <f t="shared" si="30"/>
        <v>571.15111470379509</v>
      </c>
      <c r="E213" s="8">
        <f t="shared" si="31"/>
        <v>870.7346806509255</v>
      </c>
      <c r="F213" s="8">
        <f t="shared" si="28"/>
        <v>227589.71120086708</v>
      </c>
    </row>
    <row r="214" spans="1:6" x14ac:dyDescent="0.25">
      <c r="B214" s="8">
        <v>160</v>
      </c>
      <c r="C214" s="8">
        <f t="shared" si="32"/>
        <v>227589.71120086708</v>
      </c>
      <c r="D214" s="8">
        <f t="shared" si="30"/>
        <v>568.97427800216769</v>
      </c>
      <c r="E214" s="8">
        <f t="shared" si="31"/>
        <v>872.91151735255289</v>
      </c>
      <c r="F214" s="8">
        <f t="shared" si="28"/>
        <v>226716.79968351452</v>
      </c>
    </row>
    <row r="215" spans="1:6" x14ac:dyDescent="0.25">
      <c r="B215" s="8">
        <v>161</v>
      </c>
      <c r="C215" s="8">
        <f t="shared" si="32"/>
        <v>226716.79968351452</v>
      </c>
      <c r="D215" s="8">
        <f t="shared" si="30"/>
        <v>566.79199920878625</v>
      </c>
      <c r="E215" s="8">
        <f t="shared" si="31"/>
        <v>875.09379614593433</v>
      </c>
      <c r="F215" s="8">
        <f t="shared" si="28"/>
        <v>225841.70588736859</v>
      </c>
    </row>
    <row r="216" spans="1:6" x14ac:dyDescent="0.25">
      <c r="B216" s="8">
        <v>162</v>
      </c>
      <c r="C216" s="8">
        <f t="shared" si="32"/>
        <v>225841.70588736859</v>
      </c>
      <c r="D216" s="8">
        <f t="shared" si="30"/>
        <v>564.60426471842152</v>
      </c>
      <c r="E216" s="8">
        <f t="shared" si="31"/>
        <v>877.28153063629907</v>
      </c>
      <c r="F216" s="8">
        <f t="shared" si="28"/>
        <v>224964.42435673228</v>
      </c>
    </row>
    <row r="217" spans="1:6" x14ac:dyDescent="0.25">
      <c r="B217" s="8">
        <v>163</v>
      </c>
      <c r="C217" s="8">
        <f t="shared" si="32"/>
        <v>224964.42435673228</v>
      </c>
      <c r="D217" s="8">
        <f t="shared" si="30"/>
        <v>562.41106089183074</v>
      </c>
      <c r="E217" s="8">
        <f t="shared" si="31"/>
        <v>879.47473446288984</v>
      </c>
      <c r="F217" s="8">
        <f t="shared" si="28"/>
        <v>224084.9496222694</v>
      </c>
    </row>
    <row r="218" spans="1:6" x14ac:dyDescent="0.25">
      <c r="B218" s="8">
        <v>164</v>
      </c>
      <c r="C218" s="8">
        <f t="shared" si="32"/>
        <v>224084.9496222694</v>
      </c>
      <c r="D218" s="8">
        <f t="shared" si="30"/>
        <v>560.21237405567354</v>
      </c>
      <c r="E218" s="8">
        <f t="shared" si="31"/>
        <v>881.67342129904705</v>
      </c>
      <c r="F218" s="8">
        <f t="shared" si="28"/>
        <v>223203.27620097034</v>
      </c>
    </row>
    <row r="219" spans="1:6" x14ac:dyDescent="0.25">
      <c r="B219" s="8">
        <v>165</v>
      </c>
      <c r="C219" s="8">
        <f t="shared" si="32"/>
        <v>223203.27620097034</v>
      </c>
      <c r="D219" s="8">
        <f t="shared" si="30"/>
        <v>558.00819050242592</v>
      </c>
      <c r="E219" s="8">
        <f t="shared" si="31"/>
        <v>883.87760485229467</v>
      </c>
      <c r="F219" s="8">
        <f t="shared" si="28"/>
        <v>222319.39859611806</v>
      </c>
    </row>
    <row r="220" spans="1:6" x14ac:dyDescent="0.25">
      <c r="B220" s="8">
        <v>166</v>
      </c>
      <c r="C220" s="8">
        <f t="shared" si="32"/>
        <v>222319.39859611806</v>
      </c>
      <c r="D220" s="8">
        <f t="shared" si="30"/>
        <v>555.79849649029518</v>
      </c>
      <c r="E220" s="8">
        <f t="shared" si="31"/>
        <v>886.08729886442541</v>
      </c>
      <c r="F220" s="8">
        <f t="shared" si="28"/>
        <v>221433.31129725365</v>
      </c>
    </row>
    <row r="221" spans="1:6" x14ac:dyDescent="0.25">
      <c r="B221" s="8">
        <v>167</v>
      </c>
      <c r="C221" s="8">
        <f t="shared" si="32"/>
        <v>221433.31129725365</v>
      </c>
      <c r="D221" s="8">
        <f t="shared" si="30"/>
        <v>553.58327824313415</v>
      </c>
      <c r="E221" s="8">
        <f t="shared" si="31"/>
        <v>888.30251711158644</v>
      </c>
      <c r="F221" s="8">
        <f t="shared" si="28"/>
        <v>220545.00878014206</v>
      </c>
    </row>
    <row r="222" spans="1:6" x14ac:dyDescent="0.25">
      <c r="B222" s="8">
        <v>168</v>
      </c>
      <c r="C222" s="8">
        <f t="shared" si="32"/>
        <v>220545.00878014206</v>
      </c>
      <c r="D222" s="8">
        <f t="shared" si="30"/>
        <v>551.36252195035513</v>
      </c>
      <c r="E222" s="8">
        <f t="shared" si="31"/>
        <v>890.52327340436545</v>
      </c>
      <c r="F222" s="8">
        <f t="shared" si="28"/>
        <v>219654.48550673769</v>
      </c>
    </row>
    <row r="223" spans="1:6" x14ac:dyDescent="0.25">
      <c r="B223" s="8"/>
      <c r="C223" s="8"/>
      <c r="D223" s="8">
        <f t="shared" ref="D223:E223" si="36">SUM(D211:D222)</f>
        <v>6761.7086177350029</v>
      </c>
      <c r="E223" s="8">
        <f t="shared" si="36"/>
        <v>10540.920926521643</v>
      </c>
      <c r="F223" s="8"/>
    </row>
    <row r="224" spans="1:6" x14ac:dyDescent="0.25">
      <c r="B224" s="8"/>
      <c r="C224" s="8"/>
      <c r="D224" s="8"/>
      <c r="E224" s="8"/>
      <c r="F224" s="8"/>
    </row>
    <row r="225" spans="1:6" x14ac:dyDescent="0.25">
      <c r="A225" s="3">
        <f>+A211+1</f>
        <v>2019</v>
      </c>
      <c r="B225" s="8">
        <v>169</v>
      </c>
      <c r="C225" s="8">
        <f>+F222</f>
        <v>219654.48550673769</v>
      </c>
      <c r="D225" s="8">
        <f t="shared" si="30"/>
        <v>549.13621376684421</v>
      </c>
      <c r="E225" s="8">
        <f t="shared" si="31"/>
        <v>892.74958158787638</v>
      </c>
      <c r="F225" s="8">
        <f t="shared" si="28"/>
        <v>218761.73592514981</v>
      </c>
    </row>
    <row r="226" spans="1:6" x14ac:dyDescent="0.25">
      <c r="B226" s="8">
        <v>170</v>
      </c>
      <c r="C226" s="8">
        <f t="shared" si="32"/>
        <v>218761.73592514981</v>
      </c>
      <c r="D226" s="8">
        <f t="shared" si="30"/>
        <v>546.90433981287458</v>
      </c>
      <c r="E226" s="8">
        <f t="shared" si="31"/>
        <v>894.981455541846</v>
      </c>
      <c r="F226" s="8">
        <f t="shared" si="28"/>
        <v>217866.75446960796</v>
      </c>
    </row>
    <row r="227" spans="1:6" x14ac:dyDescent="0.25">
      <c r="B227" s="8">
        <v>171</v>
      </c>
      <c r="C227" s="8">
        <f t="shared" si="32"/>
        <v>217866.75446960796</v>
      </c>
      <c r="D227" s="8">
        <f t="shared" si="30"/>
        <v>544.66688617401985</v>
      </c>
      <c r="E227" s="8">
        <f t="shared" si="31"/>
        <v>897.21890918070073</v>
      </c>
      <c r="F227" s="8">
        <f t="shared" si="28"/>
        <v>216969.53556042726</v>
      </c>
    </row>
    <row r="228" spans="1:6" x14ac:dyDescent="0.25">
      <c r="B228" s="8">
        <v>172</v>
      </c>
      <c r="C228" s="8">
        <f t="shared" si="32"/>
        <v>216969.53556042726</v>
      </c>
      <c r="D228" s="8">
        <f t="shared" si="30"/>
        <v>542.42383890106817</v>
      </c>
      <c r="E228" s="8">
        <f t="shared" si="31"/>
        <v>899.46195645365242</v>
      </c>
      <c r="F228" s="8">
        <f t="shared" si="28"/>
        <v>216070.07360397361</v>
      </c>
    </row>
    <row r="229" spans="1:6" x14ac:dyDescent="0.25">
      <c r="B229" s="8">
        <v>173</v>
      </c>
      <c r="C229" s="8">
        <f t="shared" si="32"/>
        <v>216070.07360397361</v>
      </c>
      <c r="D229" s="8">
        <f t="shared" si="30"/>
        <v>540.17518400993401</v>
      </c>
      <c r="E229" s="8">
        <f t="shared" si="31"/>
        <v>901.71061134478657</v>
      </c>
      <c r="F229" s="8">
        <f t="shared" si="28"/>
        <v>215168.36299262883</v>
      </c>
    </row>
    <row r="230" spans="1:6" x14ac:dyDescent="0.25">
      <c r="B230" s="8">
        <v>174</v>
      </c>
      <c r="C230" s="8">
        <f t="shared" si="32"/>
        <v>215168.36299262883</v>
      </c>
      <c r="D230" s="8">
        <f t="shared" si="30"/>
        <v>537.92090748157204</v>
      </c>
      <c r="E230" s="8">
        <f t="shared" si="31"/>
        <v>903.96488787314854</v>
      </c>
      <c r="F230" s="8">
        <f t="shared" si="28"/>
        <v>214264.39810475567</v>
      </c>
    </row>
    <row r="231" spans="1:6" x14ac:dyDescent="0.25">
      <c r="B231" s="8">
        <v>175</v>
      </c>
      <c r="C231" s="8">
        <f t="shared" si="32"/>
        <v>214264.39810475567</v>
      </c>
      <c r="D231" s="8">
        <f t="shared" si="30"/>
        <v>535.66099526188918</v>
      </c>
      <c r="E231" s="8">
        <f t="shared" si="31"/>
        <v>906.2248000928314</v>
      </c>
      <c r="F231" s="8">
        <f t="shared" si="28"/>
        <v>213358.17330466284</v>
      </c>
    </row>
    <row r="232" spans="1:6" x14ac:dyDescent="0.25">
      <c r="B232" s="8">
        <v>176</v>
      </c>
      <c r="C232" s="8">
        <f t="shared" si="32"/>
        <v>213358.17330466284</v>
      </c>
      <c r="D232" s="8">
        <f t="shared" si="30"/>
        <v>533.3954332616571</v>
      </c>
      <c r="E232" s="8">
        <f t="shared" si="31"/>
        <v>908.49036209306348</v>
      </c>
      <c r="F232" s="8">
        <f t="shared" si="28"/>
        <v>212449.68294256978</v>
      </c>
    </row>
    <row r="233" spans="1:6" x14ac:dyDescent="0.25">
      <c r="B233" s="8">
        <v>177</v>
      </c>
      <c r="C233" s="8">
        <f t="shared" si="32"/>
        <v>212449.68294256978</v>
      </c>
      <c r="D233" s="8">
        <f t="shared" si="30"/>
        <v>531.12420735642445</v>
      </c>
      <c r="E233" s="8">
        <f t="shared" si="31"/>
        <v>910.76158799829614</v>
      </c>
      <c r="F233" s="8">
        <f t="shared" si="28"/>
        <v>211538.92135457147</v>
      </c>
    </row>
    <row r="234" spans="1:6" x14ac:dyDescent="0.25">
      <c r="B234" s="8">
        <v>178</v>
      </c>
      <c r="C234" s="8">
        <f t="shared" si="32"/>
        <v>211538.92135457147</v>
      </c>
      <c r="D234" s="8">
        <f t="shared" si="30"/>
        <v>528.84730338642873</v>
      </c>
      <c r="E234" s="8">
        <f t="shared" si="31"/>
        <v>913.03849196829185</v>
      </c>
      <c r="F234" s="8">
        <f t="shared" si="28"/>
        <v>210625.88286260318</v>
      </c>
    </row>
    <row r="235" spans="1:6" x14ac:dyDescent="0.25">
      <c r="B235" s="8">
        <v>179</v>
      </c>
      <c r="C235" s="8">
        <f t="shared" si="32"/>
        <v>210625.88286260318</v>
      </c>
      <c r="D235" s="8">
        <f t="shared" si="30"/>
        <v>526.56470715650789</v>
      </c>
      <c r="E235" s="8">
        <f t="shared" si="31"/>
        <v>915.32108819821269</v>
      </c>
      <c r="F235" s="8">
        <f t="shared" si="28"/>
        <v>209710.56177440495</v>
      </c>
    </row>
    <row r="236" spans="1:6" x14ac:dyDescent="0.25">
      <c r="B236" s="8">
        <v>180</v>
      </c>
      <c r="C236" s="8">
        <f t="shared" si="32"/>
        <v>209710.56177440495</v>
      </c>
      <c r="D236" s="8">
        <f t="shared" si="30"/>
        <v>524.2764044360124</v>
      </c>
      <c r="E236" s="8">
        <f t="shared" si="31"/>
        <v>917.60939091870819</v>
      </c>
      <c r="F236" s="8">
        <f t="shared" si="28"/>
        <v>208792.95238348623</v>
      </c>
    </row>
    <row r="237" spans="1:6" x14ac:dyDescent="0.25">
      <c r="B237" s="8"/>
      <c r="C237" s="8"/>
      <c r="D237" s="8">
        <f t="shared" ref="D237:E237" si="37">SUM(D225:D236)</f>
        <v>6441.0964210052334</v>
      </c>
      <c r="E237" s="8">
        <f t="shared" si="37"/>
        <v>10861.533123251413</v>
      </c>
      <c r="F237" s="8"/>
    </row>
    <row r="238" spans="1:6" x14ac:dyDescent="0.25">
      <c r="B238" s="8"/>
      <c r="C238" s="8"/>
      <c r="D238" s="8"/>
      <c r="E238" s="8"/>
      <c r="F238" s="8"/>
    </row>
    <row r="239" spans="1:6" x14ac:dyDescent="0.25">
      <c r="A239" s="3">
        <f>+A225+1</f>
        <v>2020</v>
      </c>
      <c r="B239" s="8">
        <v>181</v>
      </c>
      <c r="C239" s="8">
        <f>+F236</f>
        <v>208792.95238348623</v>
      </c>
      <c r="D239" s="8">
        <f t="shared" si="30"/>
        <v>521.98238095871557</v>
      </c>
      <c r="E239" s="8">
        <f t="shared" si="31"/>
        <v>919.90341439600502</v>
      </c>
      <c r="F239" s="8">
        <f t="shared" si="28"/>
        <v>207873.04896909022</v>
      </c>
    </row>
    <row r="240" spans="1:6" x14ac:dyDescent="0.25">
      <c r="B240" s="8">
        <v>182</v>
      </c>
      <c r="C240" s="8">
        <f t="shared" si="32"/>
        <v>207873.04896909022</v>
      </c>
      <c r="D240" s="8">
        <f t="shared" si="30"/>
        <v>519.68262242272556</v>
      </c>
      <c r="E240" s="8">
        <f t="shared" si="31"/>
        <v>922.20317293199503</v>
      </c>
      <c r="F240" s="8">
        <f t="shared" si="28"/>
        <v>206950.84579615822</v>
      </c>
    </row>
    <row r="241" spans="1:6" x14ac:dyDescent="0.25">
      <c r="B241" s="8">
        <v>183</v>
      </c>
      <c r="C241" s="8">
        <f t="shared" si="32"/>
        <v>206950.84579615822</v>
      </c>
      <c r="D241" s="8">
        <f t="shared" si="30"/>
        <v>517.37711449039557</v>
      </c>
      <c r="E241" s="8">
        <f t="shared" si="31"/>
        <v>924.50868086432502</v>
      </c>
      <c r="F241" s="8">
        <f t="shared" si="28"/>
        <v>206026.33711529389</v>
      </c>
    </row>
    <row r="242" spans="1:6" x14ac:dyDescent="0.25">
      <c r="B242" s="8">
        <v>184</v>
      </c>
      <c r="C242" s="8">
        <f t="shared" si="32"/>
        <v>206026.33711529389</v>
      </c>
      <c r="D242" s="8">
        <f t="shared" si="30"/>
        <v>515.0658427882347</v>
      </c>
      <c r="E242" s="8">
        <f t="shared" si="31"/>
        <v>926.81995256648588</v>
      </c>
      <c r="F242" s="8">
        <f t="shared" ref="F242:F315" si="38">+C242-E242</f>
        <v>205099.5171627274</v>
      </c>
    </row>
    <row r="243" spans="1:6" x14ac:dyDescent="0.25">
      <c r="B243" s="8">
        <v>185</v>
      </c>
      <c r="C243" s="8">
        <f t="shared" si="32"/>
        <v>205099.5171627274</v>
      </c>
      <c r="D243" s="8">
        <f t="shared" si="30"/>
        <v>512.74879290681849</v>
      </c>
      <c r="E243" s="8">
        <f t="shared" si="31"/>
        <v>929.13700244790209</v>
      </c>
      <c r="F243" s="8">
        <f t="shared" si="38"/>
        <v>204170.38016027948</v>
      </c>
    </row>
    <row r="244" spans="1:6" x14ac:dyDescent="0.25">
      <c r="B244" s="8">
        <v>186</v>
      </c>
      <c r="C244" s="8">
        <f t="shared" si="32"/>
        <v>204170.38016027948</v>
      </c>
      <c r="D244" s="8">
        <f t="shared" si="30"/>
        <v>510.4259504006987</v>
      </c>
      <c r="E244" s="8">
        <f t="shared" si="31"/>
        <v>931.45984495402195</v>
      </c>
      <c r="F244" s="8">
        <f t="shared" si="38"/>
        <v>203238.92031532546</v>
      </c>
    </row>
    <row r="245" spans="1:6" x14ac:dyDescent="0.25">
      <c r="B245" s="8">
        <v>187</v>
      </c>
      <c r="C245" s="8">
        <f t="shared" si="32"/>
        <v>203238.92031532546</v>
      </c>
      <c r="D245" s="8">
        <f t="shared" si="30"/>
        <v>508.09730078831365</v>
      </c>
      <c r="E245" s="8">
        <f t="shared" si="31"/>
        <v>933.78849456640694</v>
      </c>
      <c r="F245" s="8">
        <f t="shared" si="38"/>
        <v>202305.13182075907</v>
      </c>
    </row>
    <row r="246" spans="1:6" x14ac:dyDescent="0.25">
      <c r="B246" s="8">
        <v>188</v>
      </c>
      <c r="C246" s="8">
        <f t="shared" si="32"/>
        <v>202305.13182075907</v>
      </c>
      <c r="D246" s="8">
        <f t="shared" si="30"/>
        <v>505.76282955189765</v>
      </c>
      <c r="E246" s="8">
        <f t="shared" si="31"/>
        <v>936.12296580282293</v>
      </c>
      <c r="F246" s="8">
        <f t="shared" si="38"/>
        <v>201369.00885495625</v>
      </c>
    </row>
    <row r="247" spans="1:6" x14ac:dyDescent="0.25">
      <c r="B247" s="8">
        <v>189</v>
      </c>
      <c r="C247" s="8">
        <f t="shared" si="32"/>
        <v>201369.00885495625</v>
      </c>
      <c r="D247" s="8">
        <f t="shared" si="30"/>
        <v>503.42252213739062</v>
      </c>
      <c r="E247" s="8">
        <f t="shared" si="31"/>
        <v>938.46327321732997</v>
      </c>
      <c r="F247" s="8">
        <f t="shared" si="38"/>
        <v>200430.54558173893</v>
      </c>
    </row>
    <row r="248" spans="1:6" x14ac:dyDescent="0.25">
      <c r="B248" s="8">
        <v>190</v>
      </c>
      <c r="C248" s="8">
        <f t="shared" si="32"/>
        <v>200430.54558173893</v>
      </c>
      <c r="D248" s="8">
        <f t="shared" ref="D248:D321" si="39">$C$21*C248</f>
        <v>501.07636395434736</v>
      </c>
      <c r="E248" s="8">
        <f t="shared" ref="E248:E321" si="40">$C$23-D248</f>
        <v>940.80943140037323</v>
      </c>
      <c r="F248" s="8">
        <f t="shared" si="38"/>
        <v>199489.73615033855</v>
      </c>
    </row>
    <row r="249" spans="1:6" x14ac:dyDescent="0.25">
      <c r="B249" s="8">
        <v>191</v>
      </c>
      <c r="C249" s="8">
        <f t="shared" si="32"/>
        <v>199489.73615033855</v>
      </c>
      <c r="D249" s="8">
        <f t="shared" si="39"/>
        <v>498.7243403758464</v>
      </c>
      <c r="E249" s="8">
        <f t="shared" si="40"/>
        <v>943.16145497887419</v>
      </c>
      <c r="F249" s="8">
        <f t="shared" si="38"/>
        <v>198546.57469535968</v>
      </c>
    </row>
    <row r="250" spans="1:6" x14ac:dyDescent="0.25">
      <c r="B250" s="8">
        <v>192</v>
      </c>
      <c r="C250" s="8">
        <f t="shared" si="32"/>
        <v>198546.57469535968</v>
      </c>
      <c r="D250" s="8">
        <f t="shared" si="39"/>
        <v>496.36643673839922</v>
      </c>
      <c r="E250" s="8">
        <f t="shared" si="40"/>
        <v>945.51935861632137</v>
      </c>
      <c r="F250" s="8">
        <f t="shared" si="38"/>
        <v>197601.05533674336</v>
      </c>
    </row>
    <row r="251" spans="1:6" x14ac:dyDescent="0.25">
      <c r="B251" s="8"/>
      <c r="C251" s="8"/>
      <c r="D251" s="8">
        <f t="shared" ref="D251:E251" si="41">SUM(D239:D250)</f>
        <v>6110.7324975137835</v>
      </c>
      <c r="E251" s="8">
        <f t="shared" si="41"/>
        <v>11191.897046742863</v>
      </c>
      <c r="F251" s="8"/>
    </row>
    <row r="252" spans="1:6" x14ac:dyDescent="0.25">
      <c r="B252" s="8"/>
      <c r="C252" s="8"/>
      <c r="D252" s="8"/>
      <c r="E252" s="8"/>
      <c r="F252" s="8"/>
    </row>
    <row r="253" spans="1:6" x14ac:dyDescent="0.25">
      <c r="A253">
        <v>2021</v>
      </c>
      <c r="B253" s="8">
        <v>193</v>
      </c>
      <c r="C253" s="8">
        <f>+F250</f>
        <v>197601.05533674336</v>
      </c>
      <c r="D253" s="8">
        <f t="shared" si="39"/>
        <v>494.00263834185841</v>
      </c>
      <c r="E253" s="8">
        <f t="shared" si="40"/>
        <v>947.88315701286217</v>
      </c>
      <c r="F253" s="8">
        <f t="shared" si="38"/>
        <v>196653.17217973049</v>
      </c>
    </row>
    <row r="254" spans="1:6" x14ac:dyDescent="0.25">
      <c r="B254" s="8">
        <v>194</v>
      </c>
      <c r="C254" s="8">
        <f t="shared" ref="C254:C325" si="42">+F253</f>
        <v>196653.17217973049</v>
      </c>
      <c r="D254" s="8">
        <f t="shared" si="39"/>
        <v>491.63293044932624</v>
      </c>
      <c r="E254" s="8">
        <f t="shared" si="40"/>
        <v>950.25286490539429</v>
      </c>
      <c r="F254" s="8">
        <f t="shared" si="38"/>
        <v>195702.91931482509</v>
      </c>
    </row>
    <row r="255" spans="1:6" x14ac:dyDescent="0.25">
      <c r="B255" s="8">
        <v>195</v>
      </c>
      <c r="C255" s="8">
        <f t="shared" si="42"/>
        <v>195702.91931482509</v>
      </c>
      <c r="D255" s="8">
        <f t="shared" si="39"/>
        <v>489.25729828706272</v>
      </c>
      <c r="E255" s="8">
        <f t="shared" si="40"/>
        <v>952.62849706765792</v>
      </c>
      <c r="F255" s="8">
        <f t="shared" si="38"/>
        <v>194750.29081775743</v>
      </c>
    </row>
    <row r="256" spans="1:6" x14ac:dyDescent="0.25">
      <c r="B256" s="8">
        <v>196</v>
      </c>
      <c r="C256" s="8">
        <f t="shared" si="42"/>
        <v>194750.29081775743</v>
      </c>
      <c r="D256" s="8">
        <f t="shared" si="39"/>
        <v>486.87572704439356</v>
      </c>
      <c r="E256" s="8">
        <f t="shared" si="40"/>
        <v>955.01006831032703</v>
      </c>
      <c r="F256" s="8">
        <f t="shared" si="38"/>
        <v>193795.28074944709</v>
      </c>
    </row>
    <row r="257" spans="1:6" x14ac:dyDescent="0.25">
      <c r="B257" s="8">
        <v>197</v>
      </c>
      <c r="C257" s="8">
        <f t="shared" si="42"/>
        <v>193795.28074944709</v>
      </c>
      <c r="D257" s="8">
        <f t="shared" si="39"/>
        <v>484.48820187361775</v>
      </c>
      <c r="E257" s="8">
        <f t="shared" si="40"/>
        <v>957.39759348110283</v>
      </c>
      <c r="F257" s="8">
        <f t="shared" si="38"/>
        <v>192837.88315596597</v>
      </c>
    </row>
    <row r="258" spans="1:6" x14ac:dyDescent="0.25">
      <c r="B258" s="8">
        <v>198</v>
      </c>
      <c r="C258" s="8">
        <f t="shared" si="42"/>
        <v>192837.88315596597</v>
      </c>
      <c r="D258" s="8">
        <f t="shared" si="39"/>
        <v>482.09470788991496</v>
      </c>
      <c r="E258" s="8">
        <f t="shared" si="40"/>
        <v>959.79108746480563</v>
      </c>
      <c r="F258" s="8">
        <f t="shared" si="38"/>
        <v>191878.09206850117</v>
      </c>
    </row>
    <row r="259" spans="1:6" x14ac:dyDescent="0.25">
      <c r="B259" s="8">
        <v>199</v>
      </c>
      <c r="C259" s="8">
        <f t="shared" si="42"/>
        <v>191878.09206850117</v>
      </c>
      <c r="D259" s="8">
        <f t="shared" si="39"/>
        <v>479.69523017125294</v>
      </c>
      <c r="E259" s="8">
        <f t="shared" si="40"/>
        <v>962.1905651834677</v>
      </c>
      <c r="F259" s="8">
        <f t="shared" si="38"/>
        <v>190915.9015033177</v>
      </c>
    </row>
    <row r="260" spans="1:6" x14ac:dyDescent="0.25">
      <c r="B260" s="8">
        <v>200</v>
      </c>
      <c r="C260" s="8">
        <f t="shared" si="42"/>
        <v>190915.9015033177</v>
      </c>
      <c r="D260" s="8">
        <f t="shared" si="39"/>
        <v>477.28975375829424</v>
      </c>
      <c r="E260" s="8">
        <f t="shared" si="40"/>
        <v>964.5960415964264</v>
      </c>
      <c r="F260" s="8">
        <f t="shared" si="38"/>
        <v>189951.30546172126</v>
      </c>
    </row>
    <row r="261" spans="1:6" x14ac:dyDescent="0.25">
      <c r="B261" s="8">
        <v>201</v>
      </c>
      <c r="C261" s="8">
        <f t="shared" si="42"/>
        <v>189951.30546172126</v>
      </c>
      <c r="D261" s="8">
        <f t="shared" si="39"/>
        <v>474.87826365430317</v>
      </c>
      <c r="E261" s="8">
        <f t="shared" si="40"/>
        <v>967.00753170041742</v>
      </c>
      <c r="F261" s="8">
        <f t="shared" si="38"/>
        <v>188984.29793002084</v>
      </c>
    </row>
    <row r="262" spans="1:6" x14ac:dyDescent="0.25">
      <c r="B262" s="8">
        <v>202</v>
      </c>
      <c r="C262" s="8">
        <f t="shared" si="42"/>
        <v>188984.29793002084</v>
      </c>
      <c r="D262" s="8">
        <f t="shared" si="39"/>
        <v>472.46074482505213</v>
      </c>
      <c r="E262" s="8">
        <f t="shared" si="40"/>
        <v>969.4250505296684</v>
      </c>
      <c r="F262" s="8">
        <f t="shared" si="38"/>
        <v>188014.87287949116</v>
      </c>
    </row>
    <row r="263" spans="1:6" x14ac:dyDescent="0.25">
      <c r="B263" s="8">
        <v>203</v>
      </c>
      <c r="C263" s="8">
        <f t="shared" si="42"/>
        <v>188014.87287949116</v>
      </c>
      <c r="D263" s="8">
        <f t="shared" si="39"/>
        <v>470.03718219872792</v>
      </c>
      <c r="E263" s="8">
        <f t="shared" si="40"/>
        <v>971.84861315599267</v>
      </c>
      <c r="F263" s="8">
        <f t="shared" si="38"/>
        <v>187043.02426633515</v>
      </c>
    </row>
    <row r="264" spans="1:6" x14ac:dyDescent="0.25">
      <c r="B264" s="8">
        <v>204</v>
      </c>
      <c r="C264" s="8">
        <f t="shared" si="42"/>
        <v>187043.02426633515</v>
      </c>
      <c r="D264" s="8">
        <f t="shared" si="39"/>
        <v>467.60756066583787</v>
      </c>
      <c r="E264" s="8">
        <f t="shared" si="40"/>
        <v>974.27823468888278</v>
      </c>
      <c r="F264" s="8">
        <f t="shared" si="38"/>
        <v>186068.74603164627</v>
      </c>
    </row>
    <row r="265" spans="1:6" x14ac:dyDescent="0.25">
      <c r="B265" s="8"/>
      <c r="C265" s="8"/>
      <c r="D265" s="8">
        <f t="shared" ref="D265:E265" si="43">SUM(D253:D264)</f>
        <v>5770.3202391596424</v>
      </c>
      <c r="E265" s="8">
        <f t="shared" si="43"/>
        <v>11532.309305097006</v>
      </c>
      <c r="F265" s="8"/>
    </row>
    <row r="266" spans="1:6" x14ac:dyDescent="0.25">
      <c r="B266" s="8"/>
      <c r="C266" s="8"/>
      <c r="D266" s="8"/>
      <c r="E266" s="8"/>
      <c r="F266" s="8"/>
    </row>
    <row r="267" spans="1:6" x14ac:dyDescent="0.25">
      <c r="A267">
        <v>2022</v>
      </c>
      <c r="B267" s="8">
        <v>205</v>
      </c>
      <c r="C267" s="8">
        <f>+F264</f>
        <v>186068.74603164627</v>
      </c>
      <c r="D267" s="8">
        <f t="shared" si="39"/>
        <v>465.17186507911566</v>
      </c>
      <c r="E267" s="8">
        <f t="shared" si="40"/>
        <v>976.71393027560498</v>
      </c>
      <c r="F267" s="8">
        <f t="shared" si="38"/>
        <v>185092.03210137066</v>
      </c>
    </row>
    <row r="268" spans="1:6" x14ac:dyDescent="0.25">
      <c r="B268" s="8">
        <v>206</v>
      </c>
      <c r="C268" s="8">
        <f t="shared" si="42"/>
        <v>185092.03210137066</v>
      </c>
      <c r="D268" s="8">
        <f t="shared" si="39"/>
        <v>462.73008025342665</v>
      </c>
      <c r="E268" s="8">
        <f t="shared" si="40"/>
        <v>979.15571510129394</v>
      </c>
      <c r="F268" s="8">
        <f t="shared" si="38"/>
        <v>184112.87638626937</v>
      </c>
    </row>
    <row r="269" spans="1:6" x14ac:dyDescent="0.25">
      <c r="B269" s="8">
        <v>207</v>
      </c>
      <c r="C269" s="8">
        <f t="shared" si="42"/>
        <v>184112.87638626937</v>
      </c>
      <c r="D269" s="8">
        <f t="shared" si="39"/>
        <v>460.28219096567346</v>
      </c>
      <c r="E269" s="8">
        <f t="shared" si="40"/>
        <v>981.60360438904718</v>
      </c>
      <c r="F269" s="8">
        <f t="shared" si="38"/>
        <v>183131.27278188034</v>
      </c>
    </row>
    <row r="270" spans="1:6" x14ac:dyDescent="0.25">
      <c r="B270" s="8">
        <v>208</v>
      </c>
      <c r="C270" s="8">
        <f t="shared" si="42"/>
        <v>183131.27278188034</v>
      </c>
      <c r="D270" s="8">
        <f t="shared" si="39"/>
        <v>457.82818195470088</v>
      </c>
      <c r="E270" s="8">
        <f t="shared" si="40"/>
        <v>984.0576134000197</v>
      </c>
      <c r="F270" s="8">
        <f t="shared" si="38"/>
        <v>182147.21516848032</v>
      </c>
    </row>
    <row r="271" spans="1:6" x14ac:dyDescent="0.25">
      <c r="B271" s="8">
        <v>209</v>
      </c>
      <c r="C271" s="8">
        <f t="shared" si="42"/>
        <v>182147.21516848032</v>
      </c>
      <c r="D271" s="8">
        <f t="shared" si="39"/>
        <v>455.36803792120082</v>
      </c>
      <c r="E271" s="8">
        <f t="shared" si="40"/>
        <v>986.51775743351982</v>
      </c>
      <c r="F271" s="8">
        <f t="shared" si="38"/>
        <v>181160.6974110468</v>
      </c>
    </row>
    <row r="272" spans="1:6" x14ac:dyDescent="0.25">
      <c r="B272" s="8">
        <v>210</v>
      </c>
      <c r="C272" s="8">
        <f t="shared" si="42"/>
        <v>181160.6974110468</v>
      </c>
      <c r="D272" s="8">
        <f t="shared" si="39"/>
        <v>452.90174352761699</v>
      </c>
      <c r="E272" s="8">
        <f t="shared" si="40"/>
        <v>988.9840518271036</v>
      </c>
      <c r="F272" s="8">
        <f t="shared" si="38"/>
        <v>180171.71335921969</v>
      </c>
    </row>
    <row r="273" spans="1:6" x14ac:dyDescent="0.25">
      <c r="B273" s="8">
        <v>211</v>
      </c>
      <c r="C273" s="8">
        <f t="shared" si="42"/>
        <v>180171.71335921969</v>
      </c>
      <c r="D273" s="8">
        <f t="shared" si="39"/>
        <v>450.42928339804922</v>
      </c>
      <c r="E273" s="8">
        <f t="shared" si="40"/>
        <v>991.45651195667142</v>
      </c>
      <c r="F273" s="8">
        <f t="shared" si="38"/>
        <v>179180.25684726302</v>
      </c>
    </row>
    <row r="274" spans="1:6" x14ac:dyDescent="0.25">
      <c r="B274" s="8">
        <v>212</v>
      </c>
      <c r="C274" s="8">
        <f t="shared" si="42"/>
        <v>179180.25684726302</v>
      </c>
      <c r="D274" s="8">
        <f t="shared" si="39"/>
        <v>447.95064211815759</v>
      </c>
      <c r="E274" s="8">
        <f t="shared" si="40"/>
        <v>993.935153236563</v>
      </c>
      <c r="F274" s="8">
        <f t="shared" si="38"/>
        <v>178186.32169402647</v>
      </c>
    </row>
    <row r="275" spans="1:6" x14ac:dyDescent="0.25">
      <c r="B275" s="8">
        <v>213</v>
      </c>
      <c r="C275" s="8">
        <f t="shared" si="42"/>
        <v>178186.32169402647</v>
      </c>
      <c r="D275" s="8">
        <f t="shared" si="39"/>
        <v>445.46580423506617</v>
      </c>
      <c r="E275" s="8">
        <f t="shared" si="40"/>
        <v>996.41999111965447</v>
      </c>
      <c r="F275" s="8">
        <f t="shared" si="38"/>
        <v>177189.90170290682</v>
      </c>
    </row>
    <row r="276" spans="1:6" x14ac:dyDescent="0.25">
      <c r="B276" s="8">
        <v>214</v>
      </c>
      <c r="C276" s="8">
        <f t="shared" si="42"/>
        <v>177189.90170290682</v>
      </c>
      <c r="D276" s="8">
        <f t="shared" si="39"/>
        <v>442.97475425726708</v>
      </c>
      <c r="E276" s="8">
        <f t="shared" si="40"/>
        <v>998.91104109745356</v>
      </c>
      <c r="F276" s="8">
        <f t="shared" si="38"/>
        <v>176190.99066180937</v>
      </c>
    </row>
    <row r="277" spans="1:6" x14ac:dyDescent="0.25">
      <c r="B277" s="8">
        <v>215</v>
      </c>
      <c r="C277" s="8">
        <f t="shared" si="42"/>
        <v>176190.99066180937</v>
      </c>
      <c r="D277" s="8">
        <f t="shared" si="39"/>
        <v>440.4774766545234</v>
      </c>
      <c r="E277" s="8">
        <f t="shared" si="40"/>
        <v>1001.4083187001972</v>
      </c>
      <c r="F277" s="8">
        <f t="shared" si="38"/>
        <v>175189.58234310916</v>
      </c>
    </row>
    <row r="278" spans="1:6" x14ac:dyDescent="0.25">
      <c r="B278" s="8">
        <v>216</v>
      </c>
      <c r="C278" s="8">
        <f t="shared" si="42"/>
        <v>175189.58234310916</v>
      </c>
      <c r="D278" s="8">
        <f t="shared" si="39"/>
        <v>437.97395585777292</v>
      </c>
      <c r="E278" s="8">
        <f t="shared" si="40"/>
        <v>1003.9118394969477</v>
      </c>
      <c r="F278" s="8">
        <f t="shared" si="38"/>
        <v>174185.6705036122</v>
      </c>
    </row>
    <row r="279" spans="1:6" x14ac:dyDescent="0.25">
      <c r="B279" s="8"/>
      <c r="C279" s="8"/>
      <c r="D279" s="8">
        <f t="shared" ref="D279:E279" si="44">SUM(D267:D278)</f>
        <v>5419.5540162225707</v>
      </c>
      <c r="E279" s="8">
        <f t="shared" si="44"/>
        <v>11883.075528034078</v>
      </c>
      <c r="F279" s="8"/>
    </row>
    <row r="280" spans="1:6" x14ac:dyDescent="0.25">
      <c r="B280" s="8"/>
      <c r="C280" s="8"/>
      <c r="D280" s="8"/>
      <c r="E280" s="8"/>
      <c r="F280" s="8"/>
    </row>
    <row r="281" spans="1:6" x14ac:dyDescent="0.25">
      <c r="A281">
        <v>2023</v>
      </c>
      <c r="B281" s="8">
        <v>217</v>
      </c>
      <c r="C281" s="8">
        <f>+F278</f>
        <v>174185.6705036122</v>
      </c>
      <c r="D281" s="8">
        <f t="shared" si="39"/>
        <v>435.46417625903052</v>
      </c>
      <c r="E281" s="8">
        <f t="shared" si="40"/>
        <v>1006.4216190956901</v>
      </c>
      <c r="F281" s="8">
        <f t="shared" si="38"/>
        <v>173179.24888451651</v>
      </c>
    </row>
    <row r="282" spans="1:6" x14ac:dyDescent="0.25">
      <c r="B282" s="8">
        <v>218</v>
      </c>
      <c r="C282" s="8">
        <f t="shared" si="42"/>
        <v>173179.24888451651</v>
      </c>
      <c r="D282" s="8">
        <f t="shared" si="39"/>
        <v>432.94812221129126</v>
      </c>
      <c r="E282" s="8">
        <f t="shared" si="40"/>
        <v>1008.9376731434293</v>
      </c>
      <c r="F282" s="8">
        <f t="shared" si="38"/>
        <v>172170.31121137307</v>
      </c>
    </row>
    <row r="283" spans="1:6" x14ac:dyDescent="0.25">
      <c r="B283" s="8">
        <v>219</v>
      </c>
      <c r="C283" s="8">
        <f t="shared" si="42"/>
        <v>172170.31121137307</v>
      </c>
      <c r="D283" s="8">
        <f t="shared" si="39"/>
        <v>430.42577802843272</v>
      </c>
      <c r="E283" s="8">
        <f t="shared" si="40"/>
        <v>1011.4600173262879</v>
      </c>
      <c r="F283" s="8">
        <f t="shared" si="38"/>
        <v>171158.85119404679</v>
      </c>
    </row>
    <row r="284" spans="1:6" x14ac:dyDescent="0.25">
      <c r="B284" s="8">
        <v>220</v>
      </c>
      <c r="C284" s="8">
        <f t="shared" si="42"/>
        <v>171158.85119404679</v>
      </c>
      <c r="D284" s="8">
        <f t="shared" si="39"/>
        <v>427.89712798511698</v>
      </c>
      <c r="E284" s="8">
        <f t="shared" si="40"/>
        <v>1013.9886673696036</v>
      </c>
      <c r="F284" s="8">
        <f t="shared" si="38"/>
        <v>170144.86252667717</v>
      </c>
    </row>
    <row r="285" spans="1:6" x14ac:dyDescent="0.25">
      <c r="B285" s="8">
        <v>221</v>
      </c>
      <c r="C285" s="8">
        <f t="shared" si="42"/>
        <v>170144.86252667717</v>
      </c>
      <c r="D285" s="8">
        <f t="shared" si="39"/>
        <v>425.36215631669296</v>
      </c>
      <c r="E285" s="8">
        <f t="shared" si="40"/>
        <v>1016.5236390380276</v>
      </c>
      <c r="F285" s="8">
        <f t="shared" si="38"/>
        <v>169128.33888763914</v>
      </c>
    </row>
    <row r="286" spans="1:6" x14ac:dyDescent="0.25">
      <c r="B286" s="8">
        <v>222</v>
      </c>
      <c r="C286" s="8">
        <f t="shared" si="42"/>
        <v>169128.33888763914</v>
      </c>
      <c r="D286" s="8">
        <f t="shared" si="39"/>
        <v>422.82084721909786</v>
      </c>
      <c r="E286" s="8">
        <f t="shared" si="40"/>
        <v>1019.0649481356227</v>
      </c>
      <c r="F286" s="8">
        <f t="shared" si="38"/>
        <v>168109.27393950353</v>
      </c>
    </row>
    <row r="287" spans="1:6" x14ac:dyDescent="0.25">
      <c r="B287" s="8">
        <v>223</v>
      </c>
      <c r="C287" s="8">
        <f t="shared" si="42"/>
        <v>168109.27393950353</v>
      </c>
      <c r="D287" s="8">
        <f t="shared" si="39"/>
        <v>420.27318484875883</v>
      </c>
      <c r="E287" s="8">
        <f t="shared" si="40"/>
        <v>1021.6126105059618</v>
      </c>
      <c r="F287" s="8">
        <f t="shared" si="38"/>
        <v>167087.66132899758</v>
      </c>
    </row>
    <row r="288" spans="1:6" x14ac:dyDescent="0.25">
      <c r="B288" s="8">
        <v>224</v>
      </c>
      <c r="C288" s="8">
        <f t="shared" si="42"/>
        <v>167087.66132899758</v>
      </c>
      <c r="D288" s="8">
        <f t="shared" si="39"/>
        <v>417.71915332249398</v>
      </c>
      <c r="E288" s="8">
        <f t="shared" si="40"/>
        <v>1024.1666420322267</v>
      </c>
      <c r="F288" s="8">
        <f t="shared" si="38"/>
        <v>166063.49468696536</v>
      </c>
    </row>
    <row r="289" spans="1:6" x14ac:dyDescent="0.25">
      <c r="B289" s="8">
        <v>225</v>
      </c>
      <c r="C289" s="8">
        <f t="shared" si="42"/>
        <v>166063.49468696536</v>
      </c>
      <c r="D289" s="8">
        <f t="shared" si="39"/>
        <v>415.15873671741343</v>
      </c>
      <c r="E289" s="8">
        <f t="shared" si="40"/>
        <v>1026.7270586373072</v>
      </c>
      <c r="F289" s="8">
        <f t="shared" si="38"/>
        <v>165036.76762832806</v>
      </c>
    </row>
    <row r="290" spans="1:6" x14ac:dyDescent="0.25">
      <c r="B290" s="8">
        <v>226</v>
      </c>
      <c r="C290" s="8">
        <f t="shared" si="42"/>
        <v>165036.76762832806</v>
      </c>
      <c r="D290" s="8">
        <f t="shared" si="39"/>
        <v>412.59191907082015</v>
      </c>
      <c r="E290" s="8">
        <f t="shared" si="40"/>
        <v>1029.2938762839003</v>
      </c>
      <c r="F290" s="8">
        <f t="shared" si="38"/>
        <v>164007.47375204417</v>
      </c>
    </row>
    <row r="291" spans="1:6" x14ac:dyDescent="0.25">
      <c r="B291" s="8">
        <v>227</v>
      </c>
      <c r="C291" s="8">
        <f t="shared" si="42"/>
        <v>164007.47375204417</v>
      </c>
      <c r="D291" s="8">
        <f t="shared" si="39"/>
        <v>410.01868438011041</v>
      </c>
      <c r="E291" s="8">
        <f t="shared" si="40"/>
        <v>1031.8671109746101</v>
      </c>
      <c r="F291" s="8">
        <f t="shared" si="38"/>
        <v>162975.60664106955</v>
      </c>
    </row>
    <row r="292" spans="1:6" x14ac:dyDescent="0.25">
      <c r="B292" s="8">
        <v>228</v>
      </c>
      <c r="C292" s="8">
        <f t="shared" si="42"/>
        <v>162975.60664106955</v>
      </c>
      <c r="D292" s="8">
        <f t="shared" si="39"/>
        <v>407.43901660267386</v>
      </c>
      <c r="E292" s="8">
        <f t="shared" si="40"/>
        <v>1034.4467787520466</v>
      </c>
      <c r="F292" s="8">
        <f t="shared" si="38"/>
        <v>161941.15986231749</v>
      </c>
    </row>
    <row r="293" spans="1:6" x14ac:dyDescent="0.25">
      <c r="B293" s="8"/>
      <c r="C293" s="8"/>
      <c r="D293" s="8">
        <f t="shared" ref="D293:E293" si="45">SUM(D281:D292)</f>
        <v>5058.1189029619327</v>
      </c>
      <c r="E293" s="8">
        <f t="shared" si="45"/>
        <v>12244.510641294713</v>
      </c>
      <c r="F293" s="8"/>
    </row>
    <row r="294" spans="1:6" x14ac:dyDescent="0.25">
      <c r="B294" s="8"/>
      <c r="C294" s="8"/>
      <c r="D294" s="8"/>
      <c r="E294" s="8"/>
      <c r="F294" s="8"/>
    </row>
    <row r="295" spans="1:6" x14ac:dyDescent="0.25">
      <c r="A295">
        <v>2024</v>
      </c>
      <c r="B295" s="8">
        <v>229</v>
      </c>
      <c r="C295" s="8">
        <f>+F292</f>
        <v>161941.15986231749</v>
      </c>
      <c r="D295" s="8">
        <f t="shared" si="39"/>
        <v>404.85289965579375</v>
      </c>
      <c r="E295" s="8">
        <f t="shared" si="40"/>
        <v>1037.0328956989269</v>
      </c>
      <c r="F295" s="8">
        <f t="shared" si="38"/>
        <v>160904.12696661855</v>
      </c>
    </row>
    <row r="296" spans="1:6" x14ac:dyDescent="0.25">
      <c r="B296" s="8">
        <v>230</v>
      </c>
      <c r="C296" s="8">
        <f t="shared" si="42"/>
        <v>160904.12696661855</v>
      </c>
      <c r="D296" s="8">
        <f t="shared" si="39"/>
        <v>402.2603174165464</v>
      </c>
      <c r="E296" s="8">
        <f t="shared" si="40"/>
        <v>1039.6254779381743</v>
      </c>
      <c r="F296" s="8">
        <f t="shared" si="38"/>
        <v>159864.50148868037</v>
      </c>
    </row>
    <row r="297" spans="1:6" x14ac:dyDescent="0.25">
      <c r="B297" s="8">
        <v>231</v>
      </c>
      <c r="C297" s="8">
        <f t="shared" si="42"/>
        <v>159864.50148868037</v>
      </c>
      <c r="D297" s="8">
        <f t="shared" si="39"/>
        <v>399.66125372170092</v>
      </c>
      <c r="E297" s="8">
        <f t="shared" si="40"/>
        <v>1042.2245416330197</v>
      </c>
      <c r="F297" s="8">
        <f t="shared" si="38"/>
        <v>158822.27694704736</v>
      </c>
    </row>
    <row r="298" spans="1:6" x14ac:dyDescent="0.25">
      <c r="B298" s="8">
        <v>232</v>
      </c>
      <c r="C298" s="8">
        <f t="shared" si="42"/>
        <v>158822.27694704736</v>
      </c>
      <c r="D298" s="8">
        <f t="shared" si="39"/>
        <v>397.05569236761841</v>
      </c>
      <c r="E298" s="8">
        <f t="shared" si="40"/>
        <v>1044.8301029871022</v>
      </c>
      <c r="F298" s="8">
        <f t="shared" si="38"/>
        <v>157777.44684406026</v>
      </c>
    </row>
    <row r="299" spans="1:6" x14ac:dyDescent="0.25">
      <c r="B299" s="8">
        <v>233</v>
      </c>
      <c r="C299" s="8">
        <f t="shared" si="42"/>
        <v>157777.44684406026</v>
      </c>
      <c r="D299" s="8">
        <f t="shared" si="39"/>
        <v>394.44361711015068</v>
      </c>
      <c r="E299" s="8">
        <f t="shared" si="40"/>
        <v>1047.44217824457</v>
      </c>
      <c r="F299" s="8">
        <f t="shared" si="38"/>
        <v>156730.00466581571</v>
      </c>
    </row>
    <row r="300" spans="1:6" x14ac:dyDescent="0.25">
      <c r="B300" s="8">
        <v>234</v>
      </c>
      <c r="C300" s="8">
        <f t="shared" si="42"/>
        <v>156730.00466581571</v>
      </c>
      <c r="D300" s="8">
        <f t="shared" si="39"/>
        <v>391.82501166453926</v>
      </c>
      <c r="E300" s="8">
        <f t="shared" si="40"/>
        <v>1050.0607836901813</v>
      </c>
      <c r="F300" s="8">
        <f t="shared" si="38"/>
        <v>155679.94388212552</v>
      </c>
    </row>
    <row r="301" spans="1:6" x14ac:dyDescent="0.25">
      <c r="B301" s="8">
        <v>235</v>
      </c>
      <c r="C301" s="8">
        <f t="shared" si="42"/>
        <v>155679.94388212552</v>
      </c>
      <c r="D301" s="8">
        <f t="shared" si="39"/>
        <v>389.19985970531383</v>
      </c>
      <c r="E301" s="8">
        <f t="shared" si="40"/>
        <v>1052.6859356494067</v>
      </c>
      <c r="F301" s="8">
        <f t="shared" si="38"/>
        <v>154627.25794647611</v>
      </c>
    </row>
    <row r="302" spans="1:6" x14ac:dyDescent="0.25">
      <c r="B302" s="8">
        <v>236</v>
      </c>
      <c r="C302" s="8">
        <f t="shared" si="42"/>
        <v>154627.25794647611</v>
      </c>
      <c r="D302" s="8">
        <f t="shared" si="39"/>
        <v>386.56814486619027</v>
      </c>
      <c r="E302" s="8">
        <f t="shared" si="40"/>
        <v>1055.3176504885303</v>
      </c>
      <c r="F302" s="8">
        <f t="shared" si="38"/>
        <v>153571.94029598759</v>
      </c>
    </row>
    <row r="303" spans="1:6" x14ac:dyDescent="0.25">
      <c r="B303" s="8">
        <v>237</v>
      </c>
      <c r="C303" s="8">
        <f t="shared" si="42"/>
        <v>153571.94029598759</v>
      </c>
      <c r="D303" s="8">
        <f t="shared" si="39"/>
        <v>383.92985073996897</v>
      </c>
      <c r="E303" s="8">
        <f t="shared" si="40"/>
        <v>1057.9559446147516</v>
      </c>
      <c r="F303" s="8">
        <f t="shared" si="38"/>
        <v>152513.98435137284</v>
      </c>
    </row>
    <row r="304" spans="1:6" x14ac:dyDescent="0.25">
      <c r="B304" s="8">
        <v>238</v>
      </c>
      <c r="C304" s="8">
        <f t="shared" si="42"/>
        <v>152513.98435137284</v>
      </c>
      <c r="D304" s="8">
        <f t="shared" si="39"/>
        <v>381.28496087843212</v>
      </c>
      <c r="E304" s="8">
        <f t="shared" si="40"/>
        <v>1060.6008344762886</v>
      </c>
      <c r="F304" s="8">
        <f t="shared" si="38"/>
        <v>151453.38351689655</v>
      </c>
    </row>
    <row r="305" spans="1:6" x14ac:dyDescent="0.25">
      <c r="B305" s="8">
        <v>239</v>
      </c>
      <c r="C305" s="8">
        <f t="shared" si="42"/>
        <v>151453.38351689655</v>
      </c>
      <c r="D305" s="8">
        <f t="shared" si="39"/>
        <v>378.63345879224136</v>
      </c>
      <c r="E305" s="8">
        <f t="shared" si="40"/>
        <v>1063.2523365624793</v>
      </c>
      <c r="F305" s="8">
        <f t="shared" si="38"/>
        <v>150390.13118033408</v>
      </c>
    </row>
    <row r="306" spans="1:6" x14ac:dyDescent="0.25">
      <c r="B306" s="8">
        <v>240</v>
      </c>
      <c r="C306" s="8">
        <f t="shared" si="42"/>
        <v>150390.13118033408</v>
      </c>
      <c r="D306" s="8">
        <f t="shared" si="39"/>
        <v>375.97532795083521</v>
      </c>
      <c r="E306" s="8">
        <f t="shared" si="40"/>
        <v>1065.9104674038854</v>
      </c>
      <c r="F306" s="8">
        <f t="shared" si="38"/>
        <v>149324.2207129302</v>
      </c>
    </row>
    <row r="307" spans="1:6" x14ac:dyDescent="0.25">
      <c r="B307" s="8"/>
      <c r="C307" s="8"/>
      <c r="D307" s="8">
        <f t="shared" ref="D307:E307" si="46">SUM(D295:D306)</f>
        <v>4685.6903948693307</v>
      </c>
      <c r="E307" s="8">
        <f t="shared" si="46"/>
        <v>12616.939149387319</v>
      </c>
      <c r="F307" s="8"/>
    </row>
    <row r="308" spans="1:6" x14ac:dyDescent="0.25">
      <c r="B308" s="8"/>
      <c r="C308" s="8"/>
      <c r="D308" s="8"/>
      <c r="E308" s="8"/>
      <c r="F308" s="8"/>
    </row>
    <row r="309" spans="1:6" x14ac:dyDescent="0.25">
      <c r="A309">
        <v>2025</v>
      </c>
      <c r="B309" s="8">
        <v>241</v>
      </c>
      <c r="C309" s="8">
        <f>+F306</f>
        <v>149324.2207129302</v>
      </c>
      <c r="D309" s="8">
        <f t="shared" si="39"/>
        <v>373.31055178232549</v>
      </c>
      <c r="E309" s="8">
        <f t="shared" si="40"/>
        <v>1068.575243572395</v>
      </c>
      <c r="F309" s="8">
        <f t="shared" si="38"/>
        <v>148255.64546935781</v>
      </c>
    </row>
    <row r="310" spans="1:6" x14ac:dyDescent="0.25">
      <c r="B310" s="8">
        <v>242</v>
      </c>
      <c r="C310" s="8">
        <f t="shared" si="42"/>
        <v>148255.64546935781</v>
      </c>
      <c r="D310" s="8">
        <f t="shared" si="39"/>
        <v>370.63911367339455</v>
      </c>
      <c r="E310" s="8">
        <f t="shared" si="40"/>
        <v>1071.246681681326</v>
      </c>
      <c r="F310" s="8">
        <f t="shared" si="38"/>
        <v>147184.39878767647</v>
      </c>
    </row>
    <row r="311" spans="1:6" x14ac:dyDescent="0.25">
      <c r="B311" s="8">
        <v>243</v>
      </c>
      <c r="C311" s="8">
        <f t="shared" si="42"/>
        <v>147184.39878767647</v>
      </c>
      <c r="D311" s="8">
        <f t="shared" si="39"/>
        <v>367.96099696919117</v>
      </c>
      <c r="E311" s="8">
        <f t="shared" si="40"/>
        <v>1073.9247983855294</v>
      </c>
      <c r="F311" s="8">
        <f t="shared" si="38"/>
        <v>146110.47398929094</v>
      </c>
    </row>
    <row r="312" spans="1:6" x14ac:dyDescent="0.25">
      <c r="B312" s="8">
        <v>244</v>
      </c>
      <c r="C312" s="8">
        <f t="shared" si="42"/>
        <v>146110.47398929094</v>
      </c>
      <c r="D312" s="8">
        <f t="shared" si="39"/>
        <v>365.27618497322737</v>
      </c>
      <c r="E312" s="8">
        <f t="shared" si="40"/>
        <v>1076.6096103814932</v>
      </c>
      <c r="F312" s="8">
        <f t="shared" si="38"/>
        <v>145033.86437890943</v>
      </c>
    </row>
    <row r="313" spans="1:6" x14ac:dyDescent="0.25">
      <c r="B313" s="8">
        <v>245</v>
      </c>
      <c r="C313" s="8">
        <f t="shared" si="42"/>
        <v>145033.86437890943</v>
      </c>
      <c r="D313" s="8">
        <f t="shared" si="39"/>
        <v>362.58466094727362</v>
      </c>
      <c r="E313" s="8">
        <f t="shared" si="40"/>
        <v>1079.3011344074471</v>
      </c>
      <c r="F313" s="8">
        <f t="shared" si="38"/>
        <v>143954.563244502</v>
      </c>
    </row>
    <row r="314" spans="1:6" x14ac:dyDescent="0.25">
      <c r="B314" s="8">
        <v>246</v>
      </c>
      <c r="C314" s="8">
        <f t="shared" si="42"/>
        <v>143954.563244502</v>
      </c>
      <c r="D314" s="8">
        <f t="shared" si="39"/>
        <v>359.88640811125504</v>
      </c>
      <c r="E314" s="8">
        <f t="shared" si="40"/>
        <v>1081.9993872434657</v>
      </c>
      <c r="F314" s="8">
        <f t="shared" si="38"/>
        <v>142872.56385725853</v>
      </c>
    </row>
    <row r="315" spans="1:6" x14ac:dyDescent="0.25">
      <c r="B315" s="8">
        <v>247</v>
      </c>
      <c r="C315" s="8">
        <f t="shared" si="42"/>
        <v>142872.56385725853</v>
      </c>
      <c r="D315" s="8">
        <f t="shared" si="39"/>
        <v>357.18140964314631</v>
      </c>
      <c r="E315" s="8">
        <f t="shared" si="40"/>
        <v>1084.7043857115743</v>
      </c>
      <c r="F315" s="8">
        <f t="shared" si="38"/>
        <v>141787.85947154695</v>
      </c>
    </row>
    <row r="316" spans="1:6" x14ac:dyDescent="0.25">
      <c r="B316" s="8">
        <v>248</v>
      </c>
      <c r="C316" s="8">
        <f t="shared" si="42"/>
        <v>141787.85947154695</v>
      </c>
      <c r="D316" s="8">
        <f t="shared" si="39"/>
        <v>354.46964867886737</v>
      </c>
      <c r="E316" s="8">
        <f t="shared" si="40"/>
        <v>1087.4161466758533</v>
      </c>
      <c r="F316" s="8">
        <f t="shared" ref="F316:F379" si="47">+C316-E316</f>
        <v>140700.4433248711</v>
      </c>
    </row>
    <row r="317" spans="1:6" x14ac:dyDescent="0.25">
      <c r="B317" s="8">
        <v>249</v>
      </c>
      <c r="C317" s="8">
        <f t="shared" si="42"/>
        <v>140700.4433248711</v>
      </c>
      <c r="D317" s="8">
        <f t="shared" si="39"/>
        <v>351.75110831217773</v>
      </c>
      <c r="E317" s="8">
        <f t="shared" si="40"/>
        <v>1090.1346870425427</v>
      </c>
      <c r="F317" s="8">
        <f t="shared" si="47"/>
        <v>139610.30863782857</v>
      </c>
    </row>
    <row r="318" spans="1:6" x14ac:dyDescent="0.25">
      <c r="B318" s="8">
        <v>250</v>
      </c>
      <c r="C318" s="8">
        <f t="shared" si="42"/>
        <v>139610.30863782857</v>
      </c>
      <c r="D318" s="8">
        <f t="shared" si="39"/>
        <v>349.02577159457144</v>
      </c>
      <c r="E318" s="8">
        <f t="shared" si="40"/>
        <v>1092.860023760149</v>
      </c>
      <c r="F318" s="8">
        <f t="shared" si="47"/>
        <v>138517.44861406842</v>
      </c>
    </row>
    <row r="319" spans="1:6" x14ac:dyDescent="0.25">
      <c r="B319" s="8">
        <v>251</v>
      </c>
      <c r="C319" s="8">
        <f t="shared" si="42"/>
        <v>138517.44861406842</v>
      </c>
      <c r="D319" s="8">
        <f t="shared" si="39"/>
        <v>346.29362153517104</v>
      </c>
      <c r="E319" s="8">
        <f t="shared" si="40"/>
        <v>1095.5921738195495</v>
      </c>
      <c r="F319" s="8">
        <f t="shared" si="47"/>
        <v>137421.85644024887</v>
      </c>
    </row>
    <row r="320" spans="1:6" x14ac:dyDescent="0.25">
      <c r="B320" s="8">
        <v>252</v>
      </c>
      <c r="C320" s="8">
        <f t="shared" si="42"/>
        <v>137421.85644024887</v>
      </c>
      <c r="D320" s="8">
        <f t="shared" si="39"/>
        <v>343.55464110062218</v>
      </c>
      <c r="E320" s="8">
        <f t="shared" si="40"/>
        <v>1098.3311542540985</v>
      </c>
      <c r="F320" s="8">
        <f t="shared" si="47"/>
        <v>136323.52528599478</v>
      </c>
    </row>
    <row r="321" spans="2:6" x14ac:dyDescent="0.25">
      <c r="B321" s="8">
        <v>253</v>
      </c>
      <c r="C321" s="8">
        <f t="shared" si="42"/>
        <v>136323.52528599478</v>
      </c>
      <c r="D321" s="8">
        <f t="shared" si="39"/>
        <v>340.80881321498697</v>
      </c>
      <c r="E321" s="8">
        <f t="shared" si="40"/>
        <v>1101.0769821397337</v>
      </c>
      <c r="F321" s="8">
        <f t="shared" si="47"/>
        <v>135222.44830385505</v>
      </c>
    </row>
    <row r="322" spans="2:6" x14ac:dyDescent="0.25">
      <c r="B322" s="8">
        <v>254</v>
      </c>
      <c r="C322" s="8">
        <f t="shared" si="42"/>
        <v>135222.44830385505</v>
      </c>
      <c r="D322" s="8">
        <f t="shared" ref="D322:D385" si="48">$C$21*C322</f>
        <v>338.05612075963762</v>
      </c>
      <c r="E322" s="8">
        <f t="shared" ref="E322:E385" si="49">$C$23-D322</f>
        <v>1103.8296745950829</v>
      </c>
      <c r="F322" s="8">
        <f t="shared" si="47"/>
        <v>134118.61862925996</v>
      </c>
    </row>
    <row r="323" spans="2:6" x14ac:dyDescent="0.25">
      <c r="B323" s="8">
        <v>255</v>
      </c>
      <c r="C323" s="8">
        <f t="shared" si="42"/>
        <v>134118.61862925996</v>
      </c>
      <c r="D323" s="8">
        <f t="shared" si="48"/>
        <v>335.2965465731499</v>
      </c>
      <c r="E323" s="8">
        <f t="shared" si="49"/>
        <v>1106.5892487815706</v>
      </c>
      <c r="F323" s="8">
        <f t="shared" si="47"/>
        <v>133012.0293804784</v>
      </c>
    </row>
    <row r="324" spans="2:6" x14ac:dyDescent="0.25">
      <c r="B324" s="8">
        <v>256</v>
      </c>
      <c r="C324" s="8">
        <f t="shared" si="42"/>
        <v>133012.0293804784</v>
      </c>
      <c r="D324" s="8">
        <f t="shared" si="48"/>
        <v>332.53007345119602</v>
      </c>
      <c r="E324" s="8">
        <f t="shared" si="49"/>
        <v>1109.3557219035247</v>
      </c>
      <c r="F324" s="8">
        <f t="shared" si="47"/>
        <v>131902.67365857487</v>
      </c>
    </row>
    <row r="325" spans="2:6" x14ac:dyDescent="0.25">
      <c r="B325" s="8">
        <v>257</v>
      </c>
      <c r="C325" s="8">
        <f t="shared" si="42"/>
        <v>131902.67365857487</v>
      </c>
      <c r="D325" s="8">
        <f t="shared" si="48"/>
        <v>329.75668414643718</v>
      </c>
      <c r="E325" s="8">
        <f t="shared" si="49"/>
        <v>1112.1291112082833</v>
      </c>
      <c r="F325" s="8">
        <f t="shared" si="47"/>
        <v>130790.54454736659</v>
      </c>
    </row>
    <row r="326" spans="2:6" x14ac:dyDescent="0.25">
      <c r="B326" s="8">
        <v>258</v>
      </c>
      <c r="C326" s="8">
        <f t="shared" ref="C326:C389" si="50">+F325</f>
        <v>130790.54454736659</v>
      </c>
      <c r="D326" s="8">
        <f t="shared" si="48"/>
        <v>326.97636136841646</v>
      </c>
      <c r="E326" s="8">
        <f t="shared" si="49"/>
        <v>1114.9094339863041</v>
      </c>
      <c r="F326" s="8">
        <f t="shared" si="47"/>
        <v>129675.63511338028</v>
      </c>
    </row>
    <row r="327" spans="2:6" x14ac:dyDescent="0.25">
      <c r="B327" s="8">
        <v>259</v>
      </c>
      <c r="C327" s="8">
        <f t="shared" si="50"/>
        <v>129675.63511338028</v>
      </c>
      <c r="D327" s="8">
        <f t="shared" si="48"/>
        <v>324.1890877834507</v>
      </c>
      <c r="E327" s="8">
        <f t="shared" si="49"/>
        <v>1117.6967075712698</v>
      </c>
      <c r="F327" s="8">
        <f t="shared" si="47"/>
        <v>128557.93840580901</v>
      </c>
    </row>
    <row r="328" spans="2:6" x14ac:dyDescent="0.25">
      <c r="B328" s="8">
        <v>260</v>
      </c>
      <c r="C328" s="8">
        <f t="shared" si="50"/>
        <v>128557.93840580901</v>
      </c>
      <c r="D328" s="8">
        <f t="shared" si="48"/>
        <v>321.3948460145225</v>
      </c>
      <c r="E328" s="8">
        <f t="shared" si="49"/>
        <v>1120.4909493401981</v>
      </c>
      <c r="F328" s="8">
        <f t="shared" si="47"/>
        <v>127437.44745646881</v>
      </c>
    </row>
    <row r="329" spans="2:6" x14ac:dyDescent="0.25">
      <c r="B329" s="8">
        <v>261</v>
      </c>
      <c r="C329" s="8">
        <f t="shared" si="50"/>
        <v>127437.44745646881</v>
      </c>
      <c r="D329" s="8">
        <f t="shared" si="48"/>
        <v>318.59361864117204</v>
      </c>
      <c r="E329" s="8">
        <f t="shared" si="49"/>
        <v>1123.2921767135485</v>
      </c>
      <c r="F329" s="8">
        <f t="shared" si="47"/>
        <v>126314.15527975527</v>
      </c>
    </row>
    <row r="330" spans="2:6" x14ac:dyDescent="0.25">
      <c r="B330" s="8">
        <v>262</v>
      </c>
      <c r="C330" s="8">
        <f t="shared" si="50"/>
        <v>126314.15527975527</v>
      </c>
      <c r="D330" s="8">
        <f t="shared" si="48"/>
        <v>315.78538819938819</v>
      </c>
      <c r="E330" s="8">
        <f t="shared" si="49"/>
        <v>1126.1004071553325</v>
      </c>
      <c r="F330" s="8">
        <f t="shared" si="47"/>
        <v>125188.05487259994</v>
      </c>
    </row>
    <row r="331" spans="2:6" x14ac:dyDescent="0.25">
      <c r="B331" s="8">
        <v>263</v>
      </c>
      <c r="C331" s="8">
        <f t="shared" si="50"/>
        <v>125188.05487259994</v>
      </c>
      <c r="D331" s="8">
        <f t="shared" si="48"/>
        <v>312.97013718149987</v>
      </c>
      <c r="E331" s="8">
        <f t="shared" si="49"/>
        <v>1128.9156581732207</v>
      </c>
      <c r="F331" s="8">
        <f t="shared" si="47"/>
        <v>124059.13921442672</v>
      </c>
    </row>
    <row r="332" spans="2:6" x14ac:dyDescent="0.25">
      <c r="B332" s="8">
        <v>264</v>
      </c>
      <c r="C332" s="8">
        <f t="shared" si="50"/>
        <v>124059.13921442672</v>
      </c>
      <c r="D332" s="8">
        <f t="shared" si="48"/>
        <v>310.14784803606682</v>
      </c>
      <c r="E332" s="8">
        <f t="shared" si="49"/>
        <v>1131.7379473186538</v>
      </c>
      <c r="F332" s="8">
        <f t="shared" si="47"/>
        <v>122927.40126710806</v>
      </c>
    </row>
    <row r="333" spans="2:6" x14ac:dyDescent="0.25">
      <c r="B333" s="8">
        <v>265</v>
      </c>
      <c r="C333" s="8">
        <f t="shared" si="50"/>
        <v>122927.40126710806</v>
      </c>
      <c r="D333" s="8">
        <f t="shared" si="48"/>
        <v>307.31850316777013</v>
      </c>
      <c r="E333" s="8">
        <f t="shared" si="49"/>
        <v>1134.5672921869505</v>
      </c>
      <c r="F333" s="8">
        <f t="shared" si="47"/>
        <v>121792.8339749211</v>
      </c>
    </row>
    <row r="334" spans="2:6" x14ac:dyDescent="0.25">
      <c r="B334" s="8">
        <v>266</v>
      </c>
      <c r="C334" s="8">
        <f t="shared" si="50"/>
        <v>121792.8339749211</v>
      </c>
      <c r="D334" s="8">
        <f t="shared" si="48"/>
        <v>304.48208493730277</v>
      </c>
      <c r="E334" s="8">
        <f t="shared" si="49"/>
        <v>1137.4037104174179</v>
      </c>
      <c r="F334" s="8">
        <f t="shared" si="47"/>
        <v>120655.43026450368</v>
      </c>
    </row>
    <row r="335" spans="2:6" x14ac:dyDescent="0.25">
      <c r="B335" s="8">
        <v>267</v>
      </c>
      <c r="C335" s="8">
        <f t="shared" si="50"/>
        <v>120655.43026450368</v>
      </c>
      <c r="D335" s="8">
        <f t="shared" si="48"/>
        <v>301.63857566125921</v>
      </c>
      <c r="E335" s="8">
        <f t="shared" si="49"/>
        <v>1140.2472196934614</v>
      </c>
      <c r="F335" s="8">
        <f t="shared" si="47"/>
        <v>119515.18304481023</v>
      </c>
    </row>
    <row r="336" spans="2:6" x14ac:dyDescent="0.25">
      <c r="B336" s="8">
        <v>268</v>
      </c>
      <c r="C336" s="8">
        <f t="shared" si="50"/>
        <v>119515.18304481023</v>
      </c>
      <c r="D336" s="8">
        <f t="shared" si="48"/>
        <v>298.78795761202559</v>
      </c>
      <c r="E336" s="8">
        <f t="shared" si="49"/>
        <v>1143.097837742695</v>
      </c>
      <c r="F336" s="8">
        <f t="shared" si="47"/>
        <v>118372.08520706753</v>
      </c>
    </row>
    <row r="337" spans="2:6" x14ac:dyDescent="0.25">
      <c r="B337" s="8">
        <v>269</v>
      </c>
      <c r="C337" s="8">
        <f t="shared" si="50"/>
        <v>118372.08520706753</v>
      </c>
      <c r="D337" s="8">
        <f t="shared" si="48"/>
        <v>295.93021301766885</v>
      </c>
      <c r="E337" s="8">
        <f t="shared" si="49"/>
        <v>1145.9555823370517</v>
      </c>
      <c r="F337" s="8">
        <f t="shared" si="47"/>
        <v>117226.12962473049</v>
      </c>
    </row>
    <row r="338" spans="2:6" x14ac:dyDescent="0.25">
      <c r="B338" s="8">
        <v>270</v>
      </c>
      <c r="C338" s="8">
        <f t="shared" si="50"/>
        <v>117226.12962473049</v>
      </c>
      <c r="D338" s="8">
        <f t="shared" si="48"/>
        <v>293.06532406182623</v>
      </c>
      <c r="E338" s="8">
        <f t="shared" si="49"/>
        <v>1148.8204712928944</v>
      </c>
      <c r="F338" s="8">
        <f t="shared" si="47"/>
        <v>116077.30915343759</v>
      </c>
    </row>
    <row r="339" spans="2:6" x14ac:dyDescent="0.25">
      <c r="B339" s="8">
        <v>271</v>
      </c>
      <c r="C339" s="8">
        <f t="shared" si="50"/>
        <v>116077.30915343759</v>
      </c>
      <c r="D339" s="8">
        <f t="shared" si="48"/>
        <v>290.19327288359398</v>
      </c>
      <c r="E339" s="8">
        <f t="shared" si="49"/>
        <v>1151.6925224711267</v>
      </c>
      <c r="F339" s="8">
        <f t="shared" si="47"/>
        <v>114925.61663096645</v>
      </c>
    </row>
    <row r="340" spans="2:6" x14ac:dyDescent="0.25">
      <c r="B340" s="8">
        <v>272</v>
      </c>
      <c r="C340" s="8">
        <f t="shared" si="50"/>
        <v>114925.61663096645</v>
      </c>
      <c r="D340" s="8">
        <f t="shared" si="48"/>
        <v>287.31404157741616</v>
      </c>
      <c r="E340" s="8">
        <f t="shared" si="49"/>
        <v>1154.5717537773044</v>
      </c>
      <c r="F340" s="8">
        <f t="shared" si="47"/>
        <v>113771.04487718915</v>
      </c>
    </row>
    <row r="341" spans="2:6" x14ac:dyDescent="0.25">
      <c r="B341" s="8">
        <v>273</v>
      </c>
      <c r="C341" s="8">
        <f t="shared" si="50"/>
        <v>113771.04487718915</v>
      </c>
      <c r="D341" s="8">
        <f t="shared" si="48"/>
        <v>284.4276121929729</v>
      </c>
      <c r="E341" s="8">
        <f t="shared" si="49"/>
        <v>1157.4581831617477</v>
      </c>
      <c r="F341" s="8">
        <f t="shared" si="47"/>
        <v>112613.5866940274</v>
      </c>
    </row>
    <row r="342" spans="2:6" x14ac:dyDescent="0.25">
      <c r="B342" s="8">
        <v>274</v>
      </c>
      <c r="C342" s="8">
        <f t="shared" si="50"/>
        <v>112613.5866940274</v>
      </c>
      <c r="D342" s="8">
        <f t="shared" si="48"/>
        <v>281.53396673506853</v>
      </c>
      <c r="E342" s="8">
        <f t="shared" si="49"/>
        <v>1160.351828619652</v>
      </c>
      <c r="F342" s="8">
        <f t="shared" si="47"/>
        <v>111453.23486540775</v>
      </c>
    </row>
    <row r="343" spans="2:6" x14ac:dyDescent="0.25">
      <c r="B343" s="8">
        <v>275</v>
      </c>
      <c r="C343" s="8">
        <f t="shared" si="50"/>
        <v>111453.23486540775</v>
      </c>
      <c r="D343" s="8">
        <f t="shared" si="48"/>
        <v>278.63308716351941</v>
      </c>
      <c r="E343" s="8">
        <f t="shared" si="49"/>
        <v>1163.2527081912012</v>
      </c>
      <c r="F343" s="8">
        <f t="shared" si="47"/>
        <v>110289.98215721655</v>
      </c>
    </row>
    <row r="344" spans="2:6" x14ac:dyDescent="0.25">
      <c r="B344" s="8">
        <v>276</v>
      </c>
      <c r="C344" s="8">
        <f t="shared" si="50"/>
        <v>110289.98215721655</v>
      </c>
      <c r="D344" s="8">
        <f t="shared" si="48"/>
        <v>275.7249553930414</v>
      </c>
      <c r="E344" s="8">
        <f t="shared" si="49"/>
        <v>1166.1608399616791</v>
      </c>
      <c r="F344" s="8">
        <f t="shared" si="47"/>
        <v>109123.82131725487</v>
      </c>
    </row>
    <row r="345" spans="2:6" x14ac:dyDescent="0.25">
      <c r="B345" s="8">
        <v>277</v>
      </c>
      <c r="C345" s="8">
        <f t="shared" si="50"/>
        <v>109123.82131725487</v>
      </c>
      <c r="D345" s="8">
        <f t="shared" si="48"/>
        <v>272.80955329313718</v>
      </c>
      <c r="E345" s="8">
        <f t="shared" si="49"/>
        <v>1169.0762420615833</v>
      </c>
      <c r="F345" s="8">
        <f t="shared" si="47"/>
        <v>107954.74507519329</v>
      </c>
    </row>
    <row r="346" spans="2:6" x14ac:dyDescent="0.25">
      <c r="B346" s="8">
        <v>278</v>
      </c>
      <c r="C346" s="8">
        <f t="shared" si="50"/>
        <v>107954.74507519329</v>
      </c>
      <c r="D346" s="8">
        <f t="shared" si="48"/>
        <v>269.88686268798324</v>
      </c>
      <c r="E346" s="8">
        <f t="shared" si="49"/>
        <v>1171.9989326667373</v>
      </c>
      <c r="F346" s="8">
        <f t="shared" si="47"/>
        <v>106782.74614252655</v>
      </c>
    </row>
    <row r="347" spans="2:6" x14ac:dyDescent="0.25">
      <c r="B347" s="8">
        <v>279</v>
      </c>
      <c r="C347" s="8">
        <f t="shared" si="50"/>
        <v>106782.74614252655</v>
      </c>
      <c r="D347" s="8">
        <f t="shared" si="48"/>
        <v>266.95686535631637</v>
      </c>
      <c r="E347" s="8">
        <f t="shared" si="49"/>
        <v>1174.9289299984043</v>
      </c>
      <c r="F347" s="8">
        <f t="shared" si="47"/>
        <v>105607.81721252814</v>
      </c>
    </row>
    <row r="348" spans="2:6" x14ac:dyDescent="0.25">
      <c r="B348" s="8">
        <v>280</v>
      </c>
      <c r="C348" s="8">
        <f t="shared" si="50"/>
        <v>105607.81721252814</v>
      </c>
      <c r="D348" s="8">
        <f t="shared" si="48"/>
        <v>264.01954303132038</v>
      </c>
      <c r="E348" s="8">
        <f t="shared" si="49"/>
        <v>1177.8662523234002</v>
      </c>
      <c r="F348" s="8">
        <f t="shared" si="47"/>
        <v>104429.95096020475</v>
      </c>
    </row>
    <row r="349" spans="2:6" x14ac:dyDescent="0.25">
      <c r="B349" s="8">
        <v>281</v>
      </c>
      <c r="C349" s="8">
        <f t="shared" si="50"/>
        <v>104429.95096020475</v>
      </c>
      <c r="D349" s="8">
        <f t="shared" si="48"/>
        <v>261.07487740051187</v>
      </c>
      <c r="E349" s="8">
        <f t="shared" si="49"/>
        <v>1180.8109179542087</v>
      </c>
      <c r="F349" s="8">
        <f t="shared" si="47"/>
        <v>103249.14004225054</v>
      </c>
    </row>
    <row r="350" spans="2:6" x14ac:dyDescent="0.25">
      <c r="B350" s="8">
        <v>282</v>
      </c>
      <c r="C350" s="8">
        <f t="shared" si="50"/>
        <v>103249.14004225054</v>
      </c>
      <c r="D350" s="8">
        <f t="shared" si="48"/>
        <v>258.12285010562636</v>
      </c>
      <c r="E350" s="8">
        <f t="shared" si="49"/>
        <v>1183.7629452490942</v>
      </c>
      <c r="F350" s="8">
        <f t="shared" si="47"/>
        <v>102065.37709700144</v>
      </c>
    </row>
    <row r="351" spans="2:6" x14ac:dyDescent="0.25">
      <c r="B351" s="8">
        <v>283</v>
      </c>
      <c r="C351" s="8">
        <f t="shared" si="50"/>
        <v>102065.37709700144</v>
      </c>
      <c r="D351" s="8">
        <f t="shared" si="48"/>
        <v>255.16344274250361</v>
      </c>
      <c r="E351" s="8">
        <f t="shared" si="49"/>
        <v>1186.722352612217</v>
      </c>
      <c r="F351" s="8">
        <f t="shared" si="47"/>
        <v>100878.65474438923</v>
      </c>
    </row>
    <row r="352" spans="2:6" x14ac:dyDescent="0.25">
      <c r="B352" s="8">
        <v>284</v>
      </c>
      <c r="C352" s="8">
        <f t="shared" si="50"/>
        <v>100878.65474438923</v>
      </c>
      <c r="D352" s="8">
        <f t="shared" si="48"/>
        <v>252.19663686097309</v>
      </c>
      <c r="E352" s="8">
        <f t="shared" si="49"/>
        <v>1189.6891584937475</v>
      </c>
      <c r="F352" s="8">
        <f t="shared" si="47"/>
        <v>99688.965585895494</v>
      </c>
    </row>
    <row r="353" spans="2:6" x14ac:dyDescent="0.25">
      <c r="B353" s="8">
        <v>285</v>
      </c>
      <c r="C353" s="8">
        <f t="shared" si="50"/>
        <v>99688.965585895494</v>
      </c>
      <c r="D353" s="8">
        <f t="shared" si="48"/>
        <v>249.22241396473873</v>
      </c>
      <c r="E353" s="8">
        <f t="shared" si="49"/>
        <v>1192.6633813899819</v>
      </c>
      <c r="F353" s="8">
        <f t="shared" si="47"/>
        <v>98496.302204505511</v>
      </c>
    </row>
    <row r="354" spans="2:6" x14ac:dyDescent="0.25">
      <c r="B354" s="8">
        <v>286</v>
      </c>
      <c r="C354" s="8">
        <f t="shared" si="50"/>
        <v>98496.302204505511</v>
      </c>
      <c r="D354" s="8">
        <f t="shared" si="48"/>
        <v>246.24075551126379</v>
      </c>
      <c r="E354" s="8">
        <f t="shared" si="49"/>
        <v>1195.6450398434567</v>
      </c>
      <c r="F354" s="8">
        <f t="shared" si="47"/>
        <v>97300.657164662058</v>
      </c>
    </row>
    <row r="355" spans="2:6" x14ac:dyDescent="0.25">
      <c r="B355" s="8">
        <v>287</v>
      </c>
      <c r="C355" s="8">
        <f t="shared" si="50"/>
        <v>97300.657164662058</v>
      </c>
      <c r="D355" s="8">
        <f t="shared" si="48"/>
        <v>243.25164291165515</v>
      </c>
      <c r="E355" s="8">
        <f t="shared" si="49"/>
        <v>1198.6341524430654</v>
      </c>
      <c r="F355" s="8">
        <f t="shared" si="47"/>
        <v>96102.023012218997</v>
      </c>
    </row>
    <row r="356" spans="2:6" x14ac:dyDescent="0.25">
      <c r="B356" s="8">
        <v>288</v>
      </c>
      <c r="C356" s="8">
        <f t="shared" si="50"/>
        <v>96102.023012218997</v>
      </c>
      <c r="D356" s="8">
        <f t="shared" si="48"/>
        <v>240.2550575305475</v>
      </c>
      <c r="E356" s="8">
        <f t="shared" si="49"/>
        <v>1201.6307378241731</v>
      </c>
      <c r="F356" s="8">
        <f t="shared" si="47"/>
        <v>94900.392274394821</v>
      </c>
    </row>
    <row r="357" spans="2:6" x14ac:dyDescent="0.25">
      <c r="B357" s="8">
        <v>289</v>
      </c>
      <c r="C357" s="8">
        <f t="shared" si="50"/>
        <v>94900.392274394821</v>
      </c>
      <c r="D357" s="8">
        <f t="shared" si="48"/>
        <v>237.25098068598706</v>
      </c>
      <c r="E357" s="8">
        <f t="shared" si="49"/>
        <v>1204.6348146687335</v>
      </c>
      <c r="F357" s="8">
        <f t="shared" si="47"/>
        <v>93695.757459726083</v>
      </c>
    </row>
    <row r="358" spans="2:6" x14ac:dyDescent="0.25">
      <c r="B358" s="8">
        <v>290</v>
      </c>
      <c r="C358" s="8">
        <f t="shared" si="50"/>
        <v>93695.757459726083</v>
      </c>
      <c r="D358" s="8">
        <f t="shared" si="48"/>
        <v>234.23939364931522</v>
      </c>
      <c r="E358" s="8">
        <f t="shared" si="49"/>
        <v>1207.6464017054054</v>
      </c>
      <c r="F358" s="8">
        <f t="shared" si="47"/>
        <v>92488.111058020673</v>
      </c>
    </row>
    <row r="359" spans="2:6" x14ac:dyDescent="0.25">
      <c r="B359" s="8">
        <v>291</v>
      </c>
      <c r="C359" s="8">
        <f t="shared" si="50"/>
        <v>92488.111058020673</v>
      </c>
      <c r="D359" s="8">
        <f t="shared" si="48"/>
        <v>231.22027764505168</v>
      </c>
      <c r="E359" s="8">
        <f t="shared" si="49"/>
        <v>1210.6655177096688</v>
      </c>
      <c r="F359" s="8">
        <f t="shared" si="47"/>
        <v>91277.445540311004</v>
      </c>
    </row>
    <row r="360" spans="2:6" x14ac:dyDescent="0.25">
      <c r="B360" s="8">
        <v>292</v>
      </c>
      <c r="C360" s="8">
        <f t="shared" si="50"/>
        <v>91277.445540311004</v>
      </c>
      <c r="D360" s="8">
        <f t="shared" si="48"/>
        <v>228.19361385077752</v>
      </c>
      <c r="E360" s="8">
        <f t="shared" si="49"/>
        <v>1213.6921815039432</v>
      </c>
      <c r="F360" s="8">
        <f t="shared" si="47"/>
        <v>90063.753358807066</v>
      </c>
    </row>
    <row r="361" spans="2:6" x14ac:dyDescent="0.25">
      <c r="B361" s="8">
        <v>293</v>
      </c>
      <c r="C361" s="8">
        <f t="shared" si="50"/>
        <v>90063.753358807066</v>
      </c>
      <c r="D361" s="8">
        <f t="shared" si="48"/>
        <v>225.15938339701768</v>
      </c>
      <c r="E361" s="8">
        <f t="shared" si="49"/>
        <v>1216.726411957703</v>
      </c>
      <c r="F361" s="8">
        <f t="shared" si="47"/>
        <v>88847.026946849364</v>
      </c>
    </row>
    <row r="362" spans="2:6" x14ac:dyDescent="0.25">
      <c r="B362" s="8">
        <v>294</v>
      </c>
      <c r="C362" s="8">
        <f t="shared" si="50"/>
        <v>88847.026946849364</v>
      </c>
      <c r="D362" s="8">
        <f t="shared" si="48"/>
        <v>222.11756736712343</v>
      </c>
      <c r="E362" s="8">
        <f t="shared" si="49"/>
        <v>1219.7682279875971</v>
      </c>
      <c r="F362" s="8">
        <f t="shared" si="47"/>
        <v>87627.258718861762</v>
      </c>
    </row>
    <row r="363" spans="2:6" x14ac:dyDescent="0.25">
      <c r="B363" s="8">
        <v>295</v>
      </c>
      <c r="C363" s="8">
        <f t="shared" si="50"/>
        <v>87627.258718861762</v>
      </c>
      <c r="D363" s="8">
        <f t="shared" si="48"/>
        <v>219.06814679715441</v>
      </c>
      <c r="E363" s="8">
        <f t="shared" si="49"/>
        <v>1222.8176485575661</v>
      </c>
      <c r="F363" s="8">
        <f t="shared" si="47"/>
        <v>86404.441070304194</v>
      </c>
    </row>
    <row r="364" spans="2:6" x14ac:dyDescent="0.25">
      <c r="B364" s="8">
        <v>296</v>
      </c>
      <c r="C364" s="8">
        <f t="shared" si="50"/>
        <v>86404.441070304194</v>
      </c>
      <c r="D364" s="8">
        <f t="shared" si="48"/>
        <v>216.0111026757605</v>
      </c>
      <c r="E364" s="8">
        <f t="shared" si="49"/>
        <v>1225.8746926789602</v>
      </c>
      <c r="F364" s="8">
        <f t="shared" si="47"/>
        <v>85178.566377625233</v>
      </c>
    </row>
    <row r="365" spans="2:6" x14ac:dyDescent="0.25">
      <c r="B365" s="8">
        <v>297</v>
      </c>
      <c r="C365" s="8">
        <f t="shared" si="50"/>
        <v>85178.566377625233</v>
      </c>
      <c r="D365" s="8">
        <f t="shared" si="48"/>
        <v>212.94641594406309</v>
      </c>
      <c r="E365" s="8">
        <f t="shared" si="49"/>
        <v>1228.9393794106575</v>
      </c>
      <c r="F365" s="8">
        <f t="shared" si="47"/>
        <v>83949.626998214575</v>
      </c>
    </row>
    <row r="366" spans="2:6" x14ac:dyDescent="0.25">
      <c r="B366" s="8">
        <v>298</v>
      </c>
      <c r="C366" s="8">
        <f t="shared" si="50"/>
        <v>83949.626998214575</v>
      </c>
      <c r="D366" s="8">
        <f t="shared" si="48"/>
        <v>209.87406749553645</v>
      </c>
      <c r="E366" s="8">
        <f t="shared" si="49"/>
        <v>1232.0117278591842</v>
      </c>
      <c r="F366" s="8">
        <f t="shared" si="47"/>
        <v>82717.615270355396</v>
      </c>
    </row>
    <row r="367" spans="2:6" x14ac:dyDescent="0.25">
      <c r="B367" s="8">
        <v>299</v>
      </c>
      <c r="C367" s="8">
        <f t="shared" si="50"/>
        <v>82717.615270355396</v>
      </c>
      <c r="D367" s="8">
        <f t="shared" si="48"/>
        <v>206.79403817588849</v>
      </c>
      <c r="E367" s="8">
        <f t="shared" si="49"/>
        <v>1235.091757178832</v>
      </c>
      <c r="F367" s="8">
        <f t="shared" si="47"/>
        <v>81482.523513176566</v>
      </c>
    </row>
    <row r="368" spans="2:6" x14ac:dyDescent="0.25">
      <c r="B368" s="8">
        <v>300</v>
      </c>
      <c r="C368" s="8">
        <f t="shared" si="50"/>
        <v>81482.523513176566</v>
      </c>
      <c r="D368" s="8">
        <f t="shared" si="48"/>
        <v>203.70630878294142</v>
      </c>
      <c r="E368" s="8">
        <f t="shared" si="49"/>
        <v>1238.1794865717791</v>
      </c>
      <c r="F368" s="8">
        <f t="shared" si="47"/>
        <v>80244.344026604784</v>
      </c>
    </row>
    <row r="369" spans="2:6" x14ac:dyDescent="0.25">
      <c r="B369" s="8">
        <v>301</v>
      </c>
      <c r="C369" s="8">
        <f t="shared" si="50"/>
        <v>80244.344026604784</v>
      </c>
      <c r="D369" s="8">
        <f t="shared" si="48"/>
        <v>200.61086006651198</v>
      </c>
      <c r="E369" s="8">
        <f t="shared" si="49"/>
        <v>1241.2749352882086</v>
      </c>
      <c r="F369" s="8">
        <f t="shared" si="47"/>
        <v>79003.069091316574</v>
      </c>
    </row>
    <row r="370" spans="2:6" x14ac:dyDescent="0.25">
      <c r="B370" s="8">
        <v>302</v>
      </c>
      <c r="C370" s="8">
        <f t="shared" si="50"/>
        <v>79003.069091316574</v>
      </c>
      <c r="D370" s="8">
        <f t="shared" si="48"/>
        <v>197.50767272829145</v>
      </c>
      <c r="E370" s="8">
        <f t="shared" si="49"/>
        <v>1244.3781226264291</v>
      </c>
      <c r="F370" s="8">
        <f t="shared" si="47"/>
        <v>77758.690968690149</v>
      </c>
    </row>
    <row r="371" spans="2:6" x14ac:dyDescent="0.25">
      <c r="B371" s="8">
        <v>303</v>
      </c>
      <c r="C371" s="8">
        <f t="shared" si="50"/>
        <v>77758.690968690149</v>
      </c>
      <c r="D371" s="8">
        <f t="shared" si="48"/>
        <v>194.39672742172539</v>
      </c>
      <c r="E371" s="8">
        <f t="shared" si="49"/>
        <v>1247.4890679329951</v>
      </c>
      <c r="F371" s="8">
        <f t="shared" si="47"/>
        <v>76511.201900757151</v>
      </c>
    </row>
    <row r="372" spans="2:6" x14ac:dyDescent="0.25">
      <c r="B372" s="8">
        <v>304</v>
      </c>
      <c r="C372" s="8">
        <f t="shared" si="50"/>
        <v>76511.201900757151</v>
      </c>
      <c r="D372" s="8">
        <f t="shared" si="48"/>
        <v>191.27800475189289</v>
      </c>
      <c r="E372" s="8">
        <f t="shared" si="49"/>
        <v>1250.6077906028277</v>
      </c>
      <c r="F372" s="8">
        <f t="shared" si="47"/>
        <v>75260.594110154329</v>
      </c>
    </row>
    <row r="373" spans="2:6" x14ac:dyDescent="0.25">
      <c r="B373" s="8">
        <v>305</v>
      </c>
      <c r="C373" s="8">
        <f t="shared" si="50"/>
        <v>75260.594110154329</v>
      </c>
      <c r="D373" s="8">
        <f t="shared" si="48"/>
        <v>188.15148527538582</v>
      </c>
      <c r="E373" s="8">
        <f t="shared" si="49"/>
        <v>1253.7343100793348</v>
      </c>
      <c r="F373" s="8">
        <f t="shared" si="47"/>
        <v>74006.859800074992</v>
      </c>
    </row>
    <row r="374" spans="2:6" x14ac:dyDescent="0.25">
      <c r="B374" s="8">
        <v>306</v>
      </c>
      <c r="C374" s="8">
        <f t="shared" si="50"/>
        <v>74006.859800074992</v>
      </c>
      <c r="D374" s="8">
        <f t="shared" si="48"/>
        <v>185.01714950018749</v>
      </c>
      <c r="E374" s="8">
        <f t="shared" si="49"/>
        <v>1256.868645854533</v>
      </c>
      <c r="F374" s="8">
        <f t="shared" si="47"/>
        <v>72749.991154220465</v>
      </c>
    </row>
    <row r="375" spans="2:6" x14ac:dyDescent="0.25">
      <c r="B375" s="8">
        <v>307</v>
      </c>
      <c r="C375" s="8">
        <f t="shared" si="50"/>
        <v>72749.991154220465</v>
      </c>
      <c r="D375" s="8">
        <f t="shared" si="48"/>
        <v>181.87497788555117</v>
      </c>
      <c r="E375" s="8">
        <f t="shared" si="49"/>
        <v>1260.0108174691695</v>
      </c>
      <c r="F375" s="8">
        <f t="shared" si="47"/>
        <v>71489.980336751294</v>
      </c>
    </row>
    <row r="376" spans="2:6" x14ac:dyDescent="0.25">
      <c r="B376" s="8">
        <v>308</v>
      </c>
      <c r="C376" s="8">
        <f t="shared" si="50"/>
        <v>71489.980336751294</v>
      </c>
      <c r="D376" s="8">
        <f t="shared" si="48"/>
        <v>178.72495084187824</v>
      </c>
      <c r="E376" s="8">
        <f t="shared" si="49"/>
        <v>1263.1608445128422</v>
      </c>
      <c r="F376" s="8">
        <f t="shared" si="47"/>
        <v>70226.819492238457</v>
      </c>
    </row>
    <row r="377" spans="2:6" x14ac:dyDescent="0.25">
      <c r="B377" s="8">
        <v>309</v>
      </c>
      <c r="C377" s="8">
        <f t="shared" si="50"/>
        <v>70226.819492238457</v>
      </c>
      <c r="D377" s="8">
        <f t="shared" si="48"/>
        <v>175.56704873059616</v>
      </c>
      <c r="E377" s="8">
        <f t="shared" si="49"/>
        <v>1266.3187466241245</v>
      </c>
      <c r="F377" s="8">
        <f t="shared" si="47"/>
        <v>68960.500745614336</v>
      </c>
    </row>
    <row r="378" spans="2:6" x14ac:dyDescent="0.25">
      <c r="B378" s="8">
        <v>310</v>
      </c>
      <c r="C378" s="8">
        <f t="shared" si="50"/>
        <v>68960.500745614336</v>
      </c>
      <c r="D378" s="8">
        <f t="shared" si="48"/>
        <v>172.40125186403586</v>
      </c>
      <c r="E378" s="8">
        <f t="shared" si="49"/>
        <v>1269.4845434906847</v>
      </c>
      <c r="F378" s="8">
        <f t="shared" si="47"/>
        <v>67691.016202123647</v>
      </c>
    </row>
    <row r="379" spans="2:6" x14ac:dyDescent="0.25">
      <c r="B379" s="8">
        <v>311</v>
      </c>
      <c r="C379" s="8">
        <f t="shared" si="50"/>
        <v>67691.016202123647</v>
      </c>
      <c r="D379" s="8">
        <f t="shared" si="48"/>
        <v>169.22754050530912</v>
      </c>
      <c r="E379" s="8">
        <f t="shared" si="49"/>
        <v>1272.6582548494114</v>
      </c>
      <c r="F379" s="8">
        <f t="shared" si="47"/>
        <v>66418.357947274242</v>
      </c>
    </row>
    <row r="380" spans="2:6" x14ac:dyDescent="0.25">
      <c r="B380" s="8">
        <v>312</v>
      </c>
      <c r="C380" s="8">
        <f t="shared" si="50"/>
        <v>66418.357947274242</v>
      </c>
      <c r="D380" s="8">
        <f t="shared" si="48"/>
        <v>166.0458948681856</v>
      </c>
      <c r="E380" s="8">
        <f t="shared" si="49"/>
        <v>1275.839900486535</v>
      </c>
      <c r="F380" s="8">
        <f t="shared" ref="F380:F428" si="51">+C380-E380</f>
        <v>65142.518046787707</v>
      </c>
    </row>
    <row r="381" spans="2:6" x14ac:dyDescent="0.25">
      <c r="B381" s="8">
        <v>313</v>
      </c>
      <c r="C381" s="8">
        <f t="shared" si="50"/>
        <v>65142.518046787707</v>
      </c>
      <c r="D381" s="8">
        <f t="shared" si="48"/>
        <v>162.85629511696928</v>
      </c>
      <c r="E381" s="8">
        <f t="shared" si="49"/>
        <v>1279.0295002377513</v>
      </c>
      <c r="F381" s="8">
        <f t="shared" si="51"/>
        <v>63863.488546549954</v>
      </c>
    </row>
    <row r="382" spans="2:6" x14ac:dyDescent="0.25">
      <c r="B382" s="8">
        <v>314</v>
      </c>
      <c r="C382" s="8">
        <f t="shared" si="50"/>
        <v>63863.488546549954</v>
      </c>
      <c r="D382" s="8">
        <f t="shared" si="48"/>
        <v>159.65872136637489</v>
      </c>
      <c r="E382" s="8">
        <f t="shared" si="49"/>
        <v>1282.2270739883456</v>
      </c>
      <c r="F382" s="8">
        <f t="shared" si="51"/>
        <v>62581.261472561608</v>
      </c>
    </row>
    <row r="383" spans="2:6" x14ac:dyDescent="0.25">
      <c r="B383" s="8">
        <v>315</v>
      </c>
      <c r="C383" s="8">
        <f t="shared" si="50"/>
        <v>62581.261472561608</v>
      </c>
      <c r="D383" s="8">
        <f t="shared" si="48"/>
        <v>156.45315368140402</v>
      </c>
      <c r="E383" s="8">
        <f t="shared" si="49"/>
        <v>1285.4326416733165</v>
      </c>
      <c r="F383" s="8">
        <f t="shared" si="51"/>
        <v>61295.828830888291</v>
      </c>
    </row>
    <row r="384" spans="2:6" x14ac:dyDescent="0.25">
      <c r="B384" s="8">
        <v>316</v>
      </c>
      <c r="C384" s="8">
        <f t="shared" si="50"/>
        <v>61295.828830888291</v>
      </c>
      <c r="D384" s="8">
        <f t="shared" si="48"/>
        <v>153.23957207722074</v>
      </c>
      <c r="E384" s="8">
        <f t="shared" si="49"/>
        <v>1288.6462232774998</v>
      </c>
      <c r="F384" s="8">
        <f t="shared" si="51"/>
        <v>60007.18260761079</v>
      </c>
    </row>
    <row r="385" spans="2:6" x14ac:dyDescent="0.25">
      <c r="B385" s="8">
        <v>317</v>
      </c>
      <c r="C385" s="8">
        <f t="shared" si="50"/>
        <v>60007.18260761079</v>
      </c>
      <c r="D385" s="8">
        <f t="shared" si="48"/>
        <v>150.01795651902697</v>
      </c>
      <c r="E385" s="8">
        <f t="shared" si="49"/>
        <v>1291.8678388356936</v>
      </c>
      <c r="F385" s="8">
        <f t="shared" si="51"/>
        <v>58715.314768775097</v>
      </c>
    </row>
    <row r="386" spans="2:6" x14ac:dyDescent="0.25">
      <c r="B386" s="8">
        <v>318</v>
      </c>
      <c r="C386" s="8">
        <f t="shared" si="50"/>
        <v>58715.314768775097</v>
      </c>
      <c r="D386" s="8">
        <f t="shared" ref="D386:D428" si="52">$C$21*C386</f>
        <v>146.78828692193775</v>
      </c>
      <c r="E386" s="8">
        <f t="shared" ref="E386:E428" si="53">$C$23-D386</f>
        <v>1295.0975084327829</v>
      </c>
      <c r="F386" s="8">
        <f t="shared" si="51"/>
        <v>57420.217260342317</v>
      </c>
    </row>
    <row r="387" spans="2:6" x14ac:dyDescent="0.25">
      <c r="B387" s="8">
        <v>319</v>
      </c>
      <c r="C387" s="8">
        <f t="shared" si="50"/>
        <v>57420.217260342317</v>
      </c>
      <c r="D387" s="8">
        <f t="shared" si="52"/>
        <v>143.55054315085579</v>
      </c>
      <c r="E387" s="8">
        <f t="shared" si="53"/>
        <v>1298.3352522038649</v>
      </c>
      <c r="F387" s="8">
        <f t="shared" si="51"/>
        <v>56121.882008138455</v>
      </c>
    </row>
    <row r="388" spans="2:6" x14ac:dyDescent="0.25">
      <c r="B388" s="8">
        <v>320</v>
      </c>
      <c r="C388" s="8">
        <f t="shared" si="50"/>
        <v>56121.882008138455</v>
      </c>
      <c r="D388" s="8">
        <f t="shared" si="52"/>
        <v>140.30470502034615</v>
      </c>
      <c r="E388" s="8">
        <f t="shared" si="53"/>
        <v>1301.5810903343745</v>
      </c>
      <c r="F388" s="8">
        <f t="shared" si="51"/>
        <v>54820.300917804081</v>
      </c>
    </row>
    <row r="389" spans="2:6" x14ac:dyDescent="0.25">
      <c r="B389" s="8">
        <v>321</v>
      </c>
      <c r="C389" s="8">
        <f t="shared" si="50"/>
        <v>54820.300917804081</v>
      </c>
      <c r="D389" s="8">
        <f t="shared" si="52"/>
        <v>137.0507522945102</v>
      </c>
      <c r="E389" s="8">
        <f t="shared" si="53"/>
        <v>1304.8350430602104</v>
      </c>
      <c r="F389" s="8">
        <f t="shared" si="51"/>
        <v>53515.465874743873</v>
      </c>
    </row>
    <row r="390" spans="2:6" x14ac:dyDescent="0.25">
      <c r="B390" s="8">
        <v>322</v>
      </c>
      <c r="C390" s="8">
        <f t="shared" ref="C390:C428" si="54">+F389</f>
        <v>53515.465874743873</v>
      </c>
      <c r="D390" s="8">
        <f t="shared" si="52"/>
        <v>133.78866468685968</v>
      </c>
      <c r="E390" s="8">
        <f t="shared" si="53"/>
        <v>1308.0971306678609</v>
      </c>
      <c r="F390" s="8">
        <f t="shared" si="51"/>
        <v>52207.368744076011</v>
      </c>
    </row>
    <row r="391" spans="2:6" x14ac:dyDescent="0.25">
      <c r="B391" s="8">
        <v>323</v>
      </c>
      <c r="C391" s="8">
        <f t="shared" si="54"/>
        <v>52207.368744076011</v>
      </c>
      <c r="D391" s="8">
        <f t="shared" si="52"/>
        <v>130.51842186019002</v>
      </c>
      <c r="E391" s="8">
        <f t="shared" si="53"/>
        <v>1311.3673734945305</v>
      </c>
      <c r="F391" s="8">
        <f t="shared" si="51"/>
        <v>50896.001370581478</v>
      </c>
    </row>
    <row r="392" spans="2:6" x14ac:dyDescent="0.25">
      <c r="B392" s="8">
        <v>324</v>
      </c>
      <c r="C392" s="8">
        <f t="shared" si="54"/>
        <v>50896.001370581478</v>
      </c>
      <c r="D392" s="8">
        <f t="shared" si="52"/>
        <v>127.2400034264537</v>
      </c>
      <c r="E392" s="8">
        <f t="shared" si="53"/>
        <v>1314.6457919282668</v>
      </c>
      <c r="F392" s="8">
        <f t="shared" si="51"/>
        <v>49581.355578653209</v>
      </c>
    </row>
    <row r="393" spans="2:6" x14ac:dyDescent="0.25">
      <c r="B393" s="8">
        <v>325</v>
      </c>
      <c r="C393" s="8">
        <f t="shared" si="54"/>
        <v>49581.355578653209</v>
      </c>
      <c r="D393" s="8">
        <f t="shared" si="52"/>
        <v>123.95338894663303</v>
      </c>
      <c r="E393" s="8">
        <f t="shared" si="53"/>
        <v>1317.9324064080874</v>
      </c>
      <c r="F393" s="8">
        <f t="shared" si="51"/>
        <v>48263.423172245122</v>
      </c>
    </row>
    <row r="394" spans="2:6" x14ac:dyDescent="0.25">
      <c r="B394" s="8">
        <v>326</v>
      </c>
      <c r="C394" s="8">
        <f t="shared" si="54"/>
        <v>48263.423172245122</v>
      </c>
      <c r="D394" s="8">
        <f t="shared" si="52"/>
        <v>120.6585579306128</v>
      </c>
      <c r="E394" s="8">
        <f t="shared" si="53"/>
        <v>1321.2272374241079</v>
      </c>
      <c r="F394" s="8">
        <f t="shared" si="51"/>
        <v>46942.195934821015</v>
      </c>
    </row>
    <row r="395" spans="2:6" x14ac:dyDescent="0.25">
      <c r="B395" s="8">
        <v>327</v>
      </c>
      <c r="C395" s="8">
        <f t="shared" si="54"/>
        <v>46942.195934821015</v>
      </c>
      <c r="D395" s="8">
        <f t="shared" si="52"/>
        <v>117.35548983705254</v>
      </c>
      <c r="E395" s="8">
        <f t="shared" si="53"/>
        <v>1324.530305517668</v>
      </c>
      <c r="F395" s="8">
        <f t="shared" si="51"/>
        <v>45617.665629303345</v>
      </c>
    </row>
    <row r="396" spans="2:6" x14ac:dyDescent="0.25">
      <c r="B396" s="8">
        <v>328</v>
      </c>
      <c r="C396" s="8">
        <f t="shared" si="54"/>
        <v>45617.665629303345</v>
      </c>
      <c r="D396" s="8">
        <f t="shared" si="52"/>
        <v>114.04416407325836</v>
      </c>
      <c r="E396" s="8">
        <f t="shared" si="53"/>
        <v>1327.8416312814622</v>
      </c>
      <c r="F396" s="8">
        <f t="shared" si="51"/>
        <v>44289.823998021886</v>
      </c>
    </row>
    <row r="397" spans="2:6" x14ac:dyDescent="0.25">
      <c r="B397" s="8">
        <v>329</v>
      </c>
      <c r="C397" s="8">
        <f t="shared" si="54"/>
        <v>44289.823998021886</v>
      </c>
      <c r="D397" s="8">
        <f t="shared" si="52"/>
        <v>110.72455999505472</v>
      </c>
      <c r="E397" s="8">
        <f t="shared" si="53"/>
        <v>1331.1612353596659</v>
      </c>
      <c r="F397" s="8">
        <f t="shared" si="51"/>
        <v>42958.662762662221</v>
      </c>
    </row>
    <row r="398" spans="2:6" x14ac:dyDescent="0.25">
      <c r="B398" s="8">
        <v>330</v>
      </c>
      <c r="C398" s="8">
        <f t="shared" si="54"/>
        <v>42958.662762662221</v>
      </c>
      <c r="D398" s="8">
        <f t="shared" si="52"/>
        <v>107.39665690665555</v>
      </c>
      <c r="E398" s="8">
        <f t="shared" si="53"/>
        <v>1334.489138448065</v>
      </c>
      <c r="F398" s="8">
        <f t="shared" si="51"/>
        <v>41624.173624214156</v>
      </c>
    </row>
    <row r="399" spans="2:6" x14ac:dyDescent="0.25">
      <c r="B399" s="8">
        <v>331</v>
      </c>
      <c r="C399" s="8">
        <f t="shared" si="54"/>
        <v>41624.173624214156</v>
      </c>
      <c r="D399" s="8">
        <f t="shared" si="52"/>
        <v>104.06043406053539</v>
      </c>
      <c r="E399" s="8">
        <f t="shared" si="53"/>
        <v>1337.8253612941853</v>
      </c>
      <c r="F399" s="8">
        <f t="shared" si="51"/>
        <v>40286.348262919972</v>
      </c>
    </row>
    <row r="400" spans="2:6" x14ac:dyDescent="0.25">
      <c r="B400" s="8">
        <v>332</v>
      </c>
      <c r="C400" s="8">
        <f t="shared" si="54"/>
        <v>40286.348262919972</v>
      </c>
      <c r="D400" s="8">
        <f t="shared" si="52"/>
        <v>100.71587065729993</v>
      </c>
      <c r="E400" s="8">
        <f t="shared" si="53"/>
        <v>1341.1699246974206</v>
      </c>
      <c r="F400" s="8">
        <f t="shared" si="51"/>
        <v>38945.178338222548</v>
      </c>
    </row>
    <row r="401" spans="2:6" x14ac:dyDescent="0.25">
      <c r="B401" s="8">
        <v>333</v>
      </c>
      <c r="C401" s="8">
        <f t="shared" si="54"/>
        <v>38945.178338222548</v>
      </c>
      <c r="D401" s="8">
        <f t="shared" si="52"/>
        <v>97.362945845556368</v>
      </c>
      <c r="E401" s="8">
        <f t="shared" si="53"/>
        <v>1344.5228495091642</v>
      </c>
      <c r="F401" s="8">
        <f t="shared" si="51"/>
        <v>37600.655488713383</v>
      </c>
    </row>
    <row r="402" spans="2:6" x14ac:dyDescent="0.25">
      <c r="B402" s="8">
        <v>334</v>
      </c>
      <c r="C402" s="8">
        <f t="shared" si="54"/>
        <v>37600.655488713383</v>
      </c>
      <c r="D402" s="8">
        <f t="shared" si="52"/>
        <v>94.001638721783465</v>
      </c>
      <c r="E402" s="8">
        <f t="shared" si="53"/>
        <v>1347.8841566329372</v>
      </c>
      <c r="F402" s="8">
        <f t="shared" si="51"/>
        <v>36252.771332080447</v>
      </c>
    </row>
    <row r="403" spans="2:6" x14ac:dyDescent="0.25">
      <c r="B403" s="8">
        <v>335</v>
      </c>
      <c r="C403" s="8">
        <f t="shared" si="54"/>
        <v>36252.771332080447</v>
      </c>
      <c r="D403" s="8">
        <f t="shared" si="52"/>
        <v>90.63192833020112</v>
      </c>
      <c r="E403" s="8">
        <f t="shared" si="53"/>
        <v>1351.2538670245194</v>
      </c>
      <c r="F403" s="8">
        <f t="shared" si="51"/>
        <v>34901.517465055927</v>
      </c>
    </row>
    <row r="404" spans="2:6" x14ac:dyDescent="0.25">
      <c r="B404" s="8">
        <v>336</v>
      </c>
      <c r="C404" s="8">
        <f t="shared" si="54"/>
        <v>34901.517465055927</v>
      </c>
      <c r="D404" s="8">
        <f t="shared" si="52"/>
        <v>87.253793662639822</v>
      </c>
      <c r="E404" s="8">
        <f t="shared" si="53"/>
        <v>1354.6320016920808</v>
      </c>
      <c r="F404" s="8">
        <f t="shared" si="51"/>
        <v>33546.885463363848</v>
      </c>
    </row>
    <row r="405" spans="2:6" x14ac:dyDescent="0.25">
      <c r="B405" s="8">
        <v>337</v>
      </c>
      <c r="C405" s="8">
        <f t="shared" si="54"/>
        <v>33546.885463363848</v>
      </c>
      <c r="D405" s="8">
        <f t="shared" si="52"/>
        <v>83.867213658409625</v>
      </c>
      <c r="E405" s="8">
        <f t="shared" si="53"/>
        <v>1358.018581696311</v>
      </c>
      <c r="F405" s="8">
        <f t="shared" si="51"/>
        <v>32188.866881667538</v>
      </c>
    </row>
    <row r="406" spans="2:6" x14ac:dyDescent="0.25">
      <c r="B406" s="8">
        <v>338</v>
      </c>
      <c r="C406" s="8">
        <f t="shared" si="54"/>
        <v>32188.866881667538</v>
      </c>
      <c r="D406" s="8">
        <f t="shared" si="52"/>
        <v>80.472167204168841</v>
      </c>
      <c r="E406" s="8">
        <f t="shared" si="53"/>
        <v>1361.4136281505516</v>
      </c>
      <c r="F406" s="8">
        <f t="shared" si="51"/>
        <v>30827.453253516986</v>
      </c>
    </row>
    <row r="407" spans="2:6" x14ac:dyDescent="0.25">
      <c r="B407" s="8">
        <v>339</v>
      </c>
      <c r="C407" s="8">
        <f t="shared" si="54"/>
        <v>30827.453253516986</v>
      </c>
      <c r="D407" s="8">
        <f t="shared" si="52"/>
        <v>77.06863313379246</v>
      </c>
      <c r="E407" s="8">
        <f t="shared" si="53"/>
        <v>1364.8171622209281</v>
      </c>
      <c r="F407" s="8">
        <f t="shared" si="51"/>
        <v>29462.636091296059</v>
      </c>
    </row>
    <row r="408" spans="2:6" x14ac:dyDescent="0.25">
      <c r="B408" s="8">
        <v>340</v>
      </c>
      <c r="C408" s="8">
        <f t="shared" si="54"/>
        <v>29462.636091296059</v>
      </c>
      <c r="D408" s="8">
        <f t="shared" si="52"/>
        <v>73.656590228240148</v>
      </c>
      <c r="E408" s="8">
        <f t="shared" si="53"/>
        <v>1368.2292051264803</v>
      </c>
      <c r="F408" s="8">
        <f t="shared" si="51"/>
        <v>28094.406886169578</v>
      </c>
    </row>
    <row r="409" spans="2:6" x14ac:dyDescent="0.25">
      <c r="B409" s="8">
        <v>341</v>
      </c>
      <c r="C409" s="8">
        <f t="shared" si="54"/>
        <v>28094.406886169578</v>
      </c>
      <c r="D409" s="8">
        <f t="shared" si="52"/>
        <v>70.236017215423942</v>
      </c>
      <c r="E409" s="8">
        <f t="shared" si="53"/>
        <v>1371.6497781392966</v>
      </c>
      <c r="F409" s="8">
        <f t="shared" si="51"/>
        <v>26722.757108030281</v>
      </c>
    </row>
    <row r="410" spans="2:6" x14ac:dyDescent="0.25">
      <c r="B410" s="8">
        <v>342</v>
      </c>
      <c r="C410" s="8">
        <f t="shared" si="54"/>
        <v>26722.757108030281</v>
      </c>
      <c r="D410" s="8">
        <f t="shared" si="52"/>
        <v>66.806892770075706</v>
      </c>
      <c r="E410" s="8">
        <f t="shared" si="53"/>
        <v>1375.0789025846448</v>
      </c>
      <c r="F410" s="8">
        <f t="shared" si="51"/>
        <v>25347.678205445634</v>
      </c>
    </row>
    <row r="411" spans="2:6" x14ac:dyDescent="0.25">
      <c r="B411" s="8">
        <v>343</v>
      </c>
      <c r="C411" s="8">
        <f t="shared" si="54"/>
        <v>25347.678205445634</v>
      </c>
      <c r="D411" s="8">
        <f t="shared" si="52"/>
        <v>63.369195513614088</v>
      </c>
      <c r="E411" s="8">
        <f t="shared" si="53"/>
        <v>1378.5165998411064</v>
      </c>
      <c r="F411" s="8">
        <f t="shared" si="51"/>
        <v>23969.161605604528</v>
      </c>
    </row>
    <row r="412" spans="2:6" x14ac:dyDescent="0.25">
      <c r="B412" s="8">
        <v>344</v>
      </c>
      <c r="C412" s="8">
        <f t="shared" si="54"/>
        <v>23969.161605604528</v>
      </c>
      <c r="D412" s="8">
        <f t="shared" si="52"/>
        <v>59.922904014011323</v>
      </c>
      <c r="E412" s="8">
        <f t="shared" si="53"/>
        <v>1381.9628913407093</v>
      </c>
      <c r="F412" s="8">
        <f t="shared" si="51"/>
        <v>22587.198714263817</v>
      </c>
    </row>
    <row r="413" spans="2:6" x14ac:dyDescent="0.25">
      <c r="B413" s="8">
        <v>345</v>
      </c>
      <c r="C413" s="8">
        <f t="shared" si="54"/>
        <v>22587.198714263817</v>
      </c>
      <c r="D413" s="8">
        <f t="shared" si="52"/>
        <v>56.467996785659544</v>
      </c>
      <c r="E413" s="8">
        <f t="shared" si="53"/>
        <v>1385.417798569061</v>
      </c>
      <c r="F413" s="8">
        <f t="shared" si="51"/>
        <v>21201.780915694755</v>
      </c>
    </row>
    <row r="414" spans="2:6" x14ac:dyDescent="0.25">
      <c r="B414" s="8">
        <v>346</v>
      </c>
      <c r="C414" s="8">
        <f t="shared" si="54"/>
        <v>21201.780915694755</v>
      </c>
      <c r="D414" s="8">
        <f t="shared" si="52"/>
        <v>53.004452289236887</v>
      </c>
      <c r="E414" s="8">
        <f t="shared" si="53"/>
        <v>1388.8813430654836</v>
      </c>
      <c r="F414" s="8">
        <f t="shared" si="51"/>
        <v>19812.899572629271</v>
      </c>
    </row>
    <row r="415" spans="2:6" x14ac:dyDescent="0.25">
      <c r="B415" s="8">
        <v>347</v>
      </c>
      <c r="C415" s="8">
        <f t="shared" si="54"/>
        <v>19812.899572629271</v>
      </c>
      <c r="D415" s="8">
        <f t="shared" si="52"/>
        <v>49.532248931573179</v>
      </c>
      <c r="E415" s="8">
        <f t="shared" si="53"/>
        <v>1392.3535464231475</v>
      </c>
      <c r="F415" s="8">
        <f t="shared" si="51"/>
        <v>18420.546026206124</v>
      </c>
    </row>
    <row r="416" spans="2:6" x14ac:dyDescent="0.25">
      <c r="B416" s="8">
        <v>348</v>
      </c>
      <c r="C416" s="8">
        <f t="shared" si="54"/>
        <v>18420.546026206124</v>
      </c>
      <c r="D416" s="8">
        <f t="shared" si="52"/>
        <v>46.051365065515313</v>
      </c>
      <c r="E416" s="8">
        <f t="shared" si="53"/>
        <v>1395.8344302892053</v>
      </c>
      <c r="F416" s="8">
        <f t="shared" si="51"/>
        <v>17024.71159591692</v>
      </c>
    </row>
    <row r="417" spans="2:6" x14ac:dyDescent="0.25">
      <c r="B417" s="8">
        <v>349</v>
      </c>
      <c r="C417" s="8">
        <f t="shared" si="54"/>
        <v>17024.71159591692</v>
      </c>
      <c r="D417" s="8">
        <f t="shared" si="52"/>
        <v>42.561778989792302</v>
      </c>
      <c r="E417" s="8">
        <f t="shared" si="53"/>
        <v>1399.3240163649282</v>
      </c>
      <c r="F417" s="8">
        <f t="shared" si="51"/>
        <v>15625.387579551993</v>
      </c>
    </row>
    <row r="418" spans="2:6" x14ac:dyDescent="0.25">
      <c r="B418" s="8">
        <v>350</v>
      </c>
      <c r="C418" s="8">
        <f t="shared" si="54"/>
        <v>15625.387579551993</v>
      </c>
      <c r="D418" s="8">
        <f t="shared" si="52"/>
        <v>39.063468948879979</v>
      </c>
      <c r="E418" s="8">
        <f t="shared" si="53"/>
        <v>1402.8223264058406</v>
      </c>
      <c r="F418" s="8">
        <f t="shared" si="51"/>
        <v>14222.565253146153</v>
      </c>
    </row>
    <row r="419" spans="2:6" x14ac:dyDescent="0.25">
      <c r="B419" s="8">
        <v>351</v>
      </c>
      <c r="C419" s="8">
        <f t="shared" si="54"/>
        <v>14222.565253146153</v>
      </c>
      <c r="D419" s="8">
        <f t="shared" si="52"/>
        <v>35.55641313286538</v>
      </c>
      <c r="E419" s="8">
        <f t="shared" si="53"/>
        <v>1406.3293822218552</v>
      </c>
      <c r="F419" s="8">
        <f t="shared" si="51"/>
        <v>12816.235870924298</v>
      </c>
    </row>
    <row r="420" spans="2:6" x14ac:dyDescent="0.25">
      <c r="B420" s="8">
        <v>352</v>
      </c>
      <c r="C420" s="8">
        <f t="shared" si="54"/>
        <v>12816.235870924298</v>
      </c>
      <c r="D420" s="8">
        <f t="shared" si="52"/>
        <v>32.040589677310749</v>
      </c>
      <c r="E420" s="8">
        <f t="shared" si="53"/>
        <v>1409.8452056774099</v>
      </c>
      <c r="F420" s="8">
        <f t="shared" si="51"/>
        <v>11406.390665246889</v>
      </c>
    </row>
    <row r="421" spans="2:6" x14ac:dyDescent="0.25">
      <c r="B421" s="8">
        <v>353</v>
      </c>
      <c r="C421" s="8">
        <f t="shared" si="54"/>
        <v>11406.390665246889</v>
      </c>
      <c r="D421" s="8">
        <f t="shared" si="52"/>
        <v>28.515976663117222</v>
      </c>
      <c r="E421" s="8">
        <f t="shared" si="53"/>
        <v>1413.3698186916033</v>
      </c>
      <c r="F421" s="8">
        <f t="shared" si="51"/>
        <v>9993.020846555286</v>
      </c>
    </row>
    <row r="422" spans="2:6" x14ac:dyDescent="0.25">
      <c r="B422" s="8">
        <v>354</v>
      </c>
      <c r="C422" s="8">
        <f t="shared" si="54"/>
        <v>9993.020846555286</v>
      </c>
      <c r="D422" s="8">
        <f t="shared" si="52"/>
        <v>24.982552116388216</v>
      </c>
      <c r="E422" s="8">
        <f t="shared" si="53"/>
        <v>1416.9032432383324</v>
      </c>
      <c r="F422" s="8">
        <f t="shared" si="51"/>
        <v>8576.117603316954</v>
      </c>
    </row>
    <row r="423" spans="2:6" x14ac:dyDescent="0.25">
      <c r="B423" s="8">
        <v>355</v>
      </c>
      <c r="C423" s="8">
        <f t="shared" si="54"/>
        <v>8576.117603316954</v>
      </c>
      <c r="D423" s="8">
        <f t="shared" si="52"/>
        <v>21.440294008292387</v>
      </c>
      <c r="E423" s="8">
        <f t="shared" si="53"/>
        <v>1420.4455013464283</v>
      </c>
      <c r="F423" s="8">
        <f t="shared" si="51"/>
        <v>7155.6721019705255</v>
      </c>
    </row>
    <row r="424" spans="2:6" x14ac:dyDescent="0.25">
      <c r="B424" s="8">
        <v>356</v>
      </c>
      <c r="C424" s="8">
        <f t="shared" si="54"/>
        <v>7155.6721019705255</v>
      </c>
      <c r="D424" s="8">
        <f t="shared" si="52"/>
        <v>17.889180254926313</v>
      </c>
      <c r="E424" s="8">
        <f t="shared" si="53"/>
        <v>1423.9966150997943</v>
      </c>
      <c r="F424" s="8">
        <f t="shared" si="51"/>
        <v>5731.6754868707312</v>
      </c>
    </row>
    <row r="425" spans="2:6" x14ac:dyDescent="0.25">
      <c r="B425" s="8">
        <v>357</v>
      </c>
      <c r="C425" s="8">
        <f t="shared" si="54"/>
        <v>5731.6754868707312</v>
      </c>
      <c r="D425" s="8">
        <f t="shared" si="52"/>
        <v>14.329188717176828</v>
      </c>
      <c r="E425" s="8">
        <f t="shared" si="53"/>
        <v>1427.5566066375438</v>
      </c>
      <c r="F425" s="8">
        <f t="shared" si="51"/>
        <v>4304.1188802331872</v>
      </c>
    </row>
    <row r="426" spans="2:6" x14ac:dyDescent="0.25">
      <c r="B426" s="8">
        <v>358</v>
      </c>
      <c r="C426" s="8">
        <f t="shared" si="54"/>
        <v>4304.1188802331872</v>
      </c>
      <c r="D426" s="8">
        <f t="shared" si="52"/>
        <v>10.760297200582968</v>
      </c>
      <c r="E426" s="8">
        <f t="shared" si="53"/>
        <v>1431.1254981541376</v>
      </c>
      <c r="F426" s="8">
        <f t="shared" si="51"/>
        <v>2872.9933820790493</v>
      </c>
    </row>
    <row r="427" spans="2:6" x14ac:dyDescent="0.25">
      <c r="B427" s="8">
        <v>359</v>
      </c>
      <c r="C427" s="8">
        <f t="shared" si="54"/>
        <v>2872.9933820790493</v>
      </c>
      <c r="D427" s="8">
        <f t="shared" si="52"/>
        <v>7.1824834551976231</v>
      </c>
      <c r="E427" s="8">
        <f t="shared" si="53"/>
        <v>1434.703311899523</v>
      </c>
      <c r="F427" s="8">
        <f t="shared" si="51"/>
        <v>1438.2900701795263</v>
      </c>
    </row>
    <row r="428" spans="2:6" x14ac:dyDescent="0.25">
      <c r="B428" s="8">
        <v>360</v>
      </c>
      <c r="C428" s="8">
        <f t="shared" si="54"/>
        <v>1438.2900701795263</v>
      </c>
      <c r="D428" s="8">
        <f t="shared" si="52"/>
        <v>3.5957251754488158</v>
      </c>
      <c r="E428" s="8">
        <f t="shared" si="53"/>
        <v>1438.2900701792719</v>
      </c>
      <c r="F428" s="8">
        <f t="shared" si="51"/>
        <v>2.5443114282097667E-10</v>
      </c>
    </row>
  </sheetData>
  <hyperlinks>
    <hyperlink ref="A4" r:id="rId1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28"/>
  <sheetViews>
    <sheetView topLeftCell="A7" workbookViewId="0">
      <selection activeCell="F23" sqref="F23"/>
    </sheetView>
  </sheetViews>
  <sheetFormatPr defaultColWidth="8.85546875" defaultRowHeight="15" x14ac:dyDescent="0.25"/>
  <cols>
    <col min="1" max="1" width="55" customWidth="1"/>
    <col min="3" max="3" width="11.140625" bestFit="1" customWidth="1"/>
    <col min="4" max="4" width="14.28515625" bestFit="1" customWidth="1"/>
    <col min="5" max="5" width="12.28515625" bestFit="1" customWidth="1"/>
    <col min="6" max="6" width="9.7109375" customWidth="1"/>
  </cols>
  <sheetData>
    <row r="1" spans="1:4" x14ac:dyDescent="0.25">
      <c r="A1" t="s">
        <v>19</v>
      </c>
      <c r="B1" s="19">
        <v>2</v>
      </c>
    </row>
    <row r="2" spans="1:4" x14ac:dyDescent="0.25">
      <c r="A2" t="s">
        <v>48</v>
      </c>
      <c r="B2">
        <v>750</v>
      </c>
    </row>
    <row r="3" spans="1:4" x14ac:dyDescent="0.25">
      <c r="A3" t="s">
        <v>50</v>
      </c>
      <c r="B3">
        <v>180</v>
      </c>
    </row>
    <row r="4" spans="1:4" x14ac:dyDescent="0.25">
      <c r="A4" s="2" t="s">
        <v>47</v>
      </c>
      <c r="B4">
        <f>+B2*B3</f>
        <v>135000</v>
      </c>
    </row>
    <row r="5" spans="1:4" x14ac:dyDescent="0.25">
      <c r="A5" s="2"/>
    </row>
    <row r="6" spans="1:4" x14ac:dyDescent="0.25">
      <c r="A6" s="1" t="s">
        <v>17</v>
      </c>
      <c r="B6" s="1" t="s">
        <v>18</v>
      </c>
      <c r="C6" s="1" t="s">
        <v>17</v>
      </c>
    </row>
    <row r="7" spans="1:4" x14ac:dyDescent="0.25">
      <c r="A7" t="s">
        <v>0</v>
      </c>
      <c r="B7" s="19">
        <v>260</v>
      </c>
      <c r="C7" t="s">
        <v>4</v>
      </c>
    </row>
    <row r="8" spans="1:4" x14ac:dyDescent="0.25">
      <c r="A8" t="s">
        <v>1</v>
      </c>
      <c r="B8" s="19">
        <v>115</v>
      </c>
      <c r="C8" t="s">
        <v>3</v>
      </c>
    </row>
    <row r="9" spans="1:4" x14ac:dyDescent="0.25">
      <c r="A9" t="s">
        <v>2</v>
      </c>
      <c r="B9" s="19">
        <v>105</v>
      </c>
      <c r="C9" t="s">
        <v>3</v>
      </c>
      <c r="D9">
        <f>+B8+B8+B7+B7+B9+B9+B9+B9+B8+B9+B9+B9+B7+B8+B8</f>
        <v>2090</v>
      </c>
    </row>
    <row r="10" spans="1:4" x14ac:dyDescent="0.25">
      <c r="A10" t="s">
        <v>5</v>
      </c>
      <c r="B10" s="19">
        <v>705</v>
      </c>
      <c r="C10" t="s">
        <v>6</v>
      </c>
    </row>
    <row r="12" spans="1:4" x14ac:dyDescent="0.25">
      <c r="A12" t="s">
        <v>7</v>
      </c>
      <c r="B12" s="19">
        <v>20</v>
      </c>
      <c r="C12" t="s">
        <v>8</v>
      </c>
    </row>
    <row r="13" spans="1:4" x14ac:dyDescent="0.25">
      <c r="A13" t="s">
        <v>9</v>
      </c>
      <c r="B13" s="19">
        <v>100</v>
      </c>
      <c r="C13" t="s">
        <v>10</v>
      </c>
    </row>
    <row r="14" spans="1:4" x14ac:dyDescent="0.25">
      <c r="A14" t="s">
        <v>12</v>
      </c>
      <c r="B14" s="73">
        <v>0.5</v>
      </c>
      <c r="C14" t="s">
        <v>10</v>
      </c>
    </row>
    <row r="15" spans="1:4" x14ac:dyDescent="0.25">
      <c r="A15" t="s">
        <v>13</v>
      </c>
    </row>
    <row r="16" spans="1:4" x14ac:dyDescent="0.25">
      <c r="A16" t="s">
        <v>14</v>
      </c>
      <c r="B16" s="73">
        <v>0.06</v>
      </c>
    </row>
    <row r="17" spans="1:6" x14ac:dyDescent="0.25">
      <c r="A17" t="s">
        <v>15</v>
      </c>
      <c r="B17" s="73">
        <v>0.05</v>
      </c>
    </row>
    <row r="20" spans="1:6" x14ac:dyDescent="0.25">
      <c r="A20" t="s">
        <v>11</v>
      </c>
    </row>
    <row r="22" spans="1:6" x14ac:dyDescent="0.25">
      <c r="B22" s="8" t="s">
        <v>111</v>
      </c>
      <c r="C22" s="24">
        <f>30*12</f>
        <v>360</v>
      </c>
      <c r="D22" s="8"/>
      <c r="E22" s="8" t="s">
        <v>103</v>
      </c>
      <c r="F22" s="8">
        <f>C22</f>
        <v>360</v>
      </c>
    </row>
    <row r="23" spans="1:6" x14ac:dyDescent="0.25">
      <c r="B23" s="8" t="s">
        <v>108</v>
      </c>
      <c r="C23" s="38">
        <f>0.03/12</f>
        <v>2.5000000000000001E-3</v>
      </c>
      <c r="D23" s="8"/>
      <c r="E23" s="8" t="s">
        <v>104</v>
      </c>
      <c r="F23" s="8">
        <f>+C23</f>
        <v>2.5000000000000001E-3</v>
      </c>
    </row>
    <row r="24" spans="1:6" x14ac:dyDescent="0.25">
      <c r="B24" s="8" t="s">
        <v>112</v>
      </c>
      <c r="C24" s="8">
        <f>+B4</f>
        <v>135000</v>
      </c>
      <c r="D24" s="8"/>
      <c r="E24" s="8" t="s">
        <v>105</v>
      </c>
      <c r="F24" s="8">
        <f>PMT(F23,F22,F25,F26)</f>
        <v>-569.16544553475808</v>
      </c>
    </row>
    <row r="25" spans="1:6" x14ac:dyDescent="0.25">
      <c r="B25" s="8" t="s">
        <v>110</v>
      </c>
      <c r="C25" s="8">
        <f>-F24</f>
        <v>569.16544553475808</v>
      </c>
      <c r="D25" s="8"/>
      <c r="E25" s="8" t="s">
        <v>106</v>
      </c>
      <c r="F25" s="8">
        <f>+C24</f>
        <v>135000</v>
      </c>
    </row>
    <row r="26" spans="1:6" x14ac:dyDescent="0.25">
      <c r="B26" s="8"/>
      <c r="C26" s="8"/>
      <c r="D26" s="8"/>
      <c r="E26" s="8" t="s">
        <v>107</v>
      </c>
      <c r="F26" s="8"/>
    </row>
    <row r="27" spans="1:6" x14ac:dyDescent="0.25">
      <c r="B27" s="8"/>
      <c r="C27" s="8"/>
      <c r="D27" s="8"/>
      <c r="E27" s="8"/>
      <c r="F27" s="8"/>
    </row>
    <row r="28" spans="1:6" x14ac:dyDescent="0.25">
      <c r="B28" s="8"/>
      <c r="C28" s="8"/>
      <c r="D28" s="8"/>
      <c r="E28" s="8"/>
      <c r="F28" s="8"/>
    </row>
    <row r="29" spans="1:6" x14ac:dyDescent="0.25">
      <c r="B29" s="8" t="s">
        <v>113</v>
      </c>
      <c r="C29" s="8" t="s">
        <v>114</v>
      </c>
      <c r="D29" s="8" t="s">
        <v>108</v>
      </c>
      <c r="E29" s="8" t="s">
        <v>109</v>
      </c>
      <c r="F29" s="8" t="s">
        <v>115</v>
      </c>
    </row>
    <row r="30" spans="1:6" x14ac:dyDescent="0.25">
      <c r="B30" s="8">
        <v>0</v>
      </c>
      <c r="C30" s="8">
        <f>C24</f>
        <v>135000</v>
      </c>
      <c r="D30" s="8"/>
      <c r="E30" s="8"/>
      <c r="F30" s="8">
        <f>+C30</f>
        <v>135000</v>
      </c>
    </row>
    <row r="31" spans="1:6" x14ac:dyDescent="0.25">
      <c r="A31" s="3">
        <f>+'Depreciation table PPE'!E2</f>
        <v>2006</v>
      </c>
      <c r="B31" s="8">
        <v>1</v>
      </c>
      <c r="C31" s="8">
        <f>+F30</f>
        <v>135000</v>
      </c>
      <c r="D31" s="10">
        <f>$C$23*C31</f>
        <v>337.5</v>
      </c>
      <c r="E31" s="8">
        <f>$C$25-D31</f>
        <v>231.66544553475808</v>
      </c>
      <c r="F31" s="8">
        <f>+C31-E31</f>
        <v>134768.33455446525</v>
      </c>
    </row>
    <row r="32" spans="1:6" x14ac:dyDescent="0.25">
      <c r="B32" s="8">
        <v>2</v>
      </c>
      <c r="C32" s="8">
        <f t="shared" ref="C32:C42" si="0">+F31</f>
        <v>134768.33455446525</v>
      </c>
      <c r="D32" s="10">
        <f t="shared" ref="D32:D42" si="1">$C$23*C32</f>
        <v>336.92083638616316</v>
      </c>
      <c r="E32" s="8">
        <f t="shared" ref="E32:E42" si="2">$C$25-D32</f>
        <v>232.24460914859492</v>
      </c>
      <c r="F32" s="8">
        <f t="shared" ref="F32:F42" si="3">+C32-E32</f>
        <v>134536.08994531666</v>
      </c>
    </row>
    <row r="33" spans="1:6" x14ac:dyDescent="0.25">
      <c r="B33" s="8">
        <v>3</v>
      </c>
      <c r="C33" s="8">
        <f t="shared" si="0"/>
        <v>134536.08994531666</v>
      </c>
      <c r="D33" s="10">
        <f t="shared" si="1"/>
        <v>336.34022486329167</v>
      </c>
      <c r="E33" s="8">
        <f t="shared" si="2"/>
        <v>232.82522067146641</v>
      </c>
      <c r="F33" s="8">
        <f t="shared" si="3"/>
        <v>134303.26472464521</v>
      </c>
    </row>
    <row r="34" spans="1:6" x14ac:dyDescent="0.25">
      <c r="B34" s="8">
        <v>4</v>
      </c>
      <c r="C34" s="8">
        <f t="shared" si="0"/>
        <v>134303.26472464521</v>
      </c>
      <c r="D34" s="10">
        <f t="shared" si="1"/>
        <v>335.75816181161304</v>
      </c>
      <c r="E34" s="8">
        <f t="shared" si="2"/>
        <v>233.40728372314504</v>
      </c>
      <c r="F34" s="8">
        <f t="shared" si="3"/>
        <v>134069.85744092206</v>
      </c>
    </row>
    <row r="35" spans="1:6" x14ac:dyDescent="0.25">
      <c r="B35" s="8">
        <v>5</v>
      </c>
      <c r="C35" s="8">
        <f t="shared" si="0"/>
        <v>134069.85744092206</v>
      </c>
      <c r="D35" s="10">
        <f t="shared" si="1"/>
        <v>335.17464360230514</v>
      </c>
      <c r="E35" s="8">
        <f t="shared" si="2"/>
        <v>233.99080193245294</v>
      </c>
      <c r="F35" s="8">
        <f t="shared" si="3"/>
        <v>133835.8666389896</v>
      </c>
    </row>
    <row r="36" spans="1:6" x14ac:dyDescent="0.25">
      <c r="B36" s="8">
        <v>6</v>
      </c>
      <c r="C36" s="8">
        <f t="shared" si="0"/>
        <v>133835.8666389896</v>
      </c>
      <c r="D36" s="10">
        <f t="shared" si="1"/>
        <v>334.58966659747398</v>
      </c>
      <c r="E36" s="8">
        <f t="shared" si="2"/>
        <v>234.5757789372841</v>
      </c>
      <c r="F36" s="8">
        <f t="shared" si="3"/>
        <v>133601.29086005231</v>
      </c>
    </row>
    <row r="37" spans="1:6" x14ac:dyDescent="0.25">
      <c r="B37" s="8">
        <v>7</v>
      </c>
      <c r="C37" s="8">
        <f t="shared" si="0"/>
        <v>133601.29086005231</v>
      </c>
      <c r="D37" s="10">
        <f t="shared" si="1"/>
        <v>334.00322715013078</v>
      </c>
      <c r="E37" s="8">
        <f t="shared" si="2"/>
        <v>235.16221838462729</v>
      </c>
      <c r="F37" s="8">
        <f t="shared" si="3"/>
        <v>133366.12864166769</v>
      </c>
    </row>
    <row r="38" spans="1:6" x14ac:dyDescent="0.25">
      <c r="B38" s="8">
        <v>8</v>
      </c>
      <c r="C38" s="8">
        <f t="shared" si="0"/>
        <v>133366.12864166769</v>
      </c>
      <c r="D38" s="10">
        <f t="shared" si="1"/>
        <v>333.41532160416921</v>
      </c>
      <c r="E38" s="8">
        <f t="shared" si="2"/>
        <v>235.75012393058887</v>
      </c>
      <c r="F38" s="8">
        <f t="shared" si="3"/>
        <v>133130.37851773709</v>
      </c>
    </row>
    <row r="39" spans="1:6" x14ac:dyDescent="0.25">
      <c r="B39" s="8">
        <v>9</v>
      </c>
      <c r="C39" s="8">
        <f t="shared" si="0"/>
        <v>133130.37851773709</v>
      </c>
      <c r="D39" s="10">
        <f t="shared" si="1"/>
        <v>332.82594629434271</v>
      </c>
      <c r="E39" s="8">
        <f t="shared" si="2"/>
        <v>236.33949924041536</v>
      </c>
      <c r="F39" s="8">
        <f t="shared" si="3"/>
        <v>132894.03901849667</v>
      </c>
    </row>
    <row r="40" spans="1:6" x14ac:dyDescent="0.25">
      <c r="B40" s="8">
        <v>10</v>
      </c>
      <c r="C40" s="8">
        <f t="shared" si="0"/>
        <v>132894.03901849667</v>
      </c>
      <c r="D40" s="10">
        <f t="shared" si="1"/>
        <v>332.23509754624166</v>
      </c>
      <c r="E40" s="8">
        <f t="shared" si="2"/>
        <v>236.93034798851642</v>
      </c>
      <c r="F40" s="8">
        <f t="shared" si="3"/>
        <v>132657.10867050814</v>
      </c>
    </row>
    <row r="41" spans="1:6" x14ac:dyDescent="0.25">
      <c r="B41" s="8">
        <v>11</v>
      </c>
      <c r="C41" s="8">
        <f t="shared" si="0"/>
        <v>132657.10867050814</v>
      </c>
      <c r="D41" s="10">
        <f t="shared" si="1"/>
        <v>331.64277167627034</v>
      </c>
      <c r="E41" s="8">
        <f t="shared" si="2"/>
        <v>237.52267385848774</v>
      </c>
      <c r="F41" s="8">
        <f t="shared" si="3"/>
        <v>132419.58599664966</v>
      </c>
    </row>
    <row r="42" spans="1:6" x14ac:dyDescent="0.25">
      <c r="B42" s="8">
        <v>12</v>
      </c>
      <c r="C42" s="8">
        <f t="shared" si="0"/>
        <v>132419.58599664966</v>
      </c>
      <c r="D42" s="10">
        <f t="shared" si="1"/>
        <v>331.04896499162419</v>
      </c>
      <c r="E42" s="8">
        <f t="shared" si="2"/>
        <v>238.11648054313389</v>
      </c>
      <c r="F42" s="8">
        <f t="shared" si="3"/>
        <v>132181.46951610653</v>
      </c>
    </row>
    <row r="43" spans="1:6" x14ac:dyDescent="0.25">
      <c r="B43" s="8"/>
      <c r="C43" s="8"/>
      <c r="D43" s="8">
        <f>SUM(D31:D42)</f>
        <v>4011.4548625236266</v>
      </c>
      <c r="E43" s="8">
        <f>SUM(E31:E42)</f>
        <v>2818.5304838934712</v>
      </c>
      <c r="F43" s="8"/>
    </row>
    <row r="44" spans="1:6" x14ac:dyDescent="0.25">
      <c r="B44" s="8"/>
      <c r="C44" s="8"/>
      <c r="D44" s="8"/>
      <c r="E44" s="8"/>
      <c r="F44" s="8"/>
    </row>
    <row r="45" spans="1:6" x14ac:dyDescent="0.25">
      <c r="A45" s="3">
        <f>+A31+1</f>
        <v>2007</v>
      </c>
      <c r="B45" s="8">
        <v>13</v>
      </c>
      <c r="C45" s="8">
        <f>+F42</f>
        <v>132181.46951610653</v>
      </c>
      <c r="D45" s="10">
        <f>$C$23*C45</f>
        <v>330.45367379026635</v>
      </c>
      <c r="E45" s="8">
        <f>$C$25-D45</f>
        <v>238.71177174449173</v>
      </c>
      <c r="F45" s="8">
        <f t="shared" ref="F45:F95" si="4">+C45-E45</f>
        <v>131942.75774436205</v>
      </c>
    </row>
    <row r="46" spans="1:6" x14ac:dyDescent="0.25">
      <c r="B46" s="8">
        <v>14</v>
      </c>
      <c r="C46" s="8">
        <f t="shared" ref="C46:C105" si="5">+F45</f>
        <v>131942.75774436205</v>
      </c>
      <c r="D46" s="10">
        <f t="shared" ref="D46:D56" si="6">$C$23*C46</f>
        <v>329.85689436090513</v>
      </c>
      <c r="E46" s="8">
        <f t="shared" ref="E46:E56" si="7">$C$25-D46</f>
        <v>239.30855117385295</v>
      </c>
      <c r="F46" s="8">
        <f t="shared" si="4"/>
        <v>131703.44919318819</v>
      </c>
    </row>
    <row r="47" spans="1:6" x14ac:dyDescent="0.25">
      <c r="B47" s="8">
        <v>15</v>
      </c>
      <c r="C47" s="8">
        <f t="shared" si="5"/>
        <v>131703.44919318819</v>
      </c>
      <c r="D47" s="10">
        <f t="shared" si="6"/>
        <v>329.25862298297051</v>
      </c>
      <c r="E47" s="8">
        <f t="shared" si="7"/>
        <v>239.90682255178757</v>
      </c>
      <c r="F47" s="8">
        <f t="shared" si="4"/>
        <v>131463.54237063639</v>
      </c>
    </row>
    <row r="48" spans="1:6" x14ac:dyDescent="0.25">
      <c r="B48" s="8">
        <v>16</v>
      </c>
      <c r="C48" s="8">
        <f t="shared" si="5"/>
        <v>131463.54237063639</v>
      </c>
      <c r="D48" s="10">
        <f t="shared" si="6"/>
        <v>328.658855926591</v>
      </c>
      <c r="E48" s="8">
        <f t="shared" si="7"/>
        <v>240.50658960816708</v>
      </c>
      <c r="F48" s="8">
        <f t="shared" si="4"/>
        <v>131223.03578102821</v>
      </c>
    </row>
    <row r="49" spans="1:6" x14ac:dyDescent="0.25">
      <c r="B49" s="8">
        <v>17</v>
      </c>
      <c r="C49" s="8">
        <f t="shared" si="5"/>
        <v>131223.03578102821</v>
      </c>
      <c r="D49" s="10">
        <f t="shared" si="6"/>
        <v>328.05758945257054</v>
      </c>
      <c r="E49" s="8">
        <f t="shared" si="7"/>
        <v>241.10785608218754</v>
      </c>
      <c r="F49" s="8">
        <f t="shared" si="4"/>
        <v>130981.92792494602</v>
      </c>
    </row>
    <row r="50" spans="1:6" x14ac:dyDescent="0.25">
      <c r="B50" s="8">
        <v>18</v>
      </c>
      <c r="C50" s="8">
        <f t="shared" si="5"/>
        <v>130981.92792494602</v>
      </c>
      <c r="D50" s="10">
        <f t="shared" si="6"/>
        <v>327.45481981236509</v>
      </c>
      <c r="E50" s="8">
        <f t="shared" si="7"/>
        <v>241.71062572239299</v>
      </c>
      <c r="F50" s="8">
        <f t="shared" si="4"/>
        <v>130740.21729922363</v>
      </c>
    </row>
    <row r="51" spans="1:6" x14ac:dyDescent="0.25">
      <c r="B51" s="8">
        <v>19</v>
      </c>
      <c r="C51" s="8">
        <f t="shared" si="5"/>
        <v>130740.21729922363</v>
      </c>
      <c r="D51" s="10">
        <f t="shared" si="6"/>
        <v>326.85054324805907</v>
      </c>
      <c r="E51" s="8">
        <f t="shared" si="7"/>
        <v>242.31490228669901</v>
      </c>
      <c r="F51" s="8">
        <f t="shared" si="4"/>
        <v>130497.90239693693</v>
      </c>
    </row>
    <row r="52" spans="1:6" x14ac:dyDescent="0.25">
      <c r="B52" s="8">
        <v>20</v>
      </c>
      <c r="C52" s="8">
        <f t="shared" si="5"/>
        <v>130497.90239693693</v>
      </c>
      <c r="D52" s="10">
        <f t="shared" si="6"/>
        <v>326.24475599234233</v>
      </c>
      <c r="E52" s="8">
        <f t="shared" si="7"/>
        <v>242.92068954241574</v>
      </c>
      <c r="F52" s="8">
        <f t="shared" si="4"/>
        <v>130254.98170739452</v>
      </c>
    </row>
    <row r="53" spans="1:6" x14ac:dyDescent="0.25">
      <c r="B53" s="8">
        <v>21</v>
      </c>
      <c r="C53" s="8">
        <f t="shared" si="5"/>
        <v>130254.98170739452</v>
      </c>
      <c r="D53" s="10">
        <f t="shared" si="6"/>
        <v>325.63745426848629</v>
      </c>
      <c r="E53" s="8">
        <f t="shared" si="7"/>
        <v>243.52799126627178</v>
      </c>
      <c r="F53" s="8">
        <f t="shared" si="4"/>
        <v>130011.45371612825</v>
      </c>
    </row>
    <row r="54" spans="1:6" x14ac:dyDescent="0.25">
      <c r="B54" s="8">
        <v>22</v>
      </c>
      <c r="C54" s="8">
        <f t="shared" si="5"/>
        <v>130011.45371612825</v>
      </c>
      <c r="D54" s="10">
        <f t="shared" si="6"/>
        <v>325.02863429032061</v>
      </c>
      <c r="E54" s="8">
        <f t="shared" si="7"/>
        <v>244.13681124443747</v>
      </c>
      <c r="F54" s="8">
        <f t="shared" si="4"/>
        <v>129767.31690488382</v>
      </c>
    </row>
    <row r="55" spans="1:6" x14ac:dyDescent="0.25">
      <c r="B55" s="8">
        <v>23</v>
      </c>
      <c r="C55" s="8">
        <f t="shared" si="5"/>
        <v>129767.31690488382</v>
      </c>
      <c r="D55" s="10">
        <f t="shared" si="6"/>
        <v>324.41829226220955</v>
      </c>
      <c r="E55" s="8">
        <f t="shared" si="7"/>
        <v>244.74715327254853</v>
      </c>
      <c r="F55" s="8">
        <f t="shared" si="4"/>
        <v>129522.56975161127</v>
      </c>
    </row>
    <row r="56" spans="1:6" x14ac:dyDescent="0.25">
      <c r="B56" s="8">
        <v>24</v>
      </c>
      <c r="C56" s="8">
        <f t="shared" si="5"/>
        <v>129522.56975161127</v>
      </c>
      <c r="D56" s="10">
        <f t="shared" si="6"/>
        <v>323.80642437902816</v>
      </c>
      <c r="E56" s="8">
        <f t="shared" si="7"/>
        <v>245.35902115572992</v>
      </c>
      <c r="F56" s="8">
        <f t="shared" si="4"/>
        <v>129277.21073045554</v>
      </c>
    </row>
    <row r="57" spans="1:6" x14ac:dyDescent="0.25">
      <c r="B57" s="8"/>
      <c r="C57" s="8"/>
      <c r="D57" s="8">
        <f>SUM(D45:D56)</f>
        <v>3925.7265607661147</v>
      </c>
      <c r="E57" s="8">
        <f>SUM(E45:E56)</f>
        <v>2904.2587856509822</v>
      </c>
      <c r="F57" s="8"/>
    </row>
    <row r="58" spans="1:6" x14ac:dyDescent="0.25">
      <c r="B58" s="8"/>
      <c r="C58" s="8"/>
      <c r="D58" s="8"/>
      <c r="E58" s="8"/>
      <c r="F58" s="8"/>
    </row>
    <row r="59" spans="1:6" x14ac:dyDescent="0.25">
      <c r="A59" s="3">
        <f>+A45+1</f>
        <v>2008</v>
      </c>
      <c r="B59" s="8">
        <v>25</v>
      </c>
      <c r="C59" s="8">
        <f>+F56</f>
        <v>129277.21073045554</v>
      </c>
      <c r="D59" s="10">
        <f>$C$23*C59</f>
        <v>323.19302682613886</v>
      </c>
      <c r="E59" s="8">
        <f>$C$25-D59</f>
        <v>245.97241870861922</v>
      </c>
      <c r="F59" s="8">
        <f t="shared" si="4"/>
        <v>129031.23831174691</v>
      </c>
    </row>
    <row r="60" spans="1:6" x14ac:dyDescent="0.25">
      <c r="B60" s="8">
        <v>26</v>
      </c>
      <c r="C60" s="8">
        <f t="shared" si="5"/>
        <v>129031.23831174691</v>
      </c>
      <c r="D60" s="10">
        <f t="shared" ref="D60:D70" si="8">$C$23*C60</f>
        <v>322.57809577936729</v>
      </c>
      <c r="E60" s="8">
        <f t="shared" ref="E60:E70" si="9">$C$25-D60</f>
        <v>246.58734975539079</v>
      </c>
      <c r="F60" s="8">
        <f t="shared" si="4"/>
        <v>128784.65096199153</v>
      </c>
    </row>
    <row r="61" spans="1:6" x14ac:dyDescent="0.25">
      <c r="B61" s="8">
        <v>27</v>
      </c>
      <c r="C61" s="8">
        <f t="shared" si="5"/>
        <v>128784.65096199153</v>
      </c>
      <c r="D61" s="10">
        <f t="shared" si="8"/>
        <v>321.96162740497886</v>
      </c>
      <c r="E61" s="8">
        <f t="shared" si="9"/>
        <v>247.20381812977922</v>
      </c>
      <c r="F61" s="8">
        <f t="shared" si="4"/>
        <v>128537.44714386175</v>
      </c>
    </row>
    <row r="62" spans="1:6" x14ac:dyDescent="0.25">
      <c r="B62" s="8">
        <v>28</v>
      </c>
      <c r="C62" s="8">
        <f t="shared" si="5"/>
        <v>128537.44714386175</v>
      </c>
      <c r="D62" s="10">
        <f t="shared" si="8"/>
        <v>321.34361785965439</v>
      </c>
      <c r="E62" s="8">
        <f t="shared" si="9"/>
        <v>247.82182767510369</v>
      </c>
      <c r="F62" s="8">
        <f t="shared" si="4"/>
        <v>128289.62531618665</v>
      </c>
    </row>
    <row r="63" spans="1:6" x14ac:dyDescent="0.25">
      <c r="B63" s="8">
        <v>29</v>
      </c>
      <c r="C63" s="8">
        <f t="shared" si="5"/>
        <v>128289.62531618665</v>
      </c>
      <c r="D63" s="10">
        <f t="shared" si="8"/>
        <v>320.72406329046663</v>
      </c>
      <c r="E63" s="8">
        <f t="shared" si="9"/>
        <v>248.44138224429145</v>
      </c>
      <c r="F63" s="8">
        <f t="shared" si="4"/>
        <v>128041.18393394236</v>
      </c>
    </row>
    <row r="64" spans="1:6" x14ac:dyDescent="0.25">
      <c r="B64" s="8">
        <v>30</v>
      </c>
      <c r="C64" s="8">
        <f t="shared" si="5"/>
        <v>128041.18393394236</v>
      </c>
      <c r="D64" s="10">
        <f t="shared" si="8"/>
        <v>320.10295983485588</v>
      </c>
      <c r="E64" s="8">
        <f t="shared" si="9"/>
        <v>249.0624856999022</v>
      </c>
      <c r="F64" s="8">
        <f t="shared" si="4"/>
        <v>127792.12144824245</v>
      </c>
    </row>
    <row r="65" spans="1:6" x14ac:dyDescent="0.25">
      <c r="B65" s="8">
        <v>31</v>
      </c>
      <c r="C65" s="8">
        <f t="shared" si="5"/>
        <v>127792.12144824245</v>
      </c>
      <c r="D65" s="10">
        <f t="shared" si="8"/>
        <v>319.48030362060615</v>
      </c>
      <c r="E65" s="8">
        <f t="shared" si="9"/>
        <v>249.68514191415193</v>
      </c>
      <c r="F65" s="8">
        <f t="shared" si="4"/>
        <v>127542.43630632831</v>
      </c>
    </row>
    <row r="66" spans="1:6" x14ac:dyDescent="0.25">
      <c r="B66" s="8">
        <v>32</v>
      </c>
      <c r="C66" s="8">
        <f t="shared" si="5"/>
        <v>127542.43630632831</v>
      </c>
      <c r="D66" s="10">
        <f t="shared" si="8"/>
        <v>318.8560907658208</v>
      </c>
      <c r="E66" s="8">
        <f t="shared" si="9"/>
        <v>250.30935476893728</v>
      </c>
      <c r="F66" s="8">
        <f t="shared" si="4"/>
        <v>127292.12695155937</v>
      </c>
    </row>
    <row r="67" spans="1:6" x14ac:dyDescent="0.25">
      <c r="B67" s="8">
        <v>33</v>
      </c>
      <c r="C67" s="8">
        <f t="shared" si="5"/>
        <v>127292.12695155937</v>
      </c>
      <c r="D67" s="10">
        <f t="shared" si="8"/>
        <v>318.23031737889846</v>
      </c>
      <c r="E67" s="8">
        <f t="shared" si="9"/>
        <v>250.93512815585962</v>
      </c>
      <c r="F67" s="8">
        <f t="shared" si="4"/>
        <v>127041.19182340351</v>
      </c>
    </row>
    <row r="68" spans="1:6" x14ac:dyDescent="0.25">
      <c r="B68" s="8">
        <v>34</v>
      </c>
      <c r="C68" s="8">
        <f t="shared" si="5"/>
        <v>127041.19182340351</v>
      </c>
      <c r="D68" s="10">
        <f t="shared" si="8"/>
        <v>317.60297955850876</v>
      </c>
      <c r="E68" s="8">
        <f t="shared" si="9"/>
        <v>251.56246597624931</v>
      </c>
      <c r="F68" s="8">
        <f t="shared" si="4"/>
        <v>126789.62935742726</v>
      </c>
    </row>
    <row r="69" spans="1:6" x14ac:dyDescent="0.25">
      <c r="B69" s="8">
        <v>35</v>
      </c>
      <c r="C69" s="8">
        <f t="shared" si="5"/>
        <v>126789.62935742726</v>
      </c>
      <c r="D69" s="10">
        <f t="shared" si="8"/>
        <v>316.97407339356818</v>
      </c>
      <c r="E69" s="8">
        <f t="shared" si="9"/>
        <v>252.1913721411899</v>
      </c>
      <c r="F69" s="8">
        <f t="shared" si="4"/>
        <v>126537.43798528607</v>
      </c>
    </row>
    <row r="70" spans="1:6" x14ac:dyDescent="0.25">
      <c r="B70" s="8">
        <v>36</v>
      </c>
      <c r="C70" s="8">
        <f t="shared" si="5"/>
        <v>126537.43798528607</v>
      </c>
      <c r="D70" s="10">
        <f t="shared" si="8"/>
        <v>316.3435949632152</v>
      </c>
      <c r="E70" s="8">
        <f t="shared" si="9"/>
        <v>252.82185057154288</v>
      </c>
      <c r="F70" s="8">
        <f t="shared" si="4"/>
        <v>126284.61613471452</v>
      </c>
    </row>
    <row r="71" spans="1:6" x14ac:dyDescent="0.25">
      <c r="B71" s="8"/>
      <c r="C71" s="8"/>
      <c r="D71" s="8">
        <f>SUM(D59:D70)</f>
        <v>3837.3907506760793</v>
      </c>
      <c r="E71" s="8">
        <f>SUM(E59:E70)</f>
        <v>2992.5945957410177</v>
      </c>
      <c r="F71" s="8"/>
    </row>
    <row r="72" spans="1:6" x14ac:dyDescent="0.25">
      <c r="B72" s="8"/>
      <c r="C72" s="8"/>
      <c r="D72" s="8"/>
      <c r="E72" s="8"/>
      <c r="F72" s="8"/>
    </row>
    <row r="73" spans="1:6" x14ac:dyDescent="0.25">
      <c r="A73" s="3">
        <f>+A59+1</f>
        <v>2009</v>
      </c>
      <c r="B73" s="8">
        <v>37</v>
      </c>
      <c r="C73" s="8">
        <f>+F70</f>
        <v>126284.61613471452</v>
      </c>
      <c r="D73" s="10">
        <f t="shared" ref="D73:D84" si="10">$C$23*C73</f>
        <v>315.7115403367863</v>
      </c>
      <c r="E73" s="8">
        <f t="shared" ref="E73:E84" si="11">$C$25-D73</f>
        <v>253.45390519797178</v>
      </c>
      <c r="F73" s="8">
        <f t="shared" si="4"/>
        <v>126031.16222951656</v>
      </c>
    </row>
    <row r="74" spans="1:6" x14ac:dyDescent="0.25">
      <c r="B74" s="8">
        <v>38</v>
      </c>
      <c r="C74" s="8">
        <f t="shared" si="5"/>
        <v>126031.16222951656</v>
      </c>
      <c r="D74" s="10">
        <f t="shared" si="10"/>
        <v>315.07790557379138</v>
      </c>
      <c r="E74" s="8">
        <f t="shared" si="11"/>
        <v>254.08753996096669</v>
      </c>
      <c r="F74" s="8">
        <f t="shared" si="4"/>
        <v>125777.07468955559</v>
      </c>
    </row>
    <row r="75" spans="1:6" x14ac:dyDescent="0.25">
      <c r="B75" s="8">
        <v>39</v>
      </c>
      <c r="C75" s="8">
        <f t="shared" si="5"/>
        <v>125777.07468955559</v>
      </c>
      <c r="D75" s="10">
        <f t="shared" si="10"/>
        <v>314.44268672388898</v>
      </c>
      <c r="E75" s="8">
        <f t="shared" si="11"/>
        <v>254.7227588108691</v>
      </c>
      <c r="F75" s="8">
        <f t="shared" si="4"/>
        <v>125522.35193074473</v>
      </c>
    </row>
    <row r="76" spans="1:6" x14ac:dyDescent="0.25">
      <c r="B76" s="8">
        <v>40</v>
      </c>
      <c r="C76" s="8">
        <f t="shared" si="5"/>
        <v>125522.35193074473</v>
      </c>
      <c r="D76" s="10">
        <f t="shared" si="10"/>
        <v>313.80587982686183</v>
      </c>
      <c r="E76" s="8">
        <f t="shared" si="11"/>
        <v>255.35956570789625</v>
      </c>
      <c r="F76" s="8">
        <f t="shared" si="4"/>
        <v>125266.99236503683</v>
      </c>
    </row>
    <row r="77" spans="1:6" x14ac:dyDescent="0.25">
      <c r="B77" s="8">
        <v>41</v>
      </c>
      <c r="C77" s="8">
        <f t="shared" si="5"/>
        <v>125266.99236503683</v>
      </c>
      <c r="D77" s="10">
        <f t="shared" si="10"/>
        <v>313.16748091259205</v>
      </c>
      <c r="E77" s="8">
        <f t="shared" si="11"/>
        <v>255.99796462216602</v>
      </c>
      <c r="F77" s="8">
        <f t="shared" si="4"/>
        <v>125010.99440041467</v>
      </c>
    </row>
    <row r="78" spans="1:6" x14ac:dyDescent="0.25">
      <c r="B78" s="8">
        <v>42</v>
      </c>
      <c r="C78" s="8">
        <f t="shared" si="5"/>
        <v>125010.99440041467</v>
      </c>
      <c r="D78" s="10">
        <f t="shared" si="10"/>
        <v>312.52748600103666</v>
      </c>
      <c r="E78" s="8">
        <f t="shared" si="11"/>
        <v>256.63795953372141</v>
      </c>
      <c r="F78" s="8">
        <f t="shared" si="4"/>
        <v>124754.35644088095</v>
      </c>
    </row>
    <row r="79" spans="1:6" x14ac:dyDescent="0.25">
      <c r="B79" s="8">
        <v>43</v>
      </c>
      <c r="C79" s="8">
        <f t="shared" si="5"/>
        <v>124754.35644088095</v>
      </c>
      <c r="D79" s="10">
        <f t="shared" si="10"/>
        <v>311.88589110220238</v>
      </c>
      <c r="E79" s="8">
        <f t="shared" si="11"/>
        <v>257.2795544325557</v>
      </c>
      <c r="F79" s="8">
        <f t="shared" si="4"/>
        <v>124497.0768864484</v>
      </c>
    </row>
    <row r="80" spans="1:6" x14ac:dyDescent="0.25">
      <c r="B80" s="8">
        <v>44</v>
      </c>
      <c r="C80" s="8">
        <f t="shared" si="5"/>
        <v>124497.0768864484</v>
      </c>
      <c r="D80" s="10">
        <f t="shared" si="10"/>
        <v>311.24269221612099</v>
      </c>
      <c r="E80" s="8">
        <f t="shared" si="11"/>
        <v>257.92275331863709</v>
      </c>
      <c r="F80" s="8">
        <f t="shared" si="4"/>
        <v>124239.15413312976</v>
      </c>
    </row>
    <row r="81" spans="1:6" x14ac:dyDescent="0.25">
      <c r="B81" s="8">
        <v>45</v>
      </c>
      <c r="C81" s="8">
        <f t="shared" si="5"/>
        <v>124239.15413312976</v>
      </c>
      <c r="D81" s="10">
        <f t="shared" si="10"/>
        <v>310.59788533282443</v>
      </c>
      <c r="E81" s="8">
        <f t="shared" si="11"/>
        <v>258.56756020193365</v>
      </c>
      <c r="F81" s="8">
        <f t="shared" si="4"/>
        <v>123980.58657292783</v>
      </c>
    </row>
    <row r="82" spans="1:6" x14ac:dyDescent="0.25">
      <c r="B82" s="8">
        <v>46</v>
      </c>
      <c r="C82" s="8">
        <f t="shared" si="5"/>
        <v>123980.58657292783</v>
      </c>
      <c r="D82" s="10">
        <f t="shared" si="10"/>
        <v>309.95146643231959</v>
      </c>
      <c r="E82" s="8">
        <f t="shared" si="11"/>
        <v>259.21397910243849</v>
      </c>
      <c r="F82" s="8">
        <f t="shared" si="4"/>
        <v>123721.37259382539</v>
      </c>
    </row>
    <row r="83" spans="1:6" x14ac:dyDescent="0.25">
      <c r="B83" s="8">
        <v>47</v>
      </c>
      <c r="C83" s="8">
        <f t="shared" si="5"/>
        <v>123721.37259382539</v>
      </c>
      <c r="D83" s="10">
        <f t="shared" si="10"/>
        <v>309.30343148456348</v>
      </c>
      <c r="E83" s="8">
        <f t="shared" si="11"/>
        <v>259.8620140501946</v>
      </c>
      <c r="F83" s="8">
        <f t="shared" si="4"/>
        <v>123461.5105797752</v>
      </c>
    </row>
    <row r="84" spans="1:6" x14ac:dyDescent="0.25">
      <c r="B84" s="8">
        <v>48</v>
      </c>
      <c r="C84" s="8">
        <f t="shared" si="5"/>
        <v>123461.5105797752</v>
      </c>
      <c r="D84" s="10">
        <f t="shared" si="10"/>
        <v>308.653776449438</v>
      </c>
      <c r="E84" s="8">
        <f t="shared" si="11"/>
        <v>260.51166908532008</v>
      </c>
      <c r="F84" s="8">
        <f t="shared" si="4"/>
        <v>123200.99891068989</v>
      </c>
    </row>
    <row r="85" spans="1:6" x14ac:dyDescent="0.25">
      <c r="B85" s="8"/>
      <c r="C85" s="8"/>
      <c r="D85" s="8">
        <f>SUM(D73:D84)</f>
        <v>3746.3681223924259</v>
      </c>
      <c r="E85" s="8">
        <f>SUM(E73:E84)</f>
        <v>3083.6172240246706</v>
      </c>
      <c r="F85" s="8"/>
    </row>
    <row r="86" spans="1:6" x14ac:dyDescent="0.25">
      <c r="B86" s="8"/>
      <c r="C86" s="8"/>
      <c r="D86" s="8"/>
      <c r="E86" s="8"/>
      <c r="F86" s="8"/>
    </row>
    <row r="87" spans="1:6" x14ac:dyDescent="0.25">
      <c r="A87" s="3">
        <f>+A73+1</f>
        <v>2010</v>
      </c>
      <c r="B87" s="8">
        <v>49</v>
      </c>
      <c r="C87" s="8">
        <f>+F84</f>
        <v>123200.99891068989</v>
      </c>
      <c r="D87" s="10">
        <f t="shared" ref="D87:D98" si="12">$C$23*C87</f>
        <v>308.00249727672474</v>
      </c>
      <c r="E87" s="8">
        <f t="shared" ref="E87:E98" si="13">$C$25-D87</f>
        <v>261.16294825803334</v>
      </c>
      <c r="F87" s="8">
        <f t="shared" si="4"/>
        <v>122939.83596243185</v>
      </c>
    </row>
    <row r="88" spans="1:6" x14ac:dyDescent="0.25">
      <c r="B88" s="8">
        <v>50</v>
      </c>
      <c r="C88" s="8">
        <f t="shared" si="5"/>
        <v>122939.83596243185</v>
      </c>
      <c r="D88" s="10">
        <f t="shared" si="12"/>
        <v>307.34958990607964</v>
      </c>
      <c r="E88" s="8">
        <f t="shared" si="13"/>
        <v>261.81585562867843</v>
      </c>
      <c r="F88" s="8">
        <f t="shared" si="4"/>
        <v>122678.02010680317</v>
      </c>
    </row>
    <row r="89" spans="1:6" x14ac:dyDescent="0.25">
      <c r="B89" s="8">
        <v>51</v>
      </c>
      <c r="C89" s="8">
        <f t="shared" si="5"/>
        <v>122678.02010680317</v>
      </c>
      <c r="D89" s="10">
        <f t="shared" si="12"/>
        <v>306.69505026700796</v>
      </c>
      <c r="E89" s="8">
        <f t="shared" si="13"/>
        <v>262.47039526775012</v>
      </c>
      <c r="F89" s="8">
        <f t="shared" si="4"/>
        <v>122415.54971153542</v>
      </c>
    </row>
    <row r="90" spans="1:6" x14ac:dyDescent="0.25">
      <c r="B90" s="8">
        <v>52</v>
      </c>
      <c r="C90" s="8">
        <f t="shared" si="5"/>
        <v>122415.54971153542</v>
      </c>
      <c r="D90" s="10">
        <f t="shared" si="12"/>
        <v>306.03887427883859</v>
      </c>
      <c r="E90" s="8">
        <f t="shared" si="13"/>
        <v>263.12657125591949</v>
      </c>
      <c r="F90" s="8">
        <f t="shared" si="4"/>
        <v>122152.4231402795</v>
      </c>
    </row>
    <row r="91" spans="1:6" x14ac:dyDescent="0.25">
      <c r="B91" s="8">
        <v>53</v>
      </c>
      <c r="C91" s="8">
        <f t="shared" si="5"/>
        <v>122152.4231402795</v>
      </c>
      <c r="D91" s="10">
        <f t="shared" si="12"/>
        <v>305.38105785069877</v>
      </c>
      <c r="E91" s="8">
        <f t="shared" si="13"/>
        <v>263.78438768405931</v>
      </c>
      <c r="F91" s="8">
        <f t="shared" si="4"/>
        <v>121888.63875259543</v>
      </c>
    </row>
    <row r="92" spans="1:6" x14ac:dyDescent="0.25">
      <c r="B92" s="8">
        <v>54</v>
      </c>
      <c r="C92" s="8">
        <f t="shared" si="5"/>
        <v>121888.63875259543</v>
      </c>
      <c r="D92" s="10">
        <f t="shared" si="12"/>
        <v>304.72159688148861</v>
      </c>
      <c r="E92" s="8">
        <f t="shared" si="13"/>
        <v>264.44384865326947</v>
      </c>
      <c r="F92" s="8">
        <f t="shared" si="4"/>
        <v>121624.19490394216</v>
      </c>
    </row>
    <row r="93" spans="1:6" x14ac:dyDescent="0.25">
      <c r="B93" s="8">
        <v>55</v>
      </c>
      <c r="C93" s="8">
        <f t="shared" si="5"/>
        <v>121624.19490394216</v>
      </c>
      <c r="D93" s="10">
        <f t="shared" si="12"/>
        <v>304.06048725985539</v>
      </c>
      <c r="E93" s="8">
        <f t="shared" si="13"/>
        <v>265.10495827490269</v>
      </c>
      <c r="F93" s="8">
        <f t="shared" si="4"/>
        <v>121359.08994566726</v>
      </c>
    </row>
    <row r="94" spans="1:6" x14ac:dyDescent="0.25">
      <c r="B94" s="8">
        <v>56</v>
      </c>
      <c r="C94" s="8">
        <f t="shared" si="5"/>
        <v>121359.08994566726</v>
      </c>
      <c r="D94" s="10">
        <f t="shared" si="12"/>
        <v>303.39772486416814</v>
      </c>
      <c r="E94" s="8">
        <f t="shared" si="13"/>
        <v>265.76772067058994</v>
      </c>
      <c r="F94" s="8">
        <f t="shared" si="4"/>
        <v>121093.32222499668</v>
      </c>
    </row>
    <row r="95" spans="1:6" x14ac:dyDescent="0.25">
      <c r="B95" s="8">
        <v>57</v>
      </c>
      <c r="C95" s="8">
        <f t="shared" si="5"/>
        <v>121093.32222499668</v>
      </c>
      <c r="D95" s="10">
        <f t="shared" si="12"/>
        <v>302.73330556249169</v>
      </c>
      <c r="E95" s="8">
        <f t="shared" si="13"/>
        <v>266.43213997226638</v>
      </c>
      <c r="F95" s="8">
        <f t="shared" si="4"/>
        <v>120826.89008502441</v>
      </c>
    </row>
    <row r="96" spans="1:6" x14ac:dyDescent="0.25">
      <c r="B96" s="8">
        <v>58</v>
      </c>
      <c r="C96" s="8">
        <f t="shared" si="5"/>
        <v>120826.89008502441</v>
      </c>
      <c r="D96" s="10">
        <f t="shared" si="12"/>
        <v>302.06722521256103</v>
      </c>
      <c r="E96" s="8">
        <f t="shared" si="13"/>
        <v>267.09822032219705</v>
      </c>
      <c r="F96" s="8">
        <f t="shared" ref="F96:F167" si="14">+C96-E96</f>
        <v>120559.79186470222</v>
      </c>
    </row>
    <row r="97" spans="1:6" x14ac:dyDescent="0.25">
      <c r="B97" s="8">
        <v>59</v>
      </c>
      <c r="C97" s="8">
        <f t="shared" si="5"/>
        <v>120559.79186470222</v>
      </c>
      <c r="D97" s="10">
        <f t="shared" si="12"/>
        <v>301.39947966175555</v>
      </c>
      <c r="E97" s="8">
        <f t="shared" si="13"/>
        <v>267.76596587300253</v>
      </c>
      <c r="F97" s="8">
        <f t="shared" si="14"/>
        <v>120292.02589882922</v>
      </c>
    </row>
    <row r="98" spans="1:6" x14ac:dyDescent="0.25">
      <c r="B98" s="8">
        <v>60</v>
      </c>
      <c r="C98" s="8">
        <f t="shared" si="5"/>
        <v>120292.02589882922</v>
      </c>
      <c r="D98" s="10">
        <f t="shared" si="12"/>
        <v>300.73006474707307</v>
      </c>
      <c r="E98" s="8">
        <f t="shared" si="13"/>
        <v>268.43538078768501</v>
      </c>
      <c r="F98" s="8">
        <f t="shared" si="14"/>
        <v>120023.59051804153</v>
      </c>
    </row>
    <row r="99" spans="1:6" x14ac:dyDescent="0.25">
      <c r="B99" s="8"/>
      <c r="C99" s="8"/>
      <c r="D99" s="8">
        <f>SUM(D87:D98)</f>
        <v>3652.5769537687429</v>
      </c>
      <c r="E99" s="8">
        <f>SUM(E87:E98)</f>
        <v>3177.4083926483536</v>
      </c>
      <c r="F99" s="8"/>
    </row>
    <row r="100" spans="1:6" x14ac:dyDescent="0.25">
      <c r="B100" s="8"/>
      <c r="C100" s="8"/>
      <c r="D100" s="8"/>
      <c r="E100" s="8"/>
      <c r="F100" s="8"/>
    </row>
    <row r="101" spans="1:6" x14ac:dyDescent="0.25">
      <c r="A101" s="3">
        <f>+A87+1</f>
        <v>2011</v>
      </c>
      <c r="B101" s="8">
        <v>61</v>
      </c>
      <c r="C101" s="8">
        <f>+F98</f>
        <v>120023.59051804153</v>
      </c>
      <c r="D101" s="10">
        <f t="shared" ref="D101:D174" si="15">$C$23*C101</f>
        <v>300.05897629510383</v>
      </c>
      <c r="E101" s="8">
        <f t="shared" ref="E101:E174" si="16">$C$25-D101</f>
        <v>269.10646923965425</v>
      </c>
      <c r="F101" s="8">
        <f t="shared" si="14"/>
        <v>119754.48404880187</v>
      </c>
    </row>
    <row r="102" spans="1:6" x14ac:dyDescent="0.25">
      <c r="B102" s="8">
        <v>62</v>
      </c>
      <c r="C102" s="8">
        <f t="shared" si="5"/>
        <v>119754.48404880187</v>
      </c>
      <c r="D102" s="10">
        <f t="shared" si="15"/>
        <v>299.38621012200468</v>
      </c>
      <c r="E102" s="8">
        <f t="shared" si="16"/>
        <v>269.77923541275339</v>
      </c>
      <c r="F102" s="8">
        <f t="shared" si="14"/>
        <v>119484.70481338911</v>
      </c>
    </row>
    <row r="103" spans="1:6" x14ac:dyDescent="0.25">
      <c r="B103" s="8">
        <v>63</v>
      </c>
      <c r="C103" s="8">
        <f t="shared" si="5"/>
        <v>119484.70481338911</v>
      </c>
      <c r="D103" s="10">
        <f t="shared" si="15"/>
        <v>298.71176203347278</v>
      </c>
      <c r="E103" s="8">
        <f t="shared" si="16"/>
        <v>270.4536835012853</v>
      </c>
      <c r="F103" s="8">
        <f t="shared" si="14"/>
        <v>119214.25112988782</v>
      </c>
    </row>
    <row r="104" spans="1:6" x14ac:dyDescent="0.25">
      <c r="B104" s="8">
        <v>64</v>
      </c>
      <c r="C104" s="8">
        <f t="shared" si="5"/>
        <v>119214.25112988782</v>
      </c>
      <c r="D104" s="10">
        <f t="shared" si="15"/>
        <v>298.03562782471954</v>
      </c>
      <c r="E104" s="8">
        <f t="shared" si="16"/>
        <v>271.12981771003854</v>
      </c>
      <c r="F104" s="8">
        <f t="shared" si="14"/>
        <v>118943.12131217778</v>
      </c>
    </row>
    <row r="105" spans="1:6" x14ac:dyDescent="0.25">
      <c r="B105" s="8">
        <v>65</v>
      </c>
      <c r="C105" s="8">
        <f t="shared" si="5"/>
        <v>118943.12131217778</v>
      </c>
      <c r="D105" s="10">
        <f t="shared" si="15"/>
        <v>297.35780328044444</v>
      </c>
      <c r="E105" s="8">
        <f t="shared" si="16"/>
        <v>271.80764225431363</v>
      </c>
      <c r="F105" s="8">
        <f t="shared" si="14"/>
        <v>118671.31366992347</v>
      </c>
    </row>
    <row r="106" spans="1:6" x14ac:dyDescent="0.25">
      <c r="B106" s="8">
        <v>66</v>
      </c>
      <c r="C106" s="8">
        <f t="shared" ref="C106:C179" si="17">+F105</f>
        <v>118671.31366992347</v>
      </c>
      <c r="D106" s="10">
        <f t="shared" si="15"/>
        <v>296.67828417480871</v>
      </c>
      <c r="E106" s="8">
        <f t="shared" si="16"/>
        <v>272.48716135994937</v>
      </c>
      <c r="F106" s="8">
        <f t="shared" si="14"/>
        <v>118398.82650856352</v>
      </c>
    </row>
    <row r="107" spans="1:6" x14ac:dyDescent="0.25">
      <c r="B107" s="8">
        <v>67</v>
      </c>
      <c r="C107" s="8">
        <f t="shared" si="17"/>
        <v>118398.82650856352</v>
      </c>
      <c r="D107" s="10">
        <f t="shared" si="15"/>
        <v>295.99706627140881</v>
      </c>
      <c r="E107" s="8">
        <f t="shared" si="16"/>
        <v>273.16837926334927</v>
      </c>
      <c r="F107" s="8">
        <f t="shared" si="14"/>
        <v>118125.65812930017</v>
      </c>
    </row>
    <row r="108" spans="1:6" x14ac:dyDescent="0.25">
      <c r="B108" s="8">
        <v>68</v>
      </c>
      <c r="C108" s="8">
        <f t="shared" si="17"/>
        <v>118125.65812930017</v>
      </c>
      <c r="D108" s="10">
        <f t="shared" si="15"/>
        <v>295.31414532325044</v>
      </c>
      <c r="E108" s="8">
        <f t="shared" si="16"/>
        <v>273.85130021150763</v>
      </c>
      <c r="F108" s="8">
        <f t="shared" si="14"/>
        <v>117851.80682908866</v>
      </c>
    </row>
    <row r="109" spans="1:6" x14ac:dyDescent="0.25">
      <c r="B109" s="8">
        <v>69</v>
      </c>
      <c r="C109" s="8">
        <f t="shared" si="17"/>
        <v>117851.80682908866</v>
      </c>
      <c r="D109" s="10">
        <f t="shared" si="15"/>
        <v>294.62951707272163</v>
      </c>
      <c r="E109" s="8">
        <f t="shared" si="16"/>
        <v>274.53592846203645</v>
      </c>
      <c r="F109" s="8">
        <f t="shared" si="14"/>
        <v>117577.27090062662</v>
      </c>
    </row>
    <row r="110" spans="1:6" x14ac:dyDescent="0.25">
      <c r="B110" s="8">
        <v>70</v>
      </c>
      <c r="C110" s="8">
        <f t="shared" si="17"/>
        <v>117577.27090062662</v>
      </c>
      <c r="D110" s="10">
        <f t="shared" si="15"/>
        <v>293.94317725156657</v>
      </c>
      <c r="E110" s="8">
        <f t="shared" si="16"/>
        <v>275.22226828319151</v>
      </c>
      <c r="F110" s="8">
        <f t="shared" si="14"/>
        <v>117302.04863234343</v>
      </c>
    </row>
    <row r="111" spans="1:6" x14ac:dyDescent="0.25">
      <c r="B111" s="8">
        <v>71</v>
      </c>
      <c r="C111" s="8">
        <f t="shared" si="17"/>
        <v>117302.04863234343</v>
      </c>
      <c r="D111" s="10">
        <f t="shared" si="15"/>
        <v>293.2551215808586</v>
      </c>
      <c r="E111" s="8">
        <f t="shared" si="16"/>
        <v>275.91032395389948</v>
      </c>
      <c r="F111" s="8">
        <f t="shared" si="14"/>
        <v>117026.13830838953</v>
      </c>
    </row>
    <row r="112" spans="1:6" x14ac:dyDescent="0.25">
      <c r="B112" s="8">
        <v>72</v>
      </c>
      <c r="C112" s="8">
        <f t="shared" si="17"/>
        <v>117026.13830838953</v>
      </c>
      <c r="D112" s="10">
        <f t="shared" si="15"/>
        <v>292.56534577097386</v>
      </c>
      <c r="E112" s="8">
        <f t="shared" si="16"/>
        <v>276.60009976378421</v>
      </c>
      <c r="F112" s="8">
        <f t="shared" si="14"/>
        <v>116749.53820862575</v>
      </c>
    </row>
    <row r="113" spans="1:6" x14ac:dyDescent="0.25">
      <c r="B113" s="8"/>
      <c r="C113" s="8"/>
      <c r="D113" s="10">
        <f t="shared" ref="D113:E113" si="18">SUM(D101:D112)</f>
        <v>3555.933037001334</v>
      </c>
      <c r="E113" s="8">
        <f t="shared" si="18"/>
        <v>3274.0523094157634</v>
      </c>
      <c r="F113" s="8"/>
    </row>
    <row r="114" spans="1:6" x14ac:dyDescent="0.25">
      <c r="B114" s="8"/>
      <c r="C114" s="8"/>
      <c r="D114" s="10"/>
      <c r="E114" s="8"/>
      <c r="F114" s="8"/>
    </row>
    <row r="115" spans="1:6" x14ac:dyDescent="0.25">
      <c r="A115" s="3">
        <f>+A101+1</f>
        <v>2012</v>
      </c>
      <c r="B115" s="8">
        <v>73</v>
      </c>
      <c r="C115" s="8">
        <f>+F112</f>
        <v>116749.53820862575</v>
      </c>
      <c r="D115" s="10">
        <f t="shared" si="15"/>
        <v>291.87384552156436</v>
      </c>
      <c r="E115" s="8">
        <f t="shared" si="16"/>
        <v>277.29160001319372</v>
      </c>
      <c r="F115" s="8">
        <f t="shared" si="14"/>
        <v>116472.24660861255</v>
      </c>
    </row>
    <row r="116" spans="1:6" x14ac:dyDescent="0.25">
      <c r="B116" s="8">
        <v>74</v>
      </c>
      <c r="C116" s="8">
        <f t="shared" si="17"/>
        <v>116472.24660861255</v>
      </c>
      <c r="D116" s="10">
        <f t="shared" si="15"/>
        <v>291.18061652153136</v>
      </c>
      <c r="E116" s="8">
        <f t="shared" si="16"/>
        <v>277.98482901322672</v>
      </c>
      <c r="F116" s="8">
        <f t="shared" si="14"/>
        <v>116194.26177959933</v>
      </c>
    </row>
    <row r="117" spans="1:6" x14ac:dyDescent="0.25">
      <c r="B117" s="8">
        <v>75</v>
      </c>
      <c r="C117" s="8">
        <f t="shared" si="17"/>
        <v>116194.26177959933</v>
      </c>
      <c r="D117" s="10">
        <f t="shared" si="15"/>
        <v>290.48565444899833</v>
      </c>
      <c r="E117" s="8">
        <f t="shared" si="16"/>
        <v>278.67979108575975</v>
      </c>
      <c r="F117" s="8">
        <f t="shared" si="14"/>
        <v>115915.58198851357</v>
      </c>
    </row>
    <row r="118" spans="1:6" x14ac:dyDescent="0.25">
      <c r="B118" s="8">
        <v>76</v>
      </c>
      <c r="C118" s="8">
        <f t="shared" si="17"/>
        <v>115915.58198851357</v>
      </c>
      <c r="D118" s="10">
        <f t="shared" si="15"/>
        <v>289.78895497128394</v>
      </c>
      <c r="E118" s="8">
        <f t="shared" si="16"/>
        <v>279.37649056347414</v>
      </c>
      <c r="F118" s="8">
        <f t="shared" si="14"/>
        <v>115636.2054979501</v>
      </c>
    </row>
    <row r="119" spans="1:6" x14ac:dyDescent="0.25">
      <c r="B119" s="8">
        <v>77</v>
      </c>
      <c r="C119" s="8">
        <f t="shared" si="17"/>
        <v>115636.2054979501</v>
      </c>
      <c r="D119" s="10">
        <f t="shared" si="15"/>
        <v>289.09051374487524</v>
      </c>
      <c r="E119" s="8">
        <f t="shared" si="16"/>
        <v>280.07493178988284</v>
      </c>
      <c r="F119" s="8">
        <f t="shared" si="14"/>
        <v>115356.13056616021</v>
      </c>
    </row>
    <row r="120" spans="1:6" x14ac:dyDescent="0.25">
      <c r="B120" s="8">
        <v>78</v>
      </c>
      <c r="C120" s="8">
        <f t="shared" si="17"/>
        <v>115356.13056616021</v>
      </c>
      <c r="D120" s="10">
        <f t="shared" si="15"/>
        <v>288.39032641540052</v>
      </c>
      <c r="E120" s="8">
        <f t="shared" si="16"/>
        <v>280.77511911935756</v>
      </c>
      <c r="F120" s="8">
        <f t="shared" si="14"/>
        <v>115075.35544704086</v>
      </c>
    </row>
    <row r="121" spans="1:6" x14ac:dyDescent="0.25">
      <c r="B121" s="8">
        <v>79</v>
      </c>
      <c r="C121" s="8">
        <f t="shared" si="17"/>
        <v>115075.35544704086</v>
      </c>
      <c r="D121" s="10">
        <f t="shared" si="15"/>
        <v>287.68838861760213</v>
      </c>
      <c r="E121" s="8">
        <f t="shared" si="16"/>
        <v>281.47705691715595</v>
      </c>
      <c r="F121" s="8">
        <f t="shared" si="14"/>
        <v>114793.8783901237</v>
      </c>
    </row>
    <row r="122" spans="1:6" x14ac:dyDescent="0.25">
      <c r="B122" s="8">
        <v>80</v>
      </c>
      <c r="C122" s="8">
        <f t="shared" si="17"/>
        <v>114793.8783901237</v>
      </c>
      <c r="D122" s="10">
        <f t="shared" si="15"/>
        <v>286.98469597530925</v>
      </c>
      <c r="E122" s="8">
        <f t="shared" si="16"/>
        <v>282.18074955944883</v>
      </c>
      <c r="F122" s="8">
        <f t="shared" si="14"/>
        <v>114511.69764056425</v>
      </c>
    </row>
    <row r="123" spans="1:6" x14ac:dyDescent="0.25">
      <c r="B123" s="8">
        <v>81</v>
      </c>
      <c r="C123" s="8">
        <f t="shared" si="17"/>
        <v>114511.69764056425</v>
      </c>
      <c r="D123" s="10">
        <f t="shared" si="15"/>
        <v>286.27924410141065</v>
      </c>
      <c r="E123" s="8">
        <f t="shared" si="16"/>
        <v>282.88620143334742</v>
      </c>
      <c r="F123" s="8">
        <f t="shared" si="14"/>
        <v>114228.81143913091</v>
      </c>
    </row>
    <row r="124" spans="1:6" x14ac:dyDescent="0.25">
      <c r="B124" s="8">
        <v>82</v>
      </c>
      <c r="C124" s="8">
        <f t="shared" si="17"/>
        <v>114228.81143913091</v>
      </c>
      <c r="D124" s="10">
        <f t="shared" si="15"/>
        <v>285.57202859782728</v>
      </c>
      <c r="E124" s="8">
        <f t="shared" si="16"/>
        <v>283.59341693693079</v>
      </c>
      <c r="F124" s="8">
        <f t="shared" si="14"/>
        <v>113945.21802219398</v>
      </c>
    </row>
    <row r="125" spans="1:6" x14ac:dyDescent="0.25">
      <c r="B125" s="8">
        <v>83</v>
      </c>
      <c r="C125" s="8">
        <f t="shared" si="17"/>
        <v>113945.21802219398</v>
      </c>
      <c r="D125" s="10">
        <f t="shared" si="15"/>
        <v>284.86304505548497</v>
      </c>
      <c r="E125" s="8">
        <f t="shared" si="16"/>
        <v>284.3024004792731</v>
      </c>
      <c r="F125" s="8">
        <f t="shared" si="14"/>
        <v>113660.91562171471</v>
      </c>
    </row>
    <row r="126" spans="1:6" x14ac:dyDescent="0.25">
      <c r="B126" s="8">
        <v>84</v>
      </c>
      <c r="C126" s="8">
        <f t="shared" si="17"/>
        <v>113660.91562171471</v>
      </c>
      <c r="D126" s="10">
        <f t="shared" si="15"/>
        <v>284.15228905428677</v>
      </c>
      <c r="E126" s="8">
        <f t="shared" si="16"/>
        <v>285.01315648047131</v>
      </c>
      <c r="F126" s="8">
        <f t="shared" si="14"/>
        <v>113375.90246523423</v>
      </c>
    </row>
    <row r="127" spans="1:6" x14ac:dyDescent="0.25">
      <c r="B127" s="8"/>
      <c r="C127" s="8"/>
      <c r="D127" s="10">
        <f t="shared" ref="D127:E127" si="19">SUM(D115:D126)</f>
        <v>3456.3496030255756</v>
      </c>
      <c r="E127" s="8">
        <f t="shared" si="19"/>
        <v>3373.6357433915223</v>
      </c>
      <c r="F127" s="8"/>
    </row>
    <row r="128" spans="1:6" x14ac:dyDescent="0.25">
      <c r="B128" s="8"/>
      <c r="C128" s="8"/>
      <c r="D128" s="10"/>
      <c r="E128" s="8"/>
      <c r="F128" s="8"/>
    </row>
    <row r="129" spans="1:6" x14ac:dyDescent="0.25">
      <c r="A129" s="3">
        <f>+A115+1</f>
        <v>2013</v>
      </c>
      <c r="B129" s="8">
        <v>85</v>
      </c>
      <c r="C129" s="8">
        <f>+F126</f>
        <v>113375.90246523423</v>
      </c>
      <c r="D129" s="10">
        <f t="shared" si="15"/>
        <v>283.43975616308558</v>
      </c>
      <c r="E129" s="8">
        <f t="shared" si="16"/>
        <v>285.7256893716725</v>
      </c>
      <c r="F129" s="8">
        <f t="shared" si="14"/>
        <v>113090.17677586256</v>
      </c>
    </row>
    <row r="130" spans="1:6" x14ac:dyDescent="0.25">
      <c r="B130" s="8">
        <v>86</v>
      </c>
      <c r="C130" s="8">
        <f t="shared" si="17"/>
        <v>113090.17677586256</v>
      </c>
      <c r="D130" s="10">
        <f t="shared" si="15"/>
        <v>282.72544193965643</v>
      </c>
      <c r="E130" s="8">
        <f t="shared" si="16"/>
        <v>286.44000359510164</v>
      </c>
      <c r="F130" s="8">
        <f t="shared" si="14"/>
        <v>112803.73677226747</v>
      </c>
    </row>
    <row r="131" spans="1:6" x14ac:dyDescent="0.25">
      <c r="B131" s="8">
        <v>87</v>
      </c>
      <c r="C131" s="8">
        <f t="shared" si="17"/>
        <v>112803.73677226747</v>
      </c>
      <c r="D131" s="10">
        <f t="shared" si="15"/>
        <v>282.00934193066865</v>
      </c>
      <c r="E131" s="8">
        <f t="shared" si="16"/>
        <v>287.15610360408942</v>
      </c>
      <c r="F131" s="8">
        <f t="shared" si="14"/>
        <v>112516.58066866337</v>
      </c>
    </row>
    <row r="132" spans="1:6" x14ac:dyDescent="0.25">
      <c r="B132" s="8">
        <v>88</v>
      </c>
      <c r="C132" s="8">
        <f t="shared" si="17"/>
        <v>112516.58066866337</v>
      </c>
      <c r="D132" s="10">
        <f t="shared" si="15"/>
        <v>281.29145167165842</v>
      </c>
      <c r="E132" s="8">
        <f t="shared" si="16"/>
        <v>287.87399386309966</v>
      </c>
      <c r="F132" s="8">
        <f t="shared" si="14"/>
        <v>112228.70667480027</v>
      </c>
    </row>
    <row r="133" spans="1:6" x14ac:dyDescent="0.25">
      <c r="B133" s="8">
        <v>89</v>
      </c>
      <c r="C133" s="8">
        <f t="shared" si="17"/>
        <v>112228.70667480027</v>
      </c>
      <c r="D133" s="10">
        <f t="shared" si="15"/>
        <v>280.57176668700066</v>
      </c>
      <c r="E133" s="8">
        <f t="shared" si="16"/>
        <v>288.59367884775742</v>
      </c>
      <c r="F133" s="8">
        <f t="shared" si="14"/>
        <v>111940.11299595251</v>
      </c>
    </row>
    <row r="134" spans="1:6" x14ac:dyDescent="0.25">
      <c r="B134" s="8">
        <v>90</v>
      </c>
      <c r="C134" s="8">
        <f t="shared" si="17"/>
        <v>111940.11299595251</v>
      </c>
      <c r="D134" s="10">
        <f t="shared" si="15"/>
        <v>279.85028248988129</v>
      </c>
      <c r="E134" s="8">
        <f t="shared" si="16"/>
        <v>289.31516304487678</v>
      </c>
      <c r="F134" s="8">
        <f t="shared" si="14"/>
        <v>111650.79783290764</v>
      </c>
    </row>
    <row r="135" spans="1:6" x14ac:dyDescent="0.25">
      <c r="B135" s="8">
        <v>91</v>
      </c>
      <c r="C135" s="8">
        <f t="shared" si="17"/>
        <v>111650.79783290764</v>
      </c>
      <c r="D135" s="10">
        <f t="shared" si="15"/>
        <v>279.12699458226911</v>
      </c>
      <c r="E135" s="8">
        <f t="shared" si="16"/>
        <v>290.03845095248897</v>
      </c>
      <c r="F135" s="8">
        <f t="shared" si="14"/>
        <v>111360.75938195515</v>
      </c>
    </row>
    <row r="136" spans="1:6" x14ac:dyDescent="0.25">
      <c r="B136" s="8">
        <v>92</v>
      </c>
      <c r="C136" s="8">
        <f t="shared" si="17"/>
        <v>111360.75938195515</v>
      </c>
      <c r="D136" s="10">
        <f t="shared" si="15"/>
        <v>278.40189845488788</v>
      </c>
      <c r="E136" s="8">
        <f t="shared" si="16"/>
        <v>290.76354707987019</v>
      </c>
      <c r="F136" s="8">
        <f t="shared" si="14"/>
        <v>111069.99583487528</v>
      </c>
    </row>
    <row r="137" spans="1:6" x14ac:dyDescent="0.25">
      <c r="B137" s="8">
        <v>93</v>
      </c>
      <c r="C137" s="8">
        <f t="shared" si="17"/>
        <v>111069.99583487528</v>
      </c>
      <c r="D137" s="10">
        <f t="shared" si="15"/>
        <v>277.67498958718824</v>
      </c>
      <c r="E137" s="8">
        <f t="shared" si="16"/>
        <v>291.49045594756984</v>
      </c>
      <c r="F137" s="8">
        <f t="shared" si="14"/>
        <v>110778.50537892772</v>
      </c>
    </row>
    <row r="138" spans="1:6" x14ac:dyDescent="0.25">
      <c r="B138" s="8">
        <v>94</v>
      </c>
      <c r="C138" s="8">
        <f t="shared" si="17"/>
        <v>110778.50537892772</v>
      </c>
      <c r="D138" s="10">
        <f t="shared" si="15"/>
        <v>276.94626344731927</v>
      </c>
      <c r="E138" s="8">
        <f t="shared" si="16"/>
        <v>292.21918208743881</v>
      </c>
      <c r="F138" s="8">
        <f t="shared" si="14"/>
        <v>110486.28619684027</v>
      </c>
    </row>
    <row r="139" spans="1:6" x14ac:dyDescent="0.25">
      <c r="B139" s="8">
        <v>95</v>
      </c>
      <c r="C139" s="8">
        <f t="shared" si="17"/>
        <v>110486.28619684027</v>
      </c>
      <c r="D139" s="10">
        <f t="shared" si="15"/>
        <v>276.21571549210068</v>
      </c>
      <c r="E139" s="8">
        <f t="shared" si="16"/>
        <v>292.94973004265739</v>
      </c>
      <c r="F139" s="8">
        <f t="shared" si="14"/>
        <v>110193.33646679761</v>
      </c>
    </row>
    <row r="140" spans="1:6" x14ac:dyDescent="0.25">
      <c r="B140" s="8">
        <v>96</v>
      </c>
      <c r="C140" s="8">
        <f t="shared" si="17"/>
        <v>110193.33646679761</v>
      </c>
      <c r="D140" s="10">
        <f t="shared" si="15"/>
        <v>275.48334116699402</v>
      </c>
      <c r="E140" s="8">
        <f t="shared" si="16"/>
        <v>293.68210436776405</v>
      </c>
      <c r="F140" s="8">
        <f t="shared" si="14"/>
        <v>109899.65436242985</v>
      </c>
    </row>
    <row r="141" spans="1:6" x14ac:dyDescent="0.25">
      <c r="B141" s="8"/>
      <c r="C141" s="8"/>
      <c r="D141" s="10">
        <f t="shared" ref="D141:E141" si="20">SUM(D129:D140)</f>
        <v>3353.7372436127098</v>
      </c>
      <c r="E141" s="8">
        <f t="shared" si="20"/>
        <v>3476.2481028043867</v>
      </c>
      <c r="F141" s="8"/>
    </row>
    <row r="142" spans="1:6" x14ac:dyDescent="0.25">
      <c r="B142" s="8"/>
      <c r="C142" s="8"/>
      <c r="D142" s="10"/>
      <c r="E142" s="8"/>
      <c r="F142" s="8"/>
    </row>
    <row r="143" spans="1:6" x14ac:dyDescent="0.25">
      <c r="A143" s="3">
        <f>+A129+1</f>
        <v>2014</v>
      </c>
      <c r="B143" s="8">
        <v>97</v>
      </c>
      <c r="C143" s="8">
        <f>+F140</f>
        <v>109899.65436242985</v>
      </c>
      <c r="D143" s="10">
        <f t="shared" si="15"/>
        <v>274.74913590607463</v>
      </c>
      <c r="E143" s="8">
        <f t="shared" si="16"/>
        <v>294.41630962868345</v>
      </c>
      <c r="F143" s="8">
        <f t="shared" si="14"/>
        <v>109605.23805280117</v>
      </c>
    </row>
    <row r="144" spans="1:6" x14ac:dyDescent="0.25">
      <c r="B144" s="8">
        <v>98</v>
      </c>
      <c r="C144" s="8">
        <f t="shared" si="17"/>
        <v>109605.23805280117</v>
      </c>
      <c r="D144" s="10">
        <f t="shared" si="15"/>
        <v>274.01309513200295</v>
      </c>
      <c r="E144" s="8">
        <f t="shared" si="16"/>
        <v>295.15235040275513</v>
      </c>
      <c r="F144" s="8">
        <f t="shared" si="14"/>
        <v>109310.08570239841</v>
      </c>
    </row>
    <row r="145" spans="1:6" x14ac:dyDescent="0.25">
      <c r="B145" s="8">
        <v>99</v>
      </c>
      <c r="C145" s="8">
        <f t="shared" si="17"/>
        <v>109310.08570239841</v>
      </c>
      <c r="D145" s="10">
        <f t="shared" si="15"/>
        <v>273.27521425599605</v>
      </c>
      <c r="E145" s="8">
        <f t="shared" si="16"/>
        <v>295.89023127876203</v>
      </c>
      <c r="F145" s="8">
        <f t="shared" si="14"/>
        <v>109014.19547111964</v>
      </c>
    </row>
    <row r="146" spans="1:6" x14ac:dyDescent="0.25">
      <c r="B146" s="8">
        <v>100</v>
      </c>
      <c r="C146" s="8">
        <f t="shared" si="17"/>
        <v>109014.19547111964</v>
      </c>
      <c r="D146" s="10">
        <f t="shared" si="15"/>
        <v>272.53548867779909</v>
      </c>
      <c r="E146" s="8">
        <f t="shared" si="16"/>
        <v>296.62995685695898</v>
      </c>
      <c r="F146" s="8">
        <f t="shared" si="14"/>
        <v>108717.56551426269</v>
      </c>
    </row>
    <row r="147" spans="1:6" x14ac:dyDescent="0.25">
      <c r="B147" s="8">
        <v>101</v>
      </c>
      <c r="C147" s="8">
        <f t="shared" si="17"/>
        <v>108717.56551426269</v>
      </c>
      <c r="D147" s="10">
        <f t="shared" si="15"/>
        <v>271.79391378565674</v>
      </c>
      <c r="E147" s="8">
        <f t="shared" si="16"/>
        <v>297.37153174910134</v>
      </c>
      <c r="F147" s="8">
        <f t="shared" si="14"/>
        <v>108420.19398251359</v>
      </c>
    </row>
    <row r="148" spans="1:6" x14ac:dyDescent="0.25">
      <c r="B148" s="8">
        <v>102</v>
      </c>
      <c r="C148" s="8">
        <f t="shared" si="17"/>
        <v>108420.19398251359</v>
      </c>
      <c r="D148" s="10">
        <f t="shared" si="15"/>
        <v>271.05048495628398</v>
      </c>
      <c r="E148" s="8">
        <f t="shared" si="16"/>
        <v>298.1149605784741</v>
      </c>
      <c r="F148" s="8">
        <f t="shared" si="14"/>
        <v>108122.07902193512</v>
      </c>
    </row>
    <row r="149" spans="1:6" x14ac:dyDescent="0.25">
      <c r="B149" s="8">
        <v>103</v>
      </c>
      <c r="C149" s="8">
        <f t="shared" si="17"/>
        <v>108122.07902193512</v>
      </c>
      <c r="D149" s="10">
        <f t="shared" si="15"/>
        <v>270.30519755483778</v>
      </c>
      <c r="E149" s="8">
        <f t="shared" si="16"/>
        <v>298.8602479799203</v>
      </c>
      <c r="F149" s="8">
        <f t="shared" si="14"/>
        <v>107823.2187739552</v>
      </c>
    </row>
    <row r="150" spans="1:6" x14ac:dyDescent="0.25">
      <c r="B150" s="8">
        <v>104</v>
      </c>
      <c r="C150" s="8">
        <f t="shared" si="17"/>
        <v>107823.2187739552</v>
      </c>
      <c r="D150" s="10">
        <f t="shared" si="15"/>
        <v>269.55804693488801</v>
      </c>
      <c r="E150" s="8">
        <f t="shared" si="16"/>
        <v>299.60739859987007</v>
      </c>
      <c r="F150" s="8">
        <f t="shared" si="14"/>
        <v>107523.61137535534</v>
      </c>
    </row>
    <row r="151" spans="1:6" x14ac:dyDescent="0.25">
      <c r="B151" s="8">
        <v>105</v>
      </c>
      <c r="C151" s="8">
        <f t="shared" si="17"/>
        <v>107523.61137535534</v>
      </c>
      <c r="D151" s="10">
        <f t="shared" si="15"/>
        <v>268.80902843838834</v>
      </c>
      <c r="E151" s="8">
        <f t="shared" si="16"/>
        <v>300.35641709636974</v>
      </c>
      <c r="F151" s="8">
        <f t="shared" si="14"/>
        <v>107223.25495825897</v>
      </c>
    </row>
    <row r="152" spans="1:6" x14ac:dyDescent="0.25">
      <c r="B152" s="8">
        <v>106</v>
      </c>
      <c r="C152" s="8">
        <f t="shared" si="17"/>
        <v>107223.25495825897</v>
      </c>
      <c r="D152" s="10">
        <f t="shared" si="15"/>
        <v>268.05813739564741</v>
      </c>
      <c r="E152" s="8">
        <f t="shared" si="16"/>
        <v>301.10730813911067</v>
      </c>
      <c r="F152" s="8">
        <f t="shared" si="14"/>
        <v>106922.14765011986</v>
      </c>
    </row>
    <row r="153" spans="1:6" x14ac:dyDescent="0.25">
      <c r="B153" s="8">
        <v>107</v>
      </c>
      <c r="C153" s="8">
        <f t="shared" si="17"/>
        <v>106922.14765011986</v>
      </c>
      <c r="D153" s="10">
        <f t="shared" si="15"/>
        <v>267.30536912529965</v>
      </c>
      <c r="E153" s="8">
        <f t="shared" si="16"/>
        <v>301.86007640945843</v>
      </c>
      <c r="F153" s="8">
        <f t="shared" si="14"/>
        <v>106620.2875737104</v>
      </c>
    </row>
    <row r="154" spans="1:6" x14ac:dyDescent="0.25">
      <c r="B154" s="8">
        <v>108</v>
      </c>
      <c r="C154" s="8">
        <f t="shared" si="17"/>
        <v>106620.2875737104</v>
      </c>
      <c r="D154" s="10">
        <f t="shared" si="15"/>
        <v>266.55071893427601</v>
      </c>
      <c r="E154" s="8">
        <f t="shared" si="16"/>
        <v>302.61472660048207</v>
      </c>
      <c r="F154" s="8">
        <f t="shared" si="14"/>
        <v>106317.67284710992</v>
      </c>
    </row>
    <row r="155" spans="1:6" x14ac:dyDescent="0.25">
      <c r="B155" s="8"/>
      <c r="C155" s="8"/>
      <c r="D155" s="10">
        <f t="shared" ref="D155:E155" si="21">SUM(D143:D154)</f>
        <v>3248.0038310971513</v>
      </c>
      <c r="E155" s="8">
        <f t="shared" si="21"/>
        <v>3581.9815153199461</v>
      </c>
      <c r="F155" s="8"/>
    </row>
    <row r="156" spans="1:6" x14ac:dyDescent="0.25">
      <c r="B156" s="8"/>
      <c r="C156" s="8"/>
      <c r="D156" s="10"/>
      <c r="E156" s="8"/>
      <c r="F156" s="8"/>
    </row>
    <row r="157" spans="1:6" x14ac:dyDescent="0.25">
      <c r="A157" s="3">
        <f>+A143+1</f>
        <v>2015</v>
      </c>
      <c r="B157" s="8">
        <v>109</v>
      </c>
      <c r="C157" s="8">
        <f>+F154</f>
        <v>106317.67284710992</v>
      </c>
      <c r="D157" s="10">
        <f t="shared" si="15"/>
        <v>265.79418211777482</v>
      </c>
      <c r="E157" s="8">
        <f t="shared" si="16"/>
        <v>303.37126341698325</v>
      </c>
      <c r="F157" s="8">
        <f t="shared" si="14"/>
        <v>106014.30158369294</v>
      </c>
    </row>
    <row r="158" spans="1:6" x14ac:dyDescent="0.25">
      <c r="B158" s="8">
        <v>110</v>
      </c>
      <c r="C158" s="8">
        <f t="shared" si="17"/>
        <v>106014.30158369294</v>
      </c>
      <c r="D158" s="10">
        <f t="shared" si="15"/>
        <v>265.03575395923235</v>
      </c>
      <c r="E158" s="8">
        <f t="shared" si="16"/>
        <v>304.12969157552573</v>
      </c>
      <c r="F158" s="8">
        <f t="shared" si="14"/>
        <v>105710.17189211742</v>
      </c>
    </row>
    <row r="159" spans="1:6" x14ac:dyDescent="0.25">
      <c r="B159" s="8">
        <v>111</v>
      </c>
      <c r="C159" s="8">
        <f t="shared" si="17"/>
        <v>105710.17189211742</v>
      </c>
      <c r="D159" s="10">
        <f t="shared" si="15"/>
        <v>264.27542973029352</v>
      </c>
      <c r="E159" s="8">
        <f t="shared" si="16"/>
        <v>304.89001580446455</v>
      </c>
      <c r="F159" s="8">
        <f t="shared" si="14"/>
        <v>105405.28187631295</v>
      </c>
    </row>
    <row r="160" spans="1:6" x14ac:dyDescent="0.25">
      <c r="B160" s="8">
        <v>112</v>
      </c>
      <c r="C160" s="8">
        <f t="shared" si="17"/>
        <v>105405.28187631295</v>
      </c>
      <c r="D160" s="10">
        <f t="shared" si="15"/>
        <v>263.51320469078235</v>
      </c>
      <c r="E160" s="8">
        <f t="shared" si="16"/>
        <v>305.65224084397573</v>
      </c>
      <c r="F160" s="8">
        <f t="shared" si="14"/>
        <v>105099.62963546897</v>
      </c>
    </row>
    <row r="161" spans="1:6" x14ac:dyDescent="0.25">
      <c r="B161" s="8">
        <v>113</v>
      </c>
      <c r="C161" s="8">
        <f t="shared" si="17"/>
        <v>105099.62963546897</v>
      </c>
      <c r="D161" s="10">
        <f t="shared" si="15"/>
        <v>262.74907408867244</v>
      </c>
      <c r="E161" s="8">
        <f t="shared" si="16"/>
        <v>306.41637144608563</v>
      </c>
      <c r="F161" s="8">
        <f t="shared" si="14"/>
        <v>104793.21326402288</v>
      </c>
    </row>
    <row r="162" spans="1:6" x14ac:dyDescent="0.25">
      <c r="B162" s="8">
        <v>114</v>
      </c>
      <c r="C162" s="8">
        <f t="shared" si="17"/>
        <v>104793.21326402288</v>
      </c>
      <c r="D162" s="10">
        <f t="shared" si="15"/>
        <v>261.98303316005723</v>
      </c>
      <c r="E162" s="8">
        <f t="shared" si="16"/>
        <v>307.18241237470085</v>
      </c>
      <c r="F162" s="8">
        <f t="shared" si="14"/>
        <v>104486.03085164817</v>
      </c>
    </row>
    <row r="163" spans="1:6" x14ac:dyDescent="0.25">
      <c r="B163" s="8">
        <v>115</v>
      </c>
      <c r="C163" s="8">
        <f t="shared" si="17"/>
        <v>104486.03085164817</v>
      </c>
      <c r="D163" s="10">
        <f t="shared" si="15"/>
        <v>261.21507712912046</v>
      </c>
      <c r="E163" s="8">
        <f t="shared" si="16"/>
        <v>307.95036840563762</v>
      </c>
      <c r="F163" s="8">
        <f t="shared" si="14"/>
        <v>104178.08048324253</v>
      </c>
    </row>
    <row r="164" spans="1:6" x14ac:dyDescent="0.25">
      <c r="B164" s="8">
        <v>116</v>
      </c>
      <c r="C164" s="8">
        <f t="shared" si="17"/>
        <v>104178.08048324253</v>
      </c>
      <c r="D164" s="10">
        <f t="shared" si="15"/>
        <v>260.44520120810637</v>
      </c>
      <c r="E164" s="8">
        <f t="shared" si="16"/>
        <v>308.72024432665171</v>
      </c>
      <c r="F164" s="8">
        <f t="shared" si="14"/>
        <v>103869.36023891588</v>
      </c>
    </row>
    <row r="165" spans="1:6" x14ac:dyDescent="0.25">
      <c r="B165" s="8">
        <v>117</v>
      </c>
      <c r="C165" s="8">
        <f t="shared" si="17"/>
        <v>103869.36023891588</v>
      </c>
      <c r="D165" s="10">
        <f t="shared" si="15"/>
        <v>259.67340059728969</v>
      </c>
      <c r="E165" s="8">
        <f t="shared" si="16"/>
        <v>309.49204493746839</v>
      </c>
      <c r="F165" s="8">
        <f t="shared" si="14"/>
        <v>103559.86819397841</v>
      </c>
    </row>
    <row r="166" spans="1:6" x14ac:dyDescent="0.25">
      <c r="B166" s="8">
        <v>118</v>
      </c>
      <c r="C166" s="8">
        <f t="shared" si="17"/>
        <v>103559.86819397841</v>
      </c>
      <c r="D166" s="10">
        <f t="shared" si="15"/>
        <v>258.89967048494606</v>
      </c>
      <c r="E166" s="8">
        <f t="shared" si="16"/>
        <v>310.26577504981202</v>
      </c>
      <c r="F166" s="8">
        <f t="shared" si="14"/>
        <v>103249.6024189286</v>
      </c>
    </row>
    <row r="167" spans="1:6" x14ac:dyDescent="0.25">
      <c r="B167" s="8">
        <v>119</v>
      </c>
      <c r="C167" s="8">
        <f t="shared" si="17"/>
        <v>103249.6024189286</v>
      </c>
      <c r="D167" s="10">
        <f t="shared" si="15"/>
        <v>258.12400604732147</v>
      </c>
      <c r="E167" s="8">
        <f t="shared" si="16"/>
        <v>311.04143948743661</v>
      </c>
      <c r="F167" s="8">
        <f t="shared" si="14"/>
        <v>102938.56097944116</v>
      </c>
    </row>
    <row r="168" spans="1:6" x14ac:dyDescent="0.25">
      <c r="B168" s="8">
        <v>120</v>
      </c>
      <c r="C168" s="8">
        <f t="shared" si="17"/>
        <v>102938.56097944116</v>
      </c>
      <c r="D168" s="10">
        <f t="shared" si="15"/>
        <v>257.34640244860287</v>
      </c>
      <c r="E168" s="8">
        <f t="shared" si="16"/>
        <v>311.8190430861552</v>
      </c>
      <c r="F168" s="8">
        <f t="shared" ref="F168:F243" si="22">+C168-E168</f>
        <v>102626.741936355</v>
      </c>
    </row>
    <row r="169" spans="1:6" x14ac:dyDescent="0.25">
      <c r="B169" s="8"/>
      <c r="C169" s="8"/>
      <c r="D169" s="10">
        <f t="shared" ref="D169:E169" si="23">SUM(D157:D168)</f>
        <v>3139.0544356621999</v>
      </c>
      <c r="E169" s="8">
        <f t="shared" si="23"/>
        <v>3690.9309107548966</v>
      </c>
      <c r="F169" s="8"/>
    </row>
    <row r="170" spans="1:6" x14ac:dyDescent="0.25">
      <c r="B170" s="8"/>
      <c r="C170" s="8"/>
      <c r="D170" s="10"/>
      <c r="E170" s="8"/>
      <c r="F170" s="8"/>
    </row>
    <row r="171" spans="1:6" x14ac:dyDescent="0.25">
      <c r="A171" s="3">
        <f>+A157+1</f>
        <v>2016</v>
      </c>
      <c r="B171" s="8">
        <v>121</v>
      </c>
      <c r="C171" s="8">
        <f>+F168</f>
        <v>102626.741936355</v>
      </c>
      <c r="D171" s="10">
        <f t="shared" si="15"/>
        <v>256.56685484088752</v>
      </c>
      <c r="E171" s="8">
        <f t="shared" si="16"/>
        <v>312.59859069387056</v>
      </c>
      <c r="F171" s="8">
        <f t="shared" si="22"/>
        <v>102314.14334566113</v>
      </c>
    </row>
    <row r="172" spans="1:6" x14ac:dyDescent="0.25">
      <c r="B172" s="8">
        <v>122</v>
      </c>
      <c r="C172" s="8">
        <f t="shared" si="17"/>
        <v>102314.14334566113</v>
      </c>
      <c r="D172" s="10">
        <f t="shared" si="15"/>
        <v>255.78535836415281</v>
      </c>
      <c r="E172" s="8">
        <f t="shared" si="16"/>
        <v>313.38008717060529</v>
      </c>
      <c r="F172" s="8">
        <f t="shared" si="22"/>
        <v>102000.76325849052</v>
      </c>
    </row>
    <row r="173" spans="1:6" x14ac:dyDescent="0.25">
      <c r="B173" s="8">
        <v>123</v>
      </c>
      <c r="C173" s="8">
        <f t="shared" si="17"/>
        <v>102000.76325849052</v>
      </c>
      <c r="D173" s="10">
        <f t="shared" si="15"/>
        <v>255.0019081462263</v>
      </c>
      <c r="E173" s="8">
        <f t="shared" si="16"/>
        <v>314.16353738853178</v>
      </c>
      <c r="F173" s="8">
        <f t="shared" si="22"/>
        <v>101686.59972110199</v>
      </c>
    </row>
    <row r="174" spans="1:6" x14ac:dyDescent="0.25">
      <c r="B174" s="8">
        <v>124</v>
      </c>
      <c r="C174" s="8">
        <f t="shared" si="17"/>
        <v>101686.59972110199</v>
      </c>
      <c r="D174" s="10">
        <f t="shared" si="15"/>
        <v>254.21649930275498</v>
      </c>
      <c r="E174" s="8">
        <f t="shared" si="16"/>
        <v>314.9489462320031</v>
      </c>
      <c r="F174" s="8">
        <f t="shared" si="22"/>
        <v>101371.65077486998</v>
      </c>
    </row>
    <row r="175" spans="1:6" x14ac:dyDescent="0.25">
      <c r="B175" s="8">
        <v>125</v>
      </c>
      <c r="C175" s="8">
        <f t="shared" si="17"/>
        <v>101371.65077486998</v>
      </c>
      <c r="D175" s="10">
        <f t="shared" ref="D175:D248" si="24">$C$23*C175</f>
        <v>253.42912693717497</v>
      </c>
      <c r="E175" s="8">
        <f t="shared" ref="E175:E248" si="25">$C$25-D175</f>
        <v>315.73631859758314</v>
      </c>
      <c r="F175" s="8">
        <f t="shared" si="22"/>
        <v>101055.9144562724</v>
      </c>
    </row>
    <row r="176" spans="1:6" x14ac:dyDescent="0.25">
      <c r="B176" s="8">
        <v>126</v>
      </c>
      <c r="C176" s="8">
        <f t="shared" si="17"/>
        <v>101055.9144562724</v>
      </c>
      <c r="D176" s="10">
        <f t="shared" si="24"/>
        <v>252.639786140681</v>
      </c>
      <c r="E176" s="8">
        <f t="shared" si="25"/>
        <v>316.52565939407708</v>
      </c>
      <c r="F176" s="8">
        <f t="shared" si="22"/>
        <v>100739.38879687832</v>
      </c>
    </row>
    <row r="177" spans="1:6" x14ac:dyDescent="0.25">
      <c r="B177" s="8">
        <v>127</v>
      </c>
      <c r="C177" s="8">
        <f t="shared" si="17"/>
        <v>100739.38879687832</v>
      </c>
      <c r="D177" s="10">
        <f t="shared" si="24"/>
        <v>251.84847199219581</v>
      </c>
      <c r="E177" s="8">
        <f t="shared" si="25"/>
        <v>317.31697354256227</v>
      </c>
      <c r="F177" s="8">
        <f t="shared" si="22"/>
        <v>100422.07182333576</v>
      </c>
    </row>
    <row r="178" spans="1:6" x14ac:dyDescent="0.25">
      <c r="B178" s="8">
        <v>128</v>
      </c>
      <c r="C178" s="8">
        <f t="shared" si="17"/>
        <v>100422.07182333576</v>
      </c>
      <c r="D178" s="10">
        <f t="shared" si="24"/>
        <v>251.0551795583394</v>
      </c>
      <c r="E178" s="8">
        <f t="shared" si="25"/>
        <v>318.11026597641865</v>
      </c>
      <c r="F178" s="8">
        <f t="shared" si="22"/>
        <v>100103.96155735935</v>
      </c>
    </row>
    <row r="179" spans="1:6" x14ac:dyDescent="0.25">
      <c r="B179" s="8">
        <v>129</v>
      </c>
      <c r="C179" s="8">
        <f t="shared" si="17"/>
        <v>100103.96155735935</v>
      </c>
      <c r="D179" s="10">
        <f t="shared" si="24"/>
        <v>250.25990389339839</v>
      </c>
      <c r="E179" s="8">
        <f t="shared" si="25"/>
        <v>318.90554164135972</v>
      </c>
      <c r="F179" s="8">
        <f t="shared" si="22"/>
        <v>99785.056015717986</v>
      </c>
    </row>
    <row r="180" spans="1:6" x14ac:dyDescent="0.25">
      <c r="B180" s="8">
        <v>130</v>
      </c>
      <c r="C180" s="8">
        <f t="shared" ref="C180:C252" si="26">+F179</f>
        <v>99785.056015717986</v>
      </c>
      <c r="D180" s="10">
        <f t="shared" si="24"/>
        <v>249.46264003929497</v>
      </c>
      <c r="E180" s="8">
        <f t="shared" si="25"/>
        <v>319.70280549546311</v>
      </c>
      <c r="F180" s="8">
        <f t="shared" si="22"/>
        <v>99465.353210222529</v>
      </c>
    </row>
    <row r="181" spans="1:6" x14ac:dyDescent="0.25">
      <c r="B181" s="8">
        <v>131</v>
      </c>
      <c r="C181" s="8">
        <f t="shared" si="26"/>
        <v>99465.353210222529</v>
      </c>
      <c r="D181" s="10">
        <f t="shared" si="24"/>
        <v>248.66338302555633</v>
      </c>
      <c r="E181" s="8">
        <f t="shared" si="25"/>
        <v>320.50206250920178</v>
      </c>
      <c r="F181" s="8">
        <f t="shared" si="22"/>
        <v>99144.851147713329</v>
      </c>
    </row>
    <row r="182" spans="1:6" x14ac:dyDescent="0.25">
      <c r="B182" s="8">
        <v>132</v>
      </c>
      <c r="C182" s="8">
        <f t="shared" si="26"/>
        <v>99144.851147713329</v>
      </c>
      <c r="D182" s="10">
        <f t="shared" si="24"/>
        <v>247.86212786928334</v>
      </c>
      <c r="E182" s="8">
        <f t="shared" si="25"/>
        <v>321.30331766547476</v>
      </c>
      <c r="F182" s="8">
        <f t="shared" si="22"/>
        <v>98823.547830047857</v>
      </c>
    </row>
    <row r="183" spans="1:6" x14ac:dyDescent="0.25">
      <c r="B183" s="8"/>
      <c r="C183" s="8"/>
      <c r="D183" s="10">
        <f t="shared" ref="D183:E183" si="27">SUM(D171:D182)</f>
        <v>3026.7912401099461</v>
      </c>
      <c r="E183" s="8">
        <f t="shared" si="27"/>
        <v>3803.1941063071513</v>
      </c>
      <c r="F183" s="8"/>
    </row>
    <row r="184" spans="1:6" x14ac:dyDescent="0.25">
      <c r="B184" s="8"/>
      <c r="C184" s="8"/>
      <c r="D184" s="10"/>
      <c r="E184" s="8"/>
      <c r="F184" s="8"/>
    </row>
    <row r="185" spans="1:6" x14ac:dyDescent="0.25">
      <c r="A185" s="3">
        <f>+A171+1</f>
        <v>2017</v>
      </c>
      <c r="B185" s="8">
        <v>133</v>
      </c>
      <c r="C185" s="8">
        <f>+F182</f>
        <v>98823.547830047857</v>
      </c>
      <c r="D185" s="10">
        <f t="shared" si="24"/>
        <v>247.05886957511964</v>
      </c>
      <c r="E185" s="8">
        <f t="shared" si="25"/>
        <v>322.10657595963846</v>
      </c>
      <c r="F185" s="8">
        <f t="shared" si="22"/>
        <v>98501.441254088219</v>
      </c>
    </row>
    <row r="186" spans="1:6" x14ac:dyDescent="0.25">
      <c r="B186" s="8">
        <v>134</v>
      </c>
      <c r="C186" s="8">
        <f t="shared" si="26"/>
        <v>98501.441254088219</v>
      </c>
      <c r="D186" s="10">
        <f t="shared" si="24"/>
        <v>246.25360313522054</v>
      </c>
      <c r="E186" s="8">
        <f t="shared" si="25"/>
        <v>322.91184239953753</v>
      </c>
      <c r="F186" s="8">
        <f t="shared" si="22"/>
        <v>98178.52941168868</v>
      </c>
    </row>
    <row r="187" spans="1:6" x14ac:dyDescent="0.25">
      <c r="B187" s="8">
        <v>135</v>
      </c>
      <c r="C187" s="8">
        <f t="shared" si="26"/>
        <v>98178.52941168868</v>
      </c>
      <c r="D187" s="10">
        <f t="shared" si="24"/>
        <v>245.4463235292217</v>
      </c>
      <c r="E187" s="8">
        <f t="shared" si="25"/>
        <v>323.71912200553641</v>
      </c>
      <c r="F187" s="8">
        <f t="shared" si="22"/>
        <v>97854.810289683141</v>
      </c>
    </row>
    <row r="188" spans="1:6" x14ac:dyDescent="0.25">
      <c r="B188" s="8">
        <v>136</v>
      </c>
      <c r="C188" s="8">
        <f t="shared" si="26"/>
        <v>97854.810289683141</v>
      </c>
      <c r="D188" s="10">
        <f t="shared" si="24"/>
        <v>244.63702572420786</v>
      </c>
      <c r="E188" s="8">
        <f t="shared" si="25"/>
        <v>324.52841981055019</v>
      </c>
      <c r="F188" s="8">
        <f t="shared" si="22"/>
        <v>97530.28186987259</v>
      </c>
    </row>
    <row r="189" spans="1:6" x14ac:dyDescent="0.25">
      <c r="B189" s="8">
        <v>137</v>
      </c>
      <c r="C189" s="8">
        <f t="shared" si="26"/>
        <v>97530.28186987259</v>
      </c>
      <c r="D189" s="10">
        <f t="shared" si="24"/>
        <v>243.82570467468148</v>
      </c>
      <c r="E189" s="8">
        <f t="shared" si="25"/>
        <v>325.33974086007663</v>
      </c>
      <c r="F189" s="8">
        <f t="shared" si="22"/>
        <v>97204.942129012517</v>
      </c>
    </row>
    <row r="190" spans="1:6" x14ac:dyDescent="0.25">
      <c r="B190" s="8">
        <v>138</v>
      </c>
      <c r="C190" s="8">
        <f t="shared" si="26"/>
        <v>97204.942129012517</v>
      </c>
      <c r="D190" s="10">
        <f t="shared" si="24"/>
        <v>243.01235532253131</v>
      </c>
      <c r="E190" s="8">
        <f t="shared" si="25"/>
        <v>326.15309021222674</v>
      </c>
      <c r="F190" s="8">
        <f t="shared" si="22"/>
        <v>96878.789038800285</v>
      </c>
    </row>
    <row r="191" spans="1:6" x14ac:dyDescent="0.25">
      <c r="B191" s="8">
        <v>139</v>
      </c>
      <c r="C191" s="8">
        <f t="shared" si="26"/>
        <v>96878.789038800285</v>
      </c>
      <c r="D191" s="10">
        <f t="shared" si="24"/>
        <v>242.19697259700072</v>
      </c>
      <c r="E191" s="8">
        <f t="shared" si="25"/>
        <v>326.96847293775738</v>
      </c>
      <c r="F191" s="8">
        <f t="shared" si="22"/>
        <v>96551.820565862523</v>
      </c>
    </row>
    <row r="192" spans="1:6" x14ac:dyDescent="0.25">
      <c r="B192" s="8">
        <v>140</v>
      </c>
      <c r="C192" s="8">
        <f t="shared" si="26"/>
        <v>96551.820565862523</v>
      </c>
      <c r="D192" s="10">
        <f t="shared" si="24"/>
        <v>241.37955141465631</v>
      </c>
      <c r="E192" s="8">
        <f t="shared" si="25"/>
        <v>327.78589412010177</v>
      </c>
      <c r="F192" s="8">
        <f t="shared" si="22"/>
        <v>96224.034671742425</v>
      </c>
    </row>
    <row r="193" spans="1:6" x14ac:dyDescent="0.25">
      <c r="B193" s="8">
        <v>141</v>
      </c>
      <c r="C193" s="8">
        <f t="shared" si="26"/>
        <v>96224.034671742425</v>
      </c>
      <c r="D193" s="10">
        <f t="shared" si="24"/>
        <v>240.56008667935606</v>
      </c>
      <c r="E193" s="8">
        <f t="shared" si="25"/>
        <v>328.60535885540202</v>
      </c>
      <c r="F193" s="8">
        <f t="shared" si="22"/>
        <v>95895.429312887019</v>
      </c>
    </row>
    <row r="194" spans="1:6" x14ac:dyDescent="0.25">
      <c r="B194" s="8">
        <v>142</v>
      </c>
      <c r="C194" s="8">
        <f t="shared" si="26"/>
        <v>95895.429312887019</v>
      </c>
      <c r="D194" s="10">
        <f t="shared" si="24"/>
        <v>239.73857328221754</v>
      </c>
      <c r="E194" s="8">
        <f t="shared" si="25"/>
        <v>329.42687225254053</v>
      </c>
      <c r="F194" s="8">
        <f t="shared" si="22"/>
        <v>95566.002440634475</v>
      </c>
    </row>
    <row r="195" spans="1:6" x14ac:dyDescent="0.25">
      <c r="B195" s="8">
        <v>143</v>
      </c>
      <c r="C195" s="8">
        <f t="shared" si="26"/>
        <v>95566.002440634475</v>
      </c>
      <c r="D195" s="10">
        <f t="shared" si="24"/>
        <v>238.91500610158619</v>
      </c>
      <c r="E195" s="8">
        <f t="shared" si="25"/>
        <v>330.25043943317189</v>
      </c>
      <c r="F195" s="8">
        <f t="shared" si="22"/>
        <v>95235.752001201297</v>
      </c>
    </row>
    <row r="196" spans="1:6" x14ac:dyDescent="0.25">
      <c r="B196" s="8">
        <v>144</v>
      </c>
      <c r="C196" s="8">
        <f t="shared" si="26"/>
        <v>95235.752001201297</v>
      </c>
      <c r="D196" s="10">
        <f t="shared" si="24"/>
        <v>238.08938000300324</v>
      </c>
      <c r="E196" s="8">
        <f t="shared" si="25"/>
        <v>331.07606553175481</v>
      </c>
      <c r="F196" s="8">
        <f t="shared" si="22"/>
        <v>94904.67593566954</v>
      </c>
    </row>
    <row r="197" spans="1:6" x14ac:dyDescent="0.25">
      <c r="B197" s="8"/>
      <c r="C197" s="8"/>
      <c r="D197" s="10">
        <f t="shared" ref="D197:E197" si="28">SUM(D185:D196)</f>
        <v>2911.1134520388023</v>
      </c>
      <c r="E197" s="8">
        <f t="shared" si="28"/>
        <v>3918.8718943782937</v>
      </c>
      <c r="F197" s="8"/>
    </row>
    <row r="198" spans="1:6" x14ac:dyDescent="0.25">
      <c r="B198" s="8"/>
      <c r="C198" s="8"/>
      <c r="D198" s="10"/>
      <c r="E198" s="8"/>
      <c r="F198" s="8"/>
    </row>
    <row r="199" spans="1:6" x14ac:dyDescent="0.25">
      <c r="A199" s="3">
        <f>+A185+1</f>
        <v>2018</v>
      </c>
      <c r="B199" s="8">
        <v>145</v>
      </c>
      <c r="C199" s="8">
        <f>+F196</f>
        <v>94904.67593566954</v>
      </c>
      <c r="D199" s="10">
        <f t="shared" si="24"/>
        <v>237.26168983917387</v>
      </c>
      <c r="E199" s="8">
        <f t="shared" si="25"/>
        <v>331.90375569558421</v>
      </c>
      <c r="F199" s="8">
        <f t="shared" si="22"/>
        <v>94572.772179973952</v>
      </c>
    </row>
    <row r="200" spans="1:6" x14ac:dyDescent="0.25">
      <c r="B200" s="8">
        <v>146</v>
      </c>
      <c r="C200" s="8">
        <f t="shared" si="26"/>
        <v>94572.772179973952</v>
      </c>
      <c r="D200" s="10">
        <f t="shared" si="24"/>
        <v>236.4319304499349</v>
      </c>
      <c r="E200" s="8">
        <f t="shared" si="25"/>
        <v>332.73351508482318</v>
      </c>
      <c r="F200" s="8">
        <f t="shared" si="22"/>
        <v>94240.038664889129</v>
      </c>
    </row>
    <row r="201" spans="1:6" x14ac:dyDescent="0.25">
      <c r="B201" s="8">
        <v>147</v>
      </c>
      <c r="C201" s="8">
        <f t="shared" si="26"/>
        <v>94240.038664889129</v>
      </c>
      <c r="D201" s="10">
        <f t="shared" si="24"/>
        <v>235.60009666222282</v>
      </c>
      <c r="E201" s="8">
        <f t="shared" si="25"/>
        <v>333.56534887253525</v>
      </c>
      <c r="F201" s="8">
        <f t="shared" si="22"/>
        <v>93906.473316016592</v>
      </c>
    </row>
    <row r="202" spans="1:6" x14ac:dyDescent="0.25">
      <c r="B202" s="8">
        <v>148</v>
      </c>
      <c r="C202" s="8">
        <f t="shared" si="26"/>
        <v>93906.473316016592</v>
      </c>
      <c r="D202" s="10">
        <f t="shared" si="24"/>
        <v>234.76618329004148</v>
      </c>
      <c r="E202" s="8">
        <f t="shared" si="25"/>
        <v>334.39926224471662</v>
      </c>
      <c r="F202" s="8">
        <f t="shared" si="22"/>
        <v>93572.074053771881</v>
      </c>
    </row>
    <row r="203" spans="1:6" x14ac:dyDescent="0.25">
      <c r="B203" s="8">
        <v>149</v>
      </c>
      <c r="C203" s="8">
        <f t="shared" si="26"/>
        <v>93572.074053771881</v>
      </c>
      <c r="D203" s="10">
        <f t="shared" si="24"/>
        <v>233.93018513442971</v>
      </c>
      <c r="E203" s="8">
        <f t="shared" si="25"/>
        <v>335.23526040032834</v>
      </c>
      <c r="F203" s="8">
        <f t="shared" si="22"/>
        <v>93236.838793371557</v>
      </c>
    </row>
    <row r="204" spans="1:6" x14ac:dyDescent="0.25">
      <c r="B204" s="8">
        <v>150</v>
      </c>
      <c r="C204" s="8">
        <f t="shared" si="26"/>
        <v>93236.838793371557</v>
      </c>
      <c r="D204" s="10">
        <f t="shared" si="24"/>
        <v>233.09209698342889</v>
      </c>
      <c r="E204" s="8">
        <f t="shared" si="25"/>
        <v>336.07334855132922</v>
      </c>
      <c r="F204" s="8">
        <f t="shared" si="22"/>
        <v>92900.765444820223</v>
      </c>
    </row>
    <row r="205" spans="1:6" x14ac:dyDescent="0.25">
      <c r="B205" s="8">
        <v>151</v>
      </c>
      <c r="C205" s="8">
        <f t="shared" si="26"/>
        <v>92900.765444820223</v>
      </c>
      <c r="D205" s="10">
        <f t="shared" si="24"/>
        <v>232.25191361205057</v>
      </c>
      <c r="E205" s="8">
        <f t="shared" si="25"/>
        <v>336.91353192270753</v>
      </c>
      <c r="F205" s="8">
        <f t="shared" si="22"/>
        <v>92563.851912897517</v>
      </c>
    </row>
    <row r="206" spans="1:6" x14ac:dyDescent="0.25">
      <c r="B206" s="8">
        <v>152</v>
      </c>
      <c r="C206" s="8">
        <f t="shared" si="26"/>
        <v>92563.851912897517</v>
      </c>
      <c r="D206" s="10">
        <f t="shared" si="24"/>
        <v>231.4096297822438</v>
      </c>
      <c r="E206" s="8">
        <f t="shared" si="25"/>
        <v>337.75581575251431</v>
      </c>
      <c r="F206" s="8">
        <f t="shared" si="22"/>
        <v>92226.096097144997</v>
      </c>
    </row>
    <row r="207" spans="1:6" x14ac:dyDescent="0.25">
      <c r="B207" s="8">
        <v>153</v>
      </c>
      <c r="C207" s="8">
        <f t="shared" si="26"/>
        <v>92226.096097144997</v>
      </c>
      <c r="D207" s="10">
        <f t="shared" si="24"/>
        <v>230.5652402428625</v>
      </c>
      <c r="E207" s="8">
        <f t="shared" si="25"/>
        <v>338.60020529189558</v>
      </c>
      <c r="F207" s="8">
        <f t="shared" si="22"/>
        <v>91887.495891853105</v>
      </c>
    </row>
    <row r="208" spans="1:6" x14ac:dyDescent="0.25">
      <c r="B208" s="8">
        <v>154</v>
      </c>
      <c r="C208" s="8">
        <f t="shared" si="26"/>
        <v>91887.495891853105</v>
      </c>
      <c r="D208" s="10">
        <f t="shared" si="24"/>
        <v>229.71873972963277</v>
      </c>
      <c r="E208" s="8">
        <f t="shared" si="25"/>
        <v>339.4467058051253</v>
      </c>
      <c r="F208" s="8">
        <f t="shared" si="22"/>
        <v>91548.049186047981</v>
      </c>
    </row>
    <row r="209" spans="1:6" x14ac:dyDescent="0.25">
      <c r="B209" s="8">
        <v>155</v>
      </c>
      <c r="C209" s="8">
        <f t="shared" si="26"/>
        <v>91548.049186047981</v>
      </c>
      <c r="D209" s="10">
        <f t="shared" si="24"/>
        <v>228.87012296511995</v>
      </c>
      <c r="E209" s="8">
        <f t="shared" si="25"/>
        <v>340.29532256963813</v>
      </c>
      <c r="F209" s="8">
        <f t="shared" si="22"/>
        <v>91207.753863478341</v>
      </c>
    </row>
    <row r="210" spans="1:6" x14ac:dyDescent="0.25">
      <c r="B210" s="8">
        <v>156</v>
      </c>
      <c r="C210" s="8">
        <f t="shared" si="26"/>
        <v>91207.753863478341</v>
      </c>
      <c r="D210" s="10">
        <f t="shared" si="24"/>
        <v>228.01938465869586</v>
      </c>
      <c r="E210" s="8">
        <f t="shared" si="25"/>
        <v>341.14606087606222</v>
      </c>
      <c r="F210" s="8">
        <f t="shared" si="22"/>
        <v>90866.607802602273</v>
      </c>
    </row>
    <row r="211" spans="1:6" x14ac:dyDescent="0.25">
      <c r="B211" s="8"/>
      <c r="C211" s="8"/>
      <c r="D211" s="10">
        <f t="shared" ref="D211:E211" si="29">SUM(D199:D210)</f>
        <v>2791.9172133498378</v>
      </c>
      <c r="E211" s="8">
        <f t="shared" si="29"/>
        <v>4038.0681330672605</v>
      </c>
      <c r="F211" s="8"/>
    </row>
    <row r="212" spans="1:6" x14ac:dyDescent="0.25">
      <c r="B212" s="8"/>
      <c r="C212" s="8"/>
      <c r="D212" s="10"/>
      <c r="E212" s="8"/>
      <c r="F212" s="8"/>
    </row>
    <row r="213" spans="1:6" x14ac:dyDescent="0.25">
      <c r="A213" s="3">
        <f>+A199+1</f>
        <v>2019</v>
      </c>
      <c r="B213" s="8">
        <v>157</v>
      </c>
      <c r="C213" s="8">
        <f>+F210</f>
        <v>90866.607802602273</v>
      </c>
      <c r="D213" s="10">
        <f t="shared" si="24"/>
        <v>227.16651950650569</v>
      </c>
      <c r="E213" s="8">
        <f t="shared" si="25"/>
        <v>341.99892602825241</v>
      </c>
      <c r="F213" s="8">
        <f t="shared" si="22"/>
        <v>90524.608876574028</v>
      </c>
    </row>
    <row r="214" spans="1:6" x14ac:dyDescent="0.25">
      <c r="B214" s="8">
        <v>158</v>
      </c>
      <c r="C214" s="8">
        <f t="shared" si="26"/>
        <v>90524.608876574028</v>
      </c>
      <c r="D214" s="10">
        <f t="shared" si="24"/>
        <v>226.31152219143507</v>
      </c>
      <c r="E214" s="8">
        <f t="shared" si="25"/>
        <v>342.853923343323</v>
      </c>
      <c r="F214" s="8">
        <f t="shared" si="22"/>
        <v>90181.754953230702</v>
      </c>
    </row>
    <row r="215" spans="1:6" x14ac:dyDescent="0.25">
      <c r="B215" s="8">
        <v>159</v>
      </c>
      <c r="C215" s="8">
        <f t="shared" si="26"/>
        <v>90181.754953230702</v>
      </c>
      <c r="D215" s="10">
        <f t="shared" si="24"/>
        <v>225.45438738307675</v>
      </c>
      <c r="E215" s="8">
        <f t="shared" si="25"/>
        <v>343.7110581516813</v>
      </c>
      <c r="F215" s="8">
        <f t="shared" si="22"/>
        <v>89838.043895079027</v>
      </c>
    </row>
    <row r="216" spans="1:6" x14ac:dyDescent="0.25">
      <c r="B216" s="8">
        <v>160</v>
      </c>
      <c r="C216" s="8">
        <f t="shared" si="26"/>
        <v>89838.043895079027</v>
      </c>
      <c r="D216" s="10">
        <f t="shared" si="24"/>
        <v>224.59510973769758</v>
      </c>
      <c r="E216" s="8">
        <f t="shared" si="25"/>
        <v>344.57033579706047</v>
      </c>
      <c r="F216" s="8">
        <f t="shared" si="22"/>
        <v>89493.473559281963</v>
      </c>
    </row>
    <row r="217" spans="1:6" x14ac:dyDescent="0.25">
      <c r="B217" s="8">
        <v>161</v>
      </c>
      <c r="C217" s="8">
        <f t="shared" si="26"/>
        <v>89493.473559281963</v>
      </c>
      <c r="D217" s="10">
        <f t="shared" si="24"/>
        <v>223.7336838982049</v>
      </c>
      <c r="E217" s="8">
        <f t="shared" si="25"/>
        <v>345.43176163655318</v>
      </c>
      <c r="F217" s="8">
        <f t="shared" si="22"/>
        <v>89148.041797645405</v>
      </c>
    </row>
    <row r="218" spans="1:6" x14ac:dyDescent="0.25">
      <c r="B218" s="8">
        <v>162</v>
      </c>
      <c r="C218" s="8">
        <f t="shared" si="26"/>
        <v>89148.041797645405</v>
      </c>
      <c r="D218" s="10">
        <f t="shared" si="24"/>
        <v>222.87010449411352</v>
      </c>
      <c r="E218" s="8">
        <f t="shared" si="25"/>
        <v>346.29534104064453</v>
      </c>
      <c r="F218" s="8">
        <f t="shared" si="22"/>
        <v>88801.746456604757</v>
      </c>
    </row>
    <row r="219" spans="1:6" x14ac:dyDescent="0.25">
      <c r="B219" s="8">
        <v>163</v>
      </c>
      <c r="C219" s="8">
        <f t="shared" si="26"/>
        <v>88801.746456604757</v>
      </c>
      <c r="D219" s="10">
        <f t="shared" si="24"/>
        <v>222.00436614151189</v>
      </c>
      <c r="E219" s="8">
        <f t="shared" si="25"/>
        <v>347.16107939324615</v>
      </c>
      <c r="F219" s="8">
        <f t="shared" si="22"/>
        <v>88454.585377211508</v>
      </c>
    </row>
    <row r="220" spans="1:6" x14ac:dyDescent="0.25">
      <c r="B220" s="8">
        <v>164</v>
      </c>
      <c r="C220" s="8">
        <f t="shared" si="26"/>
        <v>88454.585377211508</v>
      </c>
      <c r="D220" s="10">
        <f t="shared" si="24"/>
        <v>221.13646344302879</v>
      </c>
      <c r="E220" s="8">
        <f t="shared" si="25"/>
        <v>348.02898209172929</v>
      </c>
      <c r="F220" s="8">
        <f t="shared" si="22"/>
        <v>88106.556395119784</v>
      </c>
    </row>
    <row r="221" spans="1:6" x14ac:dyDescent="0.25">
      <c r="B221" s="8">
        <v>165</v>
      </c>
      <c r="C221" s="8">
        <f t="shared" si="26"/>
        <v>88106.556395119784</v>
      </c>
      <c r="D221" s="10">
        <f t="shared" si="24"/>
        <v>220.26639098779947</v>
      </c>
      <c r="E221" s="8">
        <f t="shared" si="25"/>
        <v>348.89905454695861</v>
      </c>
      <c r="F221" s="8">
        <f t="shared" si="22"/>
        <v>87757.657340572827</v>
      </c>
    </row>
    <row r="222" spans="1:6" x14ac:dyDescent="0.25">
      <c r="B222" s="8">
        <v>166</v>
      </c>
      <c r="C222" s="8">
        <f t="shared" si="26"/>
        <v>87757.657340572827</v>
      </c>
      <c r="D222" s="10">
        <f t="shared" si="24"/>
        <v>219.39414335143206</v>
      </c>
      <c r="E222" s="8">
        <f t="shared" si="25"/>
        <v>349.77130218332604</v>
      </c>
      <c r="F222" s="8">
        <f t="shared" si="22"/>
        <v>87407.886038389493</v>
      </c>
    </row>
    <row r="223" spans="1:6" x14ac:dyDescent="0.25">
      <c r="B223" s="8">
        <v>167</v>
      </c>
      <c r="C223" s="8">
        <f t="shared" si="26"/>
        <v>87407.886038389493</v>
      </c>
      <c r="D223" s="10">
        <f t="shared" si="24"/>
        <v>218.51971509597374</v>
      </c>
      <c r="E223" s="8">
        <f t="shared" si="25"/>
        <v>350.64573043878431</v>
      </c>
      <c r="F223" s="8">
        <f t="shared" si="22"/>
        <v>87057.240307950706</v>
      </c>
    </row>
    <row r="224" spans="1:6" x14ac:dyDescent="0.25">
      <c r="B224" s="8">
        <v>168</v>
      </c>
      <c r="C224" s="8">
        <f t="shared" si="26"/>
        <v>87057.240307950706</v>
      </c>
      <c r="D224" s="10">
        <f t="shared" si="24"/>
        <v>217.64310076987678</v>
      </c>
      <c r="E224" s="8">
        <f t="shared" si="25"/>
        <v>351.52234476488127</v>
      </c>
      <c r="F224" s="8">
        <f t="shared" si="22"/>
        <v>86705.717963185831</v>
      </c>
    </row>
    <row r="225" spans="1:6" x14ac:dyDescent="0.25">
      <c r="B225" s="8"/>
      <c r="C225" s="8"/>
      <c r="D225" s="10">
        <f t="shared" ref="D225:E225" si="30">SUM(D213:D224)</f>
        <v>2669.0955070006562</v>
      </c>
      <c r="E225" s="8">
        <f t="shared" si="30"/>
        <v>4160.8898394164407</v>
      </c>
      <c r="F225" s="8"/>
    </row>
    <row r="226" spans="1:6" x14ac:dyDescent="0.25">
      <c r="B226" s="8"/>
      <c r="C226" s="8"/>
      <c r="D226" s="10"/>
      <c r="E226" s="8"/>
      <c r="F226" s="8"/>
    </row>
    <row r="227" spans="1:6" x14ac:dyDescent="0.25">
      <c r="A227" s="3">
        <f>+A213+1</f>
        <v>2020</v>
      </c>
      <c r="B227" s="8">
        <v>169</v>
      </c>
      <c r="C227" s="8">
        <f>+F224</f>
        <v>86705.717963185831</v>
      </c>
      <c r="D227" s="10">
        <f t="shared" si="24"/>
        <v>216.76429490796457</v>
      </c>
      <c r="E227" s="8">
        <f t="shared" si="25"/>
        <v>352.40115062679354</v>
      </c>
      <c r="F227" s="8">
        <f t="shared" si="22"/>
        <v>86353.316812559031</v>
      </c>
    </row>
    <row r="228" spans="1:6" x14ac:dyDescent="0.25">
      <c r="B228" s="8">
        <v>170</v>
      </c>
      <c r="C228" s="8">
        <f t="shared" si="26"/>
        <v>86353.316812559031</v>
      </c>
      <c r="D228" s="10">
        <f t="shared" si="24"/>
        <v>215.88329203139759</v>
      </c>
      <c r="E228" s="8">
        <f t="shared" si="25"/>
        <v>353.28215350336052</v>
      </c>
      <c r="F228" s="8">
        <f t="shared" si="22"/>
        <v>86000.034659055673</v>
      </c>
    </row>
    <row r="229" spans="1:6" x14ac:dyDescent="0.25">
      <c r="B229" s="8">
        <v>171</v>
      </c>
      <c r="C229" s="8">
        <f t="shared" si="26"/>
        <v>86000.034659055673</v>
      </c>
      <c r="D229" s="10">
        <f t="shared" si="24"/>
        <v>215.00008664763919</v>
      </c>
      <c r="E229" s="8">
        <f t="shared" si="25"/>
        <v>354.16535888711888</v>
      </c>
      <c r="F229" s="8">
        <f t="shared" si="22"/>
        <v>85645.869300168561</v>
      </c>
    </row>
    <row r="230" spans="1:6" x14ac:dyDescent="0.25">
      <c r="B230" s="8">
        <v>172</v>
      </c>
      <c r="C230" s="8">
        <f t="shared" si="26"/>
        <v>85645.869300168561</v>
      </c>
      <c r="D230" s="10">
        <f t="shared" si="24"/>
        <v>214.11467325042142</v>
      </c>
      <c r="E230" s="8">
        <f t="shared" si="25"/>
        <v>355.05077228433663</v>
      </c>
      <c r="F230" s="8">
        <f t="shared" si="22"/>
        <v>85290.818527884228</v>
      </c>
    </row>
    <row r="231" spans="1:6" x14ac:dyDescent="0.25">
      <c r="B231" s="8">
        <v>173</v>
      </c>
      <c r="C231" s="8">
        <f t="shared" si="26"/>
        <v>85290.818527884228</v>
      </c>
      <c r="D231" s="10">
        <f t="shared" si="24"/>
        <v>213.22704631971058</v>
      </c>
      <c r="E231" s="8">
        <f t="shared" si="25"/>
        <v>355.93839921504753</v>
      </c>
      <c r="F231" s="8">
        <f t="shared" si="22"/>
        <v>84934.880128669174</v>
      </c>
    </row>
    <row r="232" spans="1:6" x14ac:dyDescent="0.25">
      <c r="B232" s="8">
        <v>174</v>
      </c>
      <c r="C232" s="8">
        <f t="shared" si="26"/>
        <v>84934.880128669174</v>
      </c>
      <c r="D232" s="10">
        <f t="shared" si="24"/>
        <v>212.33720032167295</v>
      </c>
      <c r="E232" s="8">
        <f t="shared" si="25"/>
        <v>356.8282452130851</v>
      </c>
      <c r="F232" s="8">
        <f t="shared" si="22"/>
        <v>84578.051883456093</v>
      </c>
    </row>
    <row r="233" spans="1:6" x14ac:dyDescent="0.25">
      <c r="B233" s="8">
        <v>175</v>
      </c>
      <c r="C233" s="8">
        <f t="shared" si="26"/>
        <v>84578.051883456093</v>
      </c>
      <c r="D233" s="10">
        <f t="shared" si="24"/>
        <v>211.44512970864025</v>
      </c>
      <c r="E233" s="8">
        <f t="shared" si="25"/>
        <v>357.72031582611783</v>
      </c>
      <c r="F233" s="8">
        <f t="shared" si="22"/>
        <v>84220.331567629983</v>
      </c>
    </row>
    <row r="234" spans="1:6" x14ac:dyDescent="0.25">
      <c r="B234" s="8">
        <v>176</v>
      </c>
      <c r="C234" s="8">
        <f t="shared" si="26"/>
        <v>84220.331567629983</v>
      </c>
      <c r="D234" s="10">
        <f t="shared" si="24"/>
        <v>210.55082891907497</v>
      </c>
      <c r="E234" s="8">
        <f t="shared" si="25"/>
        <v>358.61461661568308</v>
      </c>
      <c r="F234" s="8">
        <f t="shared" si="22"/>
        <v>83861.716951014299</v>
      </c>
    </row>
    <row r="235" spans="1:6" x14ac:dyDescent="0.25">
      <c r="B235" s="8">
        <v>177</v>
      </c>
      <c r="C235" s="8">
        <f t="shared" si="26"/>
        <v>83861.716951014299</v>
      </c>
      <c r="D235" s="10">
        <f t="shared" si="24"/>
        <v>209.65429237753574</v>
      </c>
      <c r="E235" s="8">
        <f t="shared" si="25"/>
        <v>359.51115315722234</v>
      </c>
      <c r="F235" s="8">
        <f t="shared" si="22"/>
        <v>83502.205797857081</v>
      </c>
    </row>
    <row r="236" spans="1:6" x14ac:dyDescent="0.25">
      <c r="B236" s="8">
        <v>178</v>
      </c>
      <c r="C236" s="8">
        <f t="shared" si="26"/>
        <v>83502.205797857081</v>
      </c>
      <c r="D236" s="10">
        <f t="shared" si="24"/>
        <v>208.75551449464271</v>
      </c>
      <c r="E236" s="8">
        <f t="shared" si="25"/>
        <v>360.40993104011534</v>
      </c>
      <c r="F236" s="8">
        <f t="shared" si="22"/>
        <v>83141.795866816959</v>
      </c>
    </row>
    <row r="237" spans="1:6" x14ac:dyDescent="0.25">
      <c r="B237" s="8">
        <v>179</v>
      </c>
      <c r="C237" s="8">
        <f t="shared" si="26"/>
        <v>83141.795866816959</v>
      </c>
      <c r="D237" s="10">
        <f t="shared" si="24"/>
        <v>207.8544896670424</v>
      </c>
      <c r="E237" s="8">
        <f t="shared" si="25"/>
        <v>361.31095586771568</v>
      </c>
      <c r="F237" s="8">
        <f t="shared" si="22"/>
        <v>82780.48491094925</v>
      </c>
    </row>
    <row r="238" spans="1:6" x14ac:dyDescent="0.25">
      <c r="B238" s="8">
        <v>180</v>
      </c>
      <c r="C238" s="8">
        <f t="shared" si="26"/>
        <v>82780.48491094925</v>
      </c>
      <c r="D238" s="10">
        <f t="shared" si="24"/>
        <v>206.95121227737312</v>
      </c>
      <c r="E238" s="8">
        <f t="shared" si="25"/>
        <v>362.21423325738499</v>
      </c>
      <c r="F238" s="8">
        <f t="shared" si="22"/>
        <v>82418.270677691864</v>
      </c>
    </row>
    <row r="239" spans="1:6" x14ac:dyDescent="0.25">
      <c r="B239" s="8"/>
      <c r="C239" s="8"/>
      <c r="D239" s="10">
        <f t="shared" ref="D239:E239" si="31">SUM(D227:D238)</f>
        <v>2542.5380609231156</v>
      </c>
      <c r="E239" s="8">
        <f t="shared" si="31"/>
        <v>4287.4472854939813</v>
      </c>
      <c r="F239" s="8"/>
    </row>
    <row r="240" spans="1:6" x14ac:dyDescent="0.25">
      <c r="B240" s="8"/>
      <c r="C240" s="8"/>
      <c r="D240" s="10"/>
      <c r="E240" s="8"/>
      <c r="F240" s="8"/>
    </row>
    <row r="241" spans="1:6" x14ac:dyDescent="0.25">
      <c r="A241" s="3">
        <f>+A227+1</f>
        <v>2021</v>
      </c>
      <c r="B241" s="8">
        <v>181</v>
      </c>
      <c r="C241" s="8">
        <f>+F238</f>
        <v>82418.270677691864</v>
      </c>
      <c r="D241" s="10">
        <f t="shared" si="24"/>
        <v>206.04567669422966</v>
      </c>
      <c r="E241" s="8">
        <f t="shared" si="25"/>
        <v>363.11976884052842</v>
      </c>
      <c r="F241" s="8">
        <f t="shared" si="22"/>
        <v>82055.150908851341</v>
      </c>
    </row>
    <row r="242" spans="1:6" x14ac:dyDescent="0.25">
      <c r="B242" s="8">
        <v>182</v>
      </c>
      <c r="C242" s="8">
        <f t="shared" si="26"/>
        <v>82055.150908851341</v>
      </c>
      <c r="D242" s="10">
        <f t="shared" si="24"/>
        <v>205.13787727212835</v>
      </c>
      <c r="E242" s="8">
        <f t="shared" si="25"/>
        <v>364.02756826262976</v>
      </c>
      <c r="F242" s="8">
        <f t="shared" si="22"/>
        <v>81691.123340588718</v>
      </c>
    </row>
    <row r="243" spans="1:6" x14ac:dyDescent="0.25">
      <c r="B243" s="8">
        <v>183</v>
      </c>
      <c r="C243" s="8">
        <f t="shared" si="26"/>
        <v>81691.123340588718</v>
      </c>
      <c r="D243" s="10">
        <f t="shared" si="24"/>
        <v>204.22780835147179</v>
      </c>
      <c r="E243" s="8">
        <f t="shared" si="25"/>
        <v>364.93763718328626</v>
      </c>
      <c r="F243" s="8">
        <f t="shared" si="22"/>
        <v>81326.185703405426</v>
      </c>
    </row>
    <row r="244" spans="1:6" x14ac:dyDescent="0.25">
      <c r="B244" s="8">
        <v>184</v>
      </c>
      <c r="C244" s="8">
        <f t="shared" si="26"/>
        <v>81326.185703405426</v>
      </c>
      <c r="D244" s="10">
        <f t="shared" si="24"/>
        <v>203.31546425851357</v>
      </c>
      <c r="E244" s="8">
        <f t="shared" si="25"/>
        <v>365.84998127624453</v>
      </c>
      <c r="F244" s="8">
        <f t="shared" ref="F244:F315" si="32">+C244-E244</f>
        <v>80960.335722129181</v>
      </c>
    </row>
    <row r="245" spans="1:6" x14ac:dyDescent="0.25">
      <c r="B245" s="8">
        <v>185</v>
      </c>
      <c r="C245" s="8">
        <f t="shared" si="26"/>
        <v>80960.335722129181</v>
      </c>
      <c r="D245" s="10">
        <f t="shared" si="24"/>
        <v>202.40083930532296</v>
      </c>
      <c r="E245" s="8">
        <f t="shared" si="25"/>
        <v>366.76460622943512</v>
      </c>
      <c r="F245" s="8">
        <f t="shared" si="32"/>
        <v>80593.571115899744</v>
      </c>
    </row>
    <row r="246" spans="1:6" x14ac:dyDescent="0.25">
      <c r="B246" s="8">
        <v>186</v>
      </c>
      <c r="C246" s="8">
        <f t="shared" si="26"/>
        <v>80593.571115899744</v>
      </c>
      <c r="D246" s="10">
        <f t="shared" si="24"/>
        <v>201.48392778974937</v>
      </c>
      <c r="E246" s="8">
        <f t="shared" si="25"/>
        <v>367.6815177450087</v>
      </c>
      <c r="F246" s="8">
        <f t="shared" si="32"/>
        <v>80225.889598154739</v>
      </c>
    </row>
    <row r="247" spans="1:6" x14ac:dyDescent="0.25">
      <c r="B247" s="8">
        <v>187</v>
      </c>
      <c r="C247" s="8">
        <f t="shared" si="26"/>
        <v>80225.889598154739</v>
      </c>
      <c r="D247" s="10">
        <f t="shared" si="24"/>
        <v>200.56472399538686</v>
      </c>
      <c r="E247" s="8">
        <f t="shared" si="25"/>
        <v>368.60072153937119</v>
      </c>
      <c r="F247" s="8">
        <f t="shared" si="32"/>
        <v>79857.288876615363</v>
      </c>
    </row>
    <row r="248" spans="1:6" x14ac:dyDescent="0.25">
      <c r="B248" s="8">
        <v>188</v>
      </c>
      <c r="C248" s="8">
        <f t="shared" si="26"/>
        <v>79857.288876615363</v>
      </c>
      <c r="D248" s="10">
        <f t="shared" si="24"/>
        <v>199.6432221915384</v>
      </c>
      <c r="E248" s="8">
        <f t="shared" si="25"/>
        <v>369.52222334321971</v>
      </c>
      <c r="F248" s="8">
        <f t="shared" si="32"/>
        <v>79487.766653272149</v>
      </c>
    </row>
    <row r="249" spans="1:6" x14ac:dyDescent="0.25">
      <c r="B249" s="8">
        <v>189</v>
      </c>
      <c r="C249" s="8">
        <f t="shared" si="26"/>
        <v>79487.766653272149</v>
      </c>
      <c r="D249" s="10">
        <f t="shared" ref="D249:D320" si="33">$C$23*C249</f>
        <v>198.71941663318037</v>
      </c>
      <c r="E249" s="8">
        <f t="shared" ref="E249:E320" si="34">$C$25-D249</f>
        <v>370.44602890157773</v>
      </c>
      <c r="F249" s="8">
        <f t="shared" si="32"/>
        <v>79117.320624370564</v>
      </c>
    </row>
    <row r="250" spans="1:6" x14ac:dyDescent="0.25">
      <c r="B250" s="8">
        <v>190</v>
      </c>
      <c r="C250" s="8">
        <f t="shared" si="26"/>
        <v>79117.320624370564</v>
      </c>
      <c r="D250" s="10">
        <f t="shared" si="33"/>
        <v>197.79330156092641</v>
      </c>
      <c r="E250" s="8">
        <f t="shared" si="34"/>
        <v>371.37214397383167</v>
      </c>
      <c r="F250" s="8">
        <f t="shared" si="32"/>
        <v>78745.948480396735</v>
      </c>
    </row>
    <row r="251" spans="1:6" x14ac:dyDescent="0.25">
      <c r="B251" s="8">
        <v>191</v>
      </c>
      <c r="C251" s="8">
        <f t="shared" si="26"/>
        <v>78745.948480396735</v>
      </c>
      <c r="D251" s="10">
        <f t="shared" si="33"/>
        <v>196.86487120099184</v>
      </c>
      <c r="E251" s="8">
        <f t="shared" si="34"/>
        <v>372.30057433376624</v>
      </c>
      <c r="F251" s="8">
        <f t="shared" si="32"/>
        <v>78373.647906062964</v>
      </c>
    </row>
    <row r="252" spans="1:6" x14ac:dyDescent="0.25">
      <c r="B252" s="8">
        <v>192</v>
      </c>
      <c r="C252" s="8">
        <f t="shared" si="26"/>
        <v>78373.647906062964</v>
      </c>
      <c r="D252" s="10">
        <f t="shared" si="33"/>
        <v>195.93411976515742</v>
      </c>
      <c r="E252" s="8">
        <f t="shared" si="34"/>
        <v>373.23132576960063</v>
      </c>
      <c r="F252" s="8">
        <f t="shared" si="32"/>
        <v>78000.416580293357</v>
      </c>
    </row>
    <row r="253" spans="1:6" x14ac:dyDescent="0.25">
      <c r="B253" s="8"/>
      <c r="C253" s="8"/>
      <c r="D253" s="10">
        <f t="shared" ref="D253:E253" si="35">SUM(D241:D252)</f>
        <v>2412.1312490185969</v>
      </c>
      <c r="E253" s="8">
        <f t="shared" si="35"/>
        <v>4417.8540973985</v>
      </c>
      <c r="F253" s="8"/>
    </row>
    <row r="254" spans="1:6" x14ac:dyDescent="0.25">
      <c r="B254" s="8"/>
      <c r="C254" s="8"/>
      <c r="D254" s="10"/>
      <c r="E254" s="8"/>
      <c r="F254" s="8"/>
    </row>
    <row r="255" spans="1:6" x14ac:dyDescent="0.25">
      <c r="A255">
        <v>2022</v>
      </c>
      <c r="B255" s="8">
        <v>193</v>
      </c>
      <c r="C255" s="8">
        <f>+F252</f>
        <v>78000.416580293357</v>
      </c>
      <c r="D255" s="10">
        <f t="shared" si="33"/>
        <v>195.0010414507334</v>
      </c>
      <c r="E255" s="8">
        <f t="shared" si="34"/>
        <v>374.16440408402468</v>
      </c>
      <c r="F255" s="8">
        <f t="shared" si="32"/>
        <v>77626.252176209338</v>
      </c>
    </row>
    <row r="256" spans="1:6" x14ac:dyDescent="0.25">
      <c r="B256" s="8">
        <v>194</v>
      </c>
      <c r="C256" s="8">
        <f t="shared" ref="C256:C325" si="36">+F255</f>
        <v>77626.252176209338</v>
      </c>
      <c r="D256" s="10">
        <f t="shared" si="33"/>
        <v>194.06563044052336</v>
      </c>
      <c r="E256" s="8">
        <f t="shared" si="34"/>
        <v>375.09981509423471</v>
      </c>
      <c r="F256" s="8">
        <f t="shared" si="32"/>
        <v>77251.152361115106</v>
      </c>
    </row>
    <row r="257" spans="1:6" x14ac:dyDescent="0.25">
      <c r="B257" s="8">
        <v>195</v>
      </c>
      <c r="C257" s="8">
        <f t="shared" si="36"/>
        <v>77251.152361115106</v>
      </c>
      <c r="D257" s="10">
        <f t="shared" si="33"/>
        <v>193.12788090278778</v>
      </c>
      <c r="E257" s="8">
        <f t="shared" si="34"/>
        <v>376.03756463197033</v>
      </c>
      <c r="F257" s="8">
        <f t="shared" si="32"/>
        <v>76875.114796483133</v>
      </c>
    </row>
    <row r="258" spans="1:6" x14ac:dyDescent="0.25">
      <c r="B258" s="8">
        <v>196</v>
      </c>
      <c r="C258" s="8">
        <f t="shared" si="36"/>
        <v>76875.114796483133</v>
      </c>
      <c r="D258" s="10">
        <f t="shared" si="33"/>
        <v>192.18778699120784</v>
      </c>
      <c r="E258" s="8">
        <f t="shared" si="34"/>
        <v>376.97765854355021</v>
      </c>
      <c r="F258" s="8">
        <f t="shared" si="32"/>
        <v>76498.137137939586</v>
      </c>
    </row>
    <row r="259" spans="1:6" x14ac:dyDescent="0.25">
      <c r="B259" s="8">
        <v>197</v>
      </c>
      <c r="C259" s="8">
        <f t="shared" si="36"/>
        <v>76498.137137939586</v>
      </c>
      <c r="D259" s="10">
        <f t="shared" si="33"/>
        <v>191.24534284484898</v>
      </c>
      <c r="E259" s="8">
        <f t="shared" si="34"/>
        <v>377.92010268990907</v>
      </c>
      <c r="F259" s="8">
        <f t="shared" si="32"/>
        <v>76120.217035249676</v>
      </c>
    </row>
    <row r="260" spans="1:6" x14ac:dyDescent="0.25">
      <c r="B260" s="8">
        <v>198</v>
      </c>
      <c r="C260" s="8">
        <f t="shared" si="36"/>
        <v>76120.217035249676</v>
      </c>
      <c r="D260" s="10">
        <f t="shared" si="33"/>
        <v>190.30054258812419</v>
      </c>
      <c r="E260" s="8">
        <f t="shared" si="34"/>
        <v>378.86490294663389</v>
      </c>
      <c r="F260" s="8">
        <f t="shared" si="32"/>
        <v>75741.352132303044</v>
      </c>
    </row>
    <row r="261" spans="1:6" x14ac:dyDescent="0.25">
      <c r="B261" s="8">
        <v>199</v>
      </c>
      <c r="C261" s="8">
        <f t="shared" si="36"/>
        <v>75741.352132303044</v>
      </c>
      <c r="D261" s="10">
        <f t="shared" si="33"/>
        <v>189.3533803307576</v>
      </c>
      <c r="E261" s="8">
        <f t="shared" si="34"/>
        <v>379.81206520400048</v>
      </c>
      <c r="F261" s="8">
        <f t="shared" si="32"/>
        <v>75361.540067099049</v>
      </c>
    </row>
    <row r="262" spans="1:6" x14ac:dyDescent="0.25">
      <c r="B262" s="8">
        <v>200</v>
      </c>
      <c r="C262" s="8">
        <f t="shared" si="36"/>
        <v>75361.540067099049</v>
      </c>
      <c r="D262" s="10">
        <f t="shared" si="33"/>
        <v>188.40385016774763</v>
      </c>
      <c r="E262" s="8">
        <f t="shared" si="34"/>
        <v>380.76159536701044</v>
      </c>
      <c r="F262" s="8">
        <f t="shared" si="32"/>
        <v>74980.778471732032</v>
      </c>
    </row>
    <row r="263" spans="1:6" x14ac:dyDescent="0.25">
      <c r="B263" s="8">
        <v>201</v>
      </c>
      <c r="C263" s="8">
        <f t="shared" si="36"/>
        <v>74980.778471732032</v>
      </c>
      <c r="D263" s="10">
        <f t="shared" si="33"/>
        <v>187.45194617933009</v>
      </c>
      <c r="E263" s="8">
        <f t="shared" si="34"/>
        <v>381.71349935542798</v>
      </c>
      <c r="F263" s="8">
        <f t="shared" si="32"/>
        <v>74599.064972376611</v>
      </c>
    </row>
    <row r="264" spans="1:6" x14ac:dyDescent="0.25">
      <c r="B264" s="8">
        <v>202</v>
      </c>
      <c r="C264" s="8">
        <f t="shared" si="36"/>
        <v>74599.064972376611</v>
      </c>
      <c r="D264" s="10">
        <f t="shared" si="33"/>
        <v>186.49766243094152</v>
      </c>
      <c r="E264" s="8">
        <f t="shared" si="34"/>
        <v>382.66778310381653</v>
      </c>
      <c r="F264" s="8">
        <f t="shared" si="32"/>
        <v>74216.3971892728</v>
      </c>
    </row>
    <row r="265" spans="1:6" x14ac:dyDescent="0.25">
      <c r="B265" s="8">
        <v>203</v>
      </c>
      <c r="C265" s="8">
        <f t="shared" si="36"/>
        <v>74216.3971892728</v>
      </c>
      <c r="D265" s="10">
        <f t="shared" si="33"/>
        <v>185.540992973182</v>
      </c>
      <c r="E265" s="8">
        <f t="shared" si="34"/>
        <v>383.62445256157605</v>
      </c>
      <c r="F265" s="8">
        <f t="shared" si="32"/>
        <v>73832.772736711224</v>
      </c>
    </row>
    <row r="266" spans="1:6" x14ac:dyDescent="0.25">
      <c r="B266" s="8">
        <v>204</v>
      </c>
      <c r="C266" s="8">
        <f t="shared" si="36"/>
        <v>73832.772736711224</v>
      </c>
      <c r="D266" s="10">
        <f t="shared" si="33"/>
        <v>184.58193184177807</v>
      </c>
      <c r="E266" s="8">
        <f t="shared" si="34"/>
        <v>384.58351369297998</v>
      </c>
      <c r="F266" s="8">
        <f t="shared" si="32"/>
        <v>73448.189223018242</v>
      </c>
    </row>
    <row r="267" spans="1:6" x14ac:dyDescent="0.25">
      <c r="B267" s="8"/>
      <c r="C267" s="8"/>
      <c r="D267" s="10">
        <f t="shared" ref="D267:E267" si="37">SUM(D255:D266)</f>
        <v>2277.7579891419623</v>
      </c>
      <c r="E267" s="8">
        <f t="shared" si="37"/>
        <v>4552.2273572751346</v>
      </c>
      <c r="F267" s="8"/>
    </row>
    <row r="268" spans="1:6" x14ac:dyDescent="0.25">
      <c r="B268" s="8"/>
      <c r="C268" s="8"/>
      <c r="D268" s="10"/>
      <c r="E268" s="8"/>
      <c r="F268" s="8"/>
    </row>
    <row r="269" spans="1:6" x14ac:dyDescent="0.25">
      <c r="A269">
        <v>2023</v>
      </c>
      <c r="B269" s="8">
        <v>205</v>
      </c>
      <c r="C269" s="8">
        <f>+F266</f>
        <v>73448.189223018242</v>
      </c>
      <c r="D269" s="10">
        <f t="shared" si="33"/>
        <v>183.62047305754561</v>
      </c>
      <c r="E269" s="8">
        <f t="shared" si="34"/>
        <v>385.54497247721247</v>
      </c>
      <c r="F269" s="8">
        <f t="shared" si="32"/>
        <v>73062.644250541023</v>
      </c>
    </row>
    <row r="270" spans="1:6" x14ac:dyDescent="0.25">
      <c r="B270" s="8">
        <v>206</v>
      </c>
      <c r="C270" s="8">
        <f t="shared" si="36"/>
        <v>73062.644250541023</v>
      </c>
      <c r="D270" s="10">
        <f t="shared" si="33"/>
        <v>182.65661062635257</v>
      </c>
      <c r="E270" s="8">
        <f t="shared" si="34"/>
        <v>386.5088349084055</v>
      </c>
      <c r="F270" s="8">
        <f t="shared" si="32"/>
        <v>72676.135415632612</v>
      </c>
    </row>
    <row r="271" spans="1:6" x14ac:dyDescent="0.25">
      <c r="B271" s="8">
        <v>207</v>
      </c>
      <c r="C271" s="8">
        <f t="shared" si="36"/>
        <v>72676.135415632612</v>
      </c>
      <c r="D271" s="10">
        <f t="shared" si="33"/>
        <v>181.69033853908152</v>
      </c>
      <c r="E271" s="8">
        <f t="shared" si="34"/>
        <v>387.47510699567658</v>
      </c>
      <c r="F271" s="8">
        <f t="shared" si="32"/>
        <v>72288.660308636929</v>
      </c>
    </row>
    <row r="272" spans="1:6" x14ac:dyDescent="0.25">
      <c r="B272" s="8">
        <v>208</v>
      </c>
      <c r="C272" s="8">
        <f t="shared" si="36"/>
        <v>72288.660308636929</v>
      </c>
      <c r="D272" s="10">
        <f t="shared" si="33"/>
        <v>180.72165077159232</v>
      </c>
      <c r="E272" s="8">
        <f t="shared" si="34"/>
        <v>388.44379476316578</v>
      </c>
      <c r="F272" s="8">
        <f t="shared" si="32"/>
        <v>71900.216513873762</v>
      </c>
    </row>
    <row r="273" spans="1:6" x14ac:dyDescent="0.25">
      <c r="B273" s="8">
        <v>209</v>
      </c>
      <c r="C273" s="8">
        <f t="shared" si="36"/>
        <v>71900.216513873762</v>
      </c>
      <c r="D273" s="10">
        <f t="shared" si="33"/>
        <v>179.7505412846844</v>
      </c>
      <c r="E273" s="8">
        <f t="shared" si="34"/>
        <v>389.41490425007368</v>
      </c>
      <c r="F273" s="8">
        <f t="shared" si="32"/>
        <v>71510.801609623682</v>
      </c>
    </row>
    <row r="274" spans="1:6" x14ac:dyDescent="0.25">
      <c r="B274" s="8">
        <v>210</v>
      </c>
      <c r="C274" s="8">
        <f t="shared" si="36"/>
        <v>71510.801609623682</v>
      </c>
      <c r="D274" s="10">
        <f t="shared" si="33"/>
        <v>178.77700402405921</v>
      </c>
      <c r="E274" s="8">
        <f t="shared" si="34"/>
        <v>390.38844151069884</v>
      </c>
      <c r="F274" s="8">
        <f t="shared" si="32"/>
        <v>71120.41316811298</v>
      </c>
    </row>
    <row r="275" spans="1:6" x14ac:dyDescent="0.25">
      <c r="B275" s="8">
        <v>211</v>
      </c>
      <c r="C275" s="8">
        <f t="shared" si="36"/>
        <v>71120.41316811298</v>
      </c>
      <c r="D275" s="10">
        <f t="shared" si="33"/>
        <v>177.80103292028247</v>
      </c>
      <c r="E275" s="8">
        <f t="shared" si="34"/>
        <v>391.36441261447561</v>
      </c>
      <c r="F275" s="8">
        <f t="shared" si="32"/>
        <v>70729.048755498501</v>
      </c>
    </row>
    <row r="276" spans="1:6" x14ac:dyDescent="0.25">
      <c r="B276" s="8">
        <v>212</v>
      </c>
      <c r="C276" s="8">
        <f t="shared" si="36"/>
        <v>70729.048755498501</v>
      </c>
      <c r="D276" s="10">
        <f t="shared" si="33"/>
        <v>176.82262188874626</v>
      </c>
      <c r="E276" s="8">
        <f t="shared" si="34"/>
        <v>392.34282364601182</v>
      </c>
      <c r="F276" s="8">
        <f t="shared" si="32"/>
        <v>70336.705931852484</v>
      </c>
    </row>
    <row r="277" spans="1:6" x14ac:dyDescent="0.25">
      <c r="B277" s="8">
        <v>213</v>
      </c>
      <c r="C277" s="8">
        <f t="shared" si="36"/>
        <v>70336.705931852484</v>
      </c>
      <c r="D277" s="10">
        <f t="shared" si="33"/>
        <v>175.84176482963122</v>
      </c>
      <c r="E277" s="8">
        <f t="shared" si="34"/>
        <v>393.32368070512689</v>
      </c>
      <c r="F277" s="8">
        <f t="shared" si="32"/>
        <v>69943.382251147355</v>
      </c>
    </row>
    <row r="278" spans="1:6" x14ac:dyDescent="0.25">
      <c r="B278" s="8">
        <v>214</v>
      </c>
      <c r="C278" s="8">
        <f t="shared" si="36"/>
        <v>69943.382251147355</v>
      </c>
      <c r="D278" s="10">
        <f t="shared" si="33"/>
        <v>174.85845562786838</v>
      </c>
      <c r="E278" s="8">
        <f t="shared" si="34"/>
        <v>394.30698990688973</v>
      </c>
      <c r="F278" s="8">
        <f t="shared" si="32"/>
        <v>69549.075261240461</v>
      </c>
    </row>
    <row r="279" spans="1:6" x14ac:dyDescent="0.25">
      <c r="B279" s="8">
        <v>215</v>
      </c>
      <c r="C279" s="8">
        <f t="shared" si="36"/>
        <v>69549.075261240461</v>
      </c>
      <c r="D279" s="10">
        <f t="shared" si="33"/>
        <v>173.87268815310117</v>
      </c>
      <c r="E279" s="8">
        <f t="shared" si="34"/>
        <v>395.29275738165688</v>
      </c>
      <c r="F279" s="8">
        <f t="shared" si="32"/>
        <v>69153.782503858805</v>
      </c>
    </row>
    <row r="280" spans="1:6" x14ac:dyDescent="0.25">
      <c r="B280" s="8">
        <v>216</v>
      </c>
      <c r="C280" s="8">
        <f t="shared" si="36"/>
        <v>69153.782503858805</v>
      </c>
      <c r="D280" s="10">
        <f t="shared" si="33"/>
        <v>172.88445625964701</v>
      </c>
      <c r="E280" s="8">
        <f t="shared" si="34"/>
        <v>396.2809892751111</v>
      </c>
      <c r="F280" s="8">
        <f t="shared" si="32"/>
        <v>68757.501514583695</v>
      </c>
    </row>
    <row r="281" spans="1:6" x14ac:dyDescent="0.25">
      <c r="B281" s="8"/>
      <c r="C281" s="8"/>
      <c r="D281" s="10">
        <f t="shared" ref="D281:E281" si="38">SUM(D269:D280)</f>
        <v>2139.2976379825918</v>
      </c>
      <c r="E281" s="8">
        <f t="shared" si="38"/>
        <v>4690.6877084345051</v>
      </c>
      <c r="F281" s="8"/>
    </row>
    <row r="282" spans="1:6" x14ac:dyDescent="0.25">
      <c r="B282" s="8"/>
      <c r="C282" s="8"/>
      <c r="D282" s="10"/>
      <c r="E282" s="8"/>
      <c r="F282" s="8"/>
    </row>
    <row r="283" spans="1:6" x14ac:dyDescent="0.25">
      <c r="A283">
        <v>2024</v>
      </c>
      <c r="B283" s="8">
        <v>217</v>
      </c>
      <c r="C283" s="8">
        <f>+F280</f>
        <v>68757.501514583695</v>
      </c>
      <c r="D283" s="10">
        <f t="shared" si="33"/>
        <v>171.89375378645923</v>
      </c>
      <c r="E283" s="8">
        <f t="shared" si="34"/>
        <v>397.27169174829885</v>
      </c>
      <c r="F283" s="8">
        <f t="shared" si="32"/>
        <v>68360.22982283539</v>
      </c>
    </row>
    <row r="284" spans="1:6" x14ac:dyDescent="0.25">
      <c r="B284" s="8">
        <v>218</v>
      </c>
      <c r="C284" s="8">
        <f t="shared" si="36"/>
        <v>68360.22982283539</v>
      </c>
      <c r="D284" s="10">
        <f t="shared" si="33"/>
        <v>170.90057455708848</v>
      </c>
      <c r="E284" s="8">
        <f t="shared" si="34"/>
        <v>398.2648709776696</v>
      </c>
      <c r="F284" s="8">
        <f t="shared" si="32"/>
        <v>67961.964951857721</v>
      </c>
    </row>
    <row r="285" spans="1:6" x14ac:dyDescent="0.25">
      <c r="B285" s="8">
        <v>219</v>
      </c>
      <c r="C285" s="8">
        <f t="shared" si="36"/>
        <v>67961.964951857721</v>
      </c>
      <c r="D285" s="10">
        <f t="shared" si="33"/>
        <v>169.90491237964432</v>
      </c>
      <c r="E285" s="8">
        <f t="shared" si="34"/>
        <v>399.26053315511376</v>
      </c>
      <c r="F285" s="8">
        <f t="shared" si="32"/>
        <v>67562.704418702604</v>
      </c>
    </row>
    <row r="286" spans="1:6" x14ac:dyDescent="0.25">
      <c r="B286" s="8">
        <v>220</v>
      </c>
      <c r="C286" s="8">
        <f t="shared" si="36"/>
        <v>67562.704418702604</v>
      </c>
      <c r="D286" s="10">
        <f t="shared" si="33"/>
        <v>168.90676104675651</v>
      </c>
      <c r="E286" s="8">
        <f t="shared" si="34"/>
        <v>400.25868448800156</v>
      </c>
      <c r="F286" s="8">
        <f t="shared" si="32"/>
        <v>67162.445734214605</v>
      </c>
    </row>
    <row r="287" spans="1:6" x14ac:dyDescent="0.25">
      <c r="B287" s="8">
        <v>221</v>
      </c>
      <c r="C287" s="8">
        <f t="shared" si="36"/>
        <v>67162.445734214605</v>
      </c>
      <c r="D287" s="10">
        <f t="shared" si="33"/>
        <v>167.90611433553653</v>
      </c>
      <c r="E287" s="8">
        <f t="shared" si="34"/>
        <v>401.25933119922155</v>
      </c>
      <c r="F287" s="8">
        <f t="shared" si="32"/>
        <v>66761.186403015381</v>
      </c>
    </row>
    <row r="288" spans="1:6" x14ac:dyDescent="0.25">
      <c r="B288" s="8">
        <v>222</v>
      </c>
      <c r="C288" s="8">
        <f t="shared" si="36"/>
        <v>66761.186403015381</v>
      </c>
      <c r="D288" s="10">
        <f t="shared" si="33"/>
        <v>166.90296600753845</v>
      </c>
      <c r="E288" s="8">
        <f t="shared" si="34"/>
        <v>402.26247952721963</v>
      </c>
      <c r="F288" s="8">
        <f t="shared" si="32"/>
        <v>66358.923923488168</v>
      </c>
    </row>
    <row r="289" spans="1:6" x14ac:dyDescent="0.25">
      <c r="B289" s="8">
        <v>223</v>
      </c>
      <c r="C289" s="8">
        <f t="shared" si="36"/>
        <v>66358.923923488168</v>
      </c>
      <c r="D289" s="10">
        <f t="shared" si="33"/>
        <v>165.89730980872042</v>
      </c>
      <c r="E289" s="8">
        <f t="shared" si="34"/>
        <v>403.26813572603766</v>
      </c>
      <c r="F289" s="8">
        <f t="shared" si="32"/>
        <v>65955.655787762124</v>
      </c>
    </row>
    <row r="290" spans="1:6" x14ac:dyDescent="0.25">
      <c r="B290" s="8">
        <v>224</v>
      </c>
      <c r="C290" s="8">
        <f t="shared" si="36"/>
        <v>65955.655787762124</v>
      </c>
      <c r="D290" s="10">
        <f t="shared" si="33"/>
        <v>164.88913946940531</v>
      </c>
      <c r="E290" s="8">
        <f t="shared" si="34"/>
        <v>404.27630606535274</v>
      </c>
      <c r="F290" s="8">
        <f t="shared" si="32"/>
        <v>65551.379481696771</v>
      </c>
    </row>
    <row r="291" spans="1:6" x14ac:dyDescent="0.25">
      <c r="B291" s="8">
        <v>225</v>
      </c>
      <c r="C291" s="8">
        <f t="shared" si="36"/>
        <v>65551.379481696771</v>
      </c>
      <c r="D291" s="10">
        <f t="shared" si="33"/>
        <v>163.87844870424192</v>
      </c>
      <c r="E291" s="8">
        <f t="shared" si="34"/>
        <v>405.28699683051616</v>
      </c>
      <c r="F291" s="8">
        <f t="shared" si="32"/>
        <v>65146.092484866254</v>
      </c>
    </row>
    <row r="292" spans="1:6" x14ac:dyDescent="0.25">
      <c r="B292" s="8">
        <v>226</v>
      </c>
      <c r="C292" s="8">
        <f t="shared" si="36"/>
        <v>65146.092484866254</v>
      </c>
      <c r="D292" s="10">
        <f t="shared" si="33"/>
        <v>162.86523121216564</v>
      </c>
      <c r="E292" s="8">
        <f t="shared" si="34"/>
        <v>406.30021432259241</v>
      </c>
      <c r="F292" s="8">
        <f t="shared" si="32"/>
        <v>64739.792270543665</v>
      </c>
    </row>
    <row r="293" spans="1:6" x14ac:dyDescent="0.25">
      <c r="B293" s="8">
        <v>227</v>
      </c>
      <c r="C293" s="8">
        <f t="shared" si="36"/>
        <v>64739.792270543665</v>
      </c>
      <c r="D293" s="10">
        <f t="shared" si="33"/>
        <v>161.84948067635918</v>
      </c>
      <c r="E293" s="8">
        <f t="shared" si="34"/>
        <v>407.3159648583989</v>
      </c>
      <c r="F293" s="8">
        <f t="shared" si="32"/>
        <v>64332.476305685268</v>
      </c>
    </row>
    <row r="294" spans="1:6" x14ac:dyDescent="0.25">
      <c r="B294" s="8">
        <v>228</v>
      </c>
      <c r="C294" s="8">
        <f t="shared" si="36"/>
        <v>64332.476305685268</v>
      </c>
      <c r="D294" s="10">
        <f t="shared" si="33"/>
        <v>160.83119076421318</v>
      </c>
      <c r="E294" s="8">
        <f t="shared" si="34"/>
        <v>408.33425477054493</v>
      </c>
      <c r="F294" s="8">
        <f t="shared" si="32"/>
        <v>63924.142050914721</v>
      </c>
    </row>
    <row r="295" spans="1:6" x14ac:dyDescent="0.25">
      <c r="B295" s="8"/>
      <c r="C295" s="8"/>
      <c r="D295" s="10">
        <f t="shared" ref="D295:E295" si="39">SUM(D283:D294)</f>
        <v>1996.6258827481292</v>
      </c>
      <c r="E295" s="8">
        <f t="shared" si="39"/>
        <v>4833.3594636689677</v>
      </c>
      <c r="F295" s="8"/>
    </row>
    <row r="296" spans="1:6" x14ac:dyDescent="0.25">
      <c r="B296" s="8"/>
      <c r="C296" s="8"/>
      <c r="D296" s="10"/>
      <c r="E296" s="8"/>
      <c r="F296" s="8"/>
    </row>
    <row r="297" spans="1:6" x14ac:dyDescent="0.25">
      <c r="A297">
        <v>2025</v>
      </c>
      <c r="B297" s="8">
        <v>229</v>
      </c>
      <c r="C297" s="8">
        <f>+F294</f>
        <v>63924.142050914721</v>
      </c>
      <c r="D297" s="10">
        <f t="shared" si="33"/>
        <v>159.81035512728681</v>
      </c>
      <c r="E297" s="8">
        <f t="shared" si="34"/>
        <v>409.35509040747127</v>
      </c>
      <c r="F297" s="8">
        <f t="shared" si="32"/>
        <v>63514.786960507248</v>
      </c>
    </row>
    <row r="298" spans="1:6" x14ac:dyDescent="0.25">
      <c r="B298" s="8">
        <v>230</v>
      </c>
      <c r="C298" s="8">
        <f t="shared" si="36"/>
        <v>63514.786960507248</v>
      </c>
      <c r="D298" s="10">
        <f t="shared" si="33"/>
        <v>158.78696740126813</v>
      </c>
      <c r="E298" s="8">
        <f t="shared" si="34"/>
        <v>410.37847813348992</v>
      </c>
      <c r="F298" s="8">
        <f t="shared" si="32"/>
        <v>63104.408482373758</v>
      </c>
    </row>
    <row r="299" spans="1:6" x14ac:dyDescent="0.25">
      <c r="B299" s="8">
        <v>231</v>
      </c>
      <c r="C299" s="8">
        <f t="shared" si="36"/>
        <v>63104.408482373758</v>
      </c>
      <c r="D299" s="10">
        <f t="shared" si="33"/>
        <v>157.76102120593438</v>
      </c>
      <c r="E299" s="8">
        <f t="shared" si="34"/>
        <v>411.40442432882367</v>
      </c>
      <c r="F299" s="8">
        <f t="shared" si="32"/>
        <v>62693.004058044935</v>
      </c>
    </row>
    <row r="300" spans="1:6" x14ac:dyDescent="0.25">
      <c r="B300" s="8">
        <v>232</v>
      </c>
      <c r="C300" s="8">
        <f t="shared" si="36"/>
        <v>62693.004058044935</v>
      </c>
      <c r="D300" s="10">
        <f t="shared" si="33"/>
        <v>156.73251014511234</v>
      </c>
      <c r="E300" s="8">
        <f t="shared" si="34"/>
        <v>412.43293538964576</v>
      </c>
      <c r="F300" s="8">
        <f t="shared" si="32"/>
        <v>62280.571122655288</v>
      </c>
    </row>
    <row r="301" spans="1:6" x14ac:dyDescent="0.25">
      <c r="B301" s="8">
        <v>233</v>
      </c>
      <c r="C301" s="8">
        <f t="shared" si="36"/>
        <v>62280.571122655288</v>
      </c>
      <c r="D301" s="10">
        <f t="shared" si="33"/>
        <v>155.70142780663824</v>
      </c>
      <c r="E301" s="8">
        <f t="shared" si="34"/>
        <v>413.46401772811987</v>
      </c>
      <c r="F301" s="8">
        <f t="shared" si="32"/>
        <v>61867.10710492717</v>
      </c>
    </row>
    <row r="302" spans="1:6" x14ac:dyDescent="0.25">
      <c r="B302" s="8">
        <v>234</v>
      </c>
      <c r="C302" s="8">
        <f t="shared" si="36"/>
        <v>61867.10710492717</v>
      </c>
      <c r="D302" s="10">
        <f t="shared" si="33"/>
        <v>154.66776776231794</v>
      </c>
      <c r="E302" s="8">
        <f t="shared" si="34"/>
        <v>414.49767777244017</v>
      </c>
      <c r="F302" s="8">
        <f t="shared" si="32"/>
        <v>61452.609427154734</v>
      </c>
    </row>
    <row r="303" spans="1:6" x14ac:dyDescent="0.25">
      <c r="B303" s="8">
        <v>235</v>
      </c>
      <c r="C303" s="8">
        <f t="shared" si="36"/>
        <v>61452.609427154734</v>
      </c>
      <c r="D303" s="10">
        <f t="shared" si="33"/>
        <v>153.63152356788683</v>
      </c>
      <c r="E303" s="8">
        <f t="shared" si="34"/>
        <v>415.53392196687128</v>
      </c>
      <c r="F303" s="8">
        <f t="shared" si="32"/>
        <v>61037.075505187866</v>
      </c>
    </row>
    <row r="304" spans="1:6" x14ac:dyDescent="0.25">
      <c r="B304" s="8">
        <v>236</v>
      </c>
      <c r="C304" s="8">
        <f t="shared" si="36"/>
        <v>61037.075505187866</v>
      </c>
      <c r="D304" s="10">
        <f t="shared" si="33"/>
        <v>152.59268876296966</v>
      </c>
      <c r="E304" s="8">
        <f t="shared" si="34"/>
        <v>416.57275677178842</v>
      </c>
      <c r="F304" s="8">
        <f t="shared" si="32"/>
        <v>60620.502748416075</v>
      </c>
    </row>
    <row r="305" spans="2:6" x14ac:dyDescent="0.25">
      <c r="B305" s="8">
        <v>237</v>
      </c>
      <c r="C305" s="8">
        <f t="shared" si="36"/>
        <v>60620.502748416075</v>
      </c>
      <c r="D305" s="10">
        <f t="shared" si="33"/>
        <v>151.55125687104018</v>
      </c>
      <c r="E305" s="8">
        <f t="shared" si="34"/>
        <v>417.61418866371787</v>
      </c>
      <c r="F305" s="8">
        <f t="shared" si="32"/>
        <v>60202.888559752355</v>
      </c>
    </row>
    <row r="306" spans="2:6" x14ac:dyDescent="0.25">
      <c r="B306" s="8">
        <v>238</v>
      </c>
      <c r="C306" s="8">
        <f t="shared" si="36"/>
        <v>60202.888559752355</v>
      </c>
      <c r="D306" s="10">
        <f t="shared" si="33"/>
        <v>150.50722139938088</v>
      </c>
      <c r="E306" s="8">
        <f t="shared" si="34"/>
        <v>418.65822413537717</v>
      </c>
      <c r="F306" s="8">
        <f t="shared" si="32"/>
        <v>59784.23033561698</v>
      </c>
    </row>
    <row r="307" spans="2:6" x14ac:dyDescent="0.25">
      <c r="B307" s="8">
        <v>239</v>
      </c>
      <c r="C307" s="8">
        <f t="shared" si="36"/>
        <v>59784.23033561698</v>
      </c>
      <c r="D307" s="10">
        <f t="shared" si="33"/>
        <v>149.46057583904246</v>
      </c>
      <c r="E307" s="8">
        <f t="shared" si="34"/>
        <v>419.70486969571562</v>
      </c>
      <c r="F307" s="8">
        <f t="shared" si="32"/>
        <v>59364.525465921266</v>
      </c>
    </row>
    <row r="308" spans="2:6" x14ac:dyDescent="0.25">
      <c r="B308" s="8">
        <v>240</v>
      </c>
      <c r="C308" s="8">
        <f t="shared" si="36"/>
        <v>59364.525465921266</v>
      </c>
      <c r="D308" s="10">
        <f t="shared" si="33"/>
        <v>148.41131366480317</v>
      </c>
      <c r="E308" s="8">
        <f t="shared" si="34"/>
        <v>420.7541318699549</v>
      </c>
      <c r="F308" s="8">
        <f t="shared" si="32"/>
        <v>58943.771334051315</v>
      </c>
    </row>
    <row r="309" spans="2:6" x14ac:dyDescent="0.25">
      <c r="B309" s="8">
        <v>241</v>
      </c>
      <c r="C309" s="8">
        <f t="shared" si="36"/>
        <v>58943.771334051315</v>
      </c>
      <c r="D309" s="10">
        <f t="shared" si="33"/>
        <v>147.35942833512829</v>
      </c>
      <c r="E309" s="8">
        <f t="shared" si="34"/>
        <v>421.80601719962976</v>
      </c>
      <c r="F309" s="8">
        <f t="shared" si="32"/>
        <v>58521.965316851682</v>
      </c>
    </row>
    <row r="310" spans="2:6" x14ac:dyDescent="0.25">
      <c r="B310" s="8">
        <v>242</v>
      </c>
      <c r="C310" s="8">
        <f t="shared" si="36"/>
        <v>58521.965316851682</v>
      </c>
      <c r="D310" s="10">
        <f t="shared" si="33"/>
        <v>146.30491329212921</v>
      </c>
      <c r="E310" s="8">
        <f t="shared" si="34"/>
        <v>422.86053224262889</v>
      </c>
      <c r="F310" s="8">
        <f t="shared" si="32"/>
        <v>58099.104784609051</v>
      </c>
    </row>
    <row r="311" spans="2:6" x14ac:dyDescent="0.25">
      <c r="B311" s="8">
        <v>243</v>
      </c>
      <c r="C311" s="8">
        <f t="shared" si="36"/>
        <v>58099.104784609051</v>
      </c>
      <c r="D311" s="10">
        <f t="shared" si="33"/>
        <v>145.24776196152263</v>
      </c>
      <c r="E311" s="8">
        <f t="shared" si="34"/>
        <v>423.91768357323542</v>
      </c>
      <c r="F311" s="8">
        <f t="shared" si="32"/>
        <v>57675.187101035815</v>
      </c>
    </row>
    <row r="312" spans="2:6" x14ac:dyDescent="0.25">
      <c r="B312" s="8">
        <v>244</v>
      </c>
      <c r="C312" s="8">
        <f t="shared" si="36"/>
        <v>57675.187101035815</v>
      </c>
      <c r="D312" s="10">
        <f t="shared" si="33"/>
        <v>144.18796775258954</v>
      </c>
      <c r="E312" s="8">
        <f t="shared" si="34"/>
        <v>424.97747778216853</v>
      </c>
      <c r="F312" s="8">
        <f t="shared" si="32"/>
        <v>57250.20962325365</v>
      </c>
    </row>
    <row r="313" spans="2:6" x14ac:dyDescent="0.25">
      <c r="B313" s="8">
        <v>245</v>
      </c>
      <c r="C313" s="8">
        <f t="shared" si="36"/>
        <v>57250.20962325365</v>
      </c>
      <c r="D313" s="10">
        <f t="shared" si="33"/>
        <v>143.12552405813412</v>
      </c>
      <c r="E313" s="8">
        <f t="shared" si="34"/>
        <v>426.03992147662393</v>
      </c>
      <c r="F313" s="8">
        <f t="shared" si="32"/>
        <v>56824.169701777028</v>
      </c>
    </row>
    <row r="314" spans="2:6" x14ac:dyDescent="0.25">
      <c r="B314" s="8">
        <v>246</v>
      </c>
      <c r="C314" s="8">
        <f t="shared" si="36"/>
        <v>56824.169701777028</v>
      </c>
      <c r="D314" s="10">
        <f t="shared" si="33"/>
        <v>142.06042425444258</v>
      </c>
      <c r="E314" s="8">
        <f t="shared" si="34"/>
        <v>427.1050212803155</v>
      </c>
      <c r="F314" s="8">
        <f t="shared" si="32"/>
        <v>56397.064680496711</v>
      </c>
    </row>
    <row r="315" spans="2:6" x14ac:dyDescent="0.25">
      <c r="B315" s="8">
        <v>247</v>
      </c>
      <c r="C315" s="8">
        <f t="shared" si="36"/>
        <v>56397.064680496711</v>
      </c>
      <c r="D315" s="10">
        <f t="shared" si="33"/>
        <v>140.99266170124179</v>
      </c>
      <c r="E315" s="8">
        <f t="shared" si="34"/>
        <v>428.17278383351629</v>
      </c>
      <c r="F315" s="8">
        <f t="shared" si="32"/>
        <v>55968.891896663197</v>
      </c>
    </row>
    <row r="316" spans="2:6" x14ac:dyDescent="0.25">
      <c r="B316" s="8">
        <v>248</v>
      </c>
      <c r="C316" s="8">
        <f t="shared" si="36"/>
        <v>55968.891896663197</v>
      </c>
      <c r="D316" s="10">
        <f t="shared" si="33"/>
        <v>139.92222974165799</v>
      </c>
      <c r="E316" s="8">
        <f t="shared" si="34"/>
        <v>429.24321579310009</v>
      </c>
      <c r="F316" s="8">
        <f t="shared" ref="F316:F379" si="40">+C316-E316</f>
        <v>55539.648680870094</v>
      </c>
    </row>
    <row r="317" spans="2:6" x14ac:dyDescent="0.25">
      <c r="B317" s="8">
        <v>249</v>
      </c>
      <c r="C317" s="8">
        <f t="shared" si="36"/>
        <v>55539.648680870094</v>
      </c>
      <c r="D317" s="10">
        <f t="shared" si="33"/>
        <v>138.84912170217524</v>
      </c>
      <c r="E317" s="8">
        <f t="shared" si="34"/>
        <v>430.31632383258284</v>
      </c>
      <c r="F317" s="8">
        <f t="shared" si="40"/>
        <v>55109.332357037514</v>
      </c>
    </row>
    <row r="318" spans="2:6" x14ac:dyDescent="0.25">
      <c r="B318" s="8">
        <v>250</v>
      </c>
      <c r="C318" s="8">
        <f t="shared" si="36"/>
        <v>55109.332357037514</v>
      </c>
      <c r="D318" s="10">
        <f t="shared" si="33"/>
        <v>137.77333089259378</v>
      </c>
      <c r="E318" s="8">
        <f t="shared" si="34"/>
        <v>431.3921146421643</v>
      </c>
      <c r="F318" s="8">
        <f t="shared" si="40"/>
        <v>54677.940242395351</v>
      </c>
    </row>
    <row r="319" spans="2:6" x14ac:dyDescent="0.25">
      <c r="B319" s="8">
        <v>251</v>
      </c>
      <c r="C319" s="8">
        <f t="shared" si="36"/>
        <v>54677.940242395351</v>
      </c>
      <c r="D319" s="10">
        <f t="shared" si="33"/>
        <v>136.69485060598839</v>
      </c>
      <c r="E319" s="8">
        <f t="shared" si="34"/>
        <v>432.47059492876969</v>
      </c>
      <c r="F319" s="8">
        <f t="shared" si="40"/>
        <v>54245.469647466583</v>
      </c>
    </row>
    <row r="320" spans="2:6" x14ac:dyDescent="0.25">
      <c r="B320" s="8">
        <v>252</v>
      </c>
      <c r="C320" s="8">
        <f t="shared" si="36"/>
        <v>54245.469647466583</v>
      </c>
      <c r="D320" s="10">
        <f t="shared" si="33"/>
        <v>135.61367411866647</v>
      </c>
      <c r="E320" s="8">
        <f t="shared" si="34"/>
        <v>433.55177141609158</v>
      </c>
      <c r="F320" s="8">
        <f t="shared" si="40"/>
        <v>53811.917876050495</v>
      </c>
    </row>
    <row r="321" spans="2:6" x14ac:dyDescent="0.25">
      <c r="B321" s="8">
        <v>253</v>
      </c>
      <c r="C321" s="8">
        <f t="shared" si="36"/>
        <v>53811.917876050495</v>
      </c>
      <c r="D321" s="10">
        <f t="shared" ref="D321:D384" si="41">$C$23*C321</f>
        <v>134.52979469012624</v>
      </c>
      <c r="E321" s="8">
        <f t="shared" ref="E321:E384" si="42">$C$25-D321</f>
        <v>434.63565084463187</v>
      </c>
      <c r="F321" s="8">
        <f t="shared" si="40"/>
        <v>53377.282225205861</v>
      </c>
    </row>
    <row r="322" spans="2:6" x14ac:dyDescent="0.25">
      <c r="B322" s="8">
        <v>254</v>
      </c>
      <c r="C322" s="8">
        <f t="shared" si="36"/>
        <v>53377.282225205861</v>
      </c>
      <c r="D322" s="10">
        <f t="shared" si="41"/>
        <v>133.44320556301466</v>
      </c>
      <c r="E322" s="8">
        <f t="shared" si="42"/>
        <v>435.72223997174342</v>
      </c>
      <c r="F322" s="8">
        <f t="shared" si="40"/>
        <v>52941.559985234118</v>
      </c>
    </row>
    <row r="323" spans="2:6" x14ac:dyDescent="0.25">
      <c r="B323" s="8">
        <v>255</v>
      </c>
      <c r="C323" s="8">
        <f t="shared" si="36"/>
        <v>52941.559985234118</v>
      </c>
      <c r="D323" s="10">
        <f t="shared" si="41"/>
        <v>132.3538999630853</v>
      </c>
      <c r="E323" s="8">
        <f t="shared" si="42"/>
        <v>436.81154557167281</v>
      </c>
      <c r="F323" s="8">
        <f t="shared" si="40"/>
        <v>52504.748439662442</v>
      </c>
    </row>
    <row r="324" spans="2:6" x14ac:dyDescent="0.25">
      <c r="B324" s="8">
        <v>256</v>
      </c>
      <c r="C324" s="8">
        <f t="shared" si="36"/>
        <v>52504.748439662442</v>
      </c>
      <c r="D324" s="10">
        <f t="shared" si="41"/>
        <v>131.26187109915611</v>
      </c>
      <c r="E324" s="8">
        <f t="shared" si="42"/>
        <v>437.90357443560197</v>
      </c>
      <c r="F324" s="8">
        <f t="shared" si="40"/>
        <v>52066.844865226842</v>
      </c>
    </row>
    <row r="325" spans="2:6" x14ac:dyDescent="0.25">
      <c r="B325" s="8">
        <v>257</v>
      </c>
      <c r="C325" s="8">
        <f t="shared" si="36"/>
        <v>52066.844865226842</v>
      </c>
      <c r="D325" s="10">
        <f t="shared" si="41"/>
        <v>130.16711216306712</v>
      </c>
      <c r="E325" s="8">
        <f t="shared" si="42"/>
        <v>438.99833337169093</v>
      </c>
      <c r="F325" s="8">
        <f t="shared" si="40"/>
        <v>51627.846531855153</v>
      </c>
    </row>
    <row r="326" spans="2:6" x14ac:dyDescent="0.25">
      <c r="B326" s="8">
        <v>258</v>
      </c>
      <c r="C326" s="8">
        <f t="shared" ref="C326:C389" si="43">+F325</f>
        <v>51627.846531855153</v>
      </c>
      <c r="D326" s="10">
        <f t="shared" si="41"/>
        <v>129.06961632963788</v>
      </c>
      <c r="E326" s="8">
        <f t="shared" si="42"/>
        <v>440.0958292051202</v>
      </c>
      <c r="F326" s="8">
        <f t="shared" si="40"/>
        <v>51187.750702650032</v>
      </c>
    </row>
    <row r="327" spans="2:6" x14ac:dyDescent="0.25">
      <c r="B327" s="8">
        <v>259</v>
      </c>
      <c r="C327" s="8">
        <f t="shared" si="43"/>
        <v>51187.750702650032</v>
      </c>
      <c r="D327" s="10">
        <f t="shared" si="41"/>
        <v>127.96937675662508</v>
      </c>
      <c r="E327" s="8">
        <f t="shared" si="42"/>
        <v>441.196068778133</v>
      </c>
      <c r="F327" s="8">
        <f t="shared" si="40"/>
        <v>50746.5546338719</v>
      </c>
    </row>
    <row r="328" spans="2:6" x14ac:dyDescent="0.25">
      <c r="B328" s="8">
        <v>260</v>
      </c>
      <c r="C328" s="8">
        <f t="shared" si="43"/>
        <v>50746.5546338719</v>
      </c>
      <c r="D328" s="10">
        <f t="shared" si="41"/>
        <v>126.86638658467974</v>
      </c>
      <c r="E328" s="8">
        <f t="shared" si="42"/>
        <v>442.29905895007835</v>
      </c>
      <c r="F328" s="8">
        <f t="shared" si="40"/>
        <v>50304.255574921823</v>
      </c>
    </row>
    <row r="329" spans="2:6" x14ac:dyDescent="0.25">
      <c r="B329" s="8">
        <v>261</v>
      </c>
      <c r="C329" s="8">
        <f t="shared" si="43"/>
        <v>50304.255574921823</v>
      </c>
      <c r="D329" s="10">
        <f t="shared" si="41"/>
        <v>125.76063893730456</v>
      </c>
      <c r="E329" s="8">
        <f t="shared" si="42"/>
        <v>443.4048065974535</v>
      </c>
      <c r="F329" s="8">
        <f t="shared" si="40"/>
        <v>49860.850768324366</v>
      </c>
    </row>
    <row r="330" spans="2:6" x14ac:dyDescent="0.25">
      <c r="B330" s="8">
        <v>262</v>
      </c>
      <c r="C330" s="8">
        <f t="shared" si="43"/>
        <v>49860.850768324366</v>
      </c>
      <c r="D330" s="10">
        <f t="shared" si="41"/>
        <v>124.65212692081091</v>
      </c>
      <c r="E330" s="8">
        <f t="shared" si="42"/>
        <v>444.51331861394715</v>
      </c>
      <c r="F330" s="8">
        <f t="shared" si="40"/>
        <v>49416.337449710416</v>
      </c>
    </row>
    <row r="331" spans="2:6" x14ac:dyDescent="0.25">
      <c r="B331" s="8">
        <v>263</v>
      </c>
      <c r="C331" s="8">
        <f t="shared" si="43"/>
        <v>49416.337449710416</v>
      </c>
      <c r="D331" s="10">
        <f t="shared" si="41"/>
        <v>123.54084362427604</v>
      </c>
      <c r="E331" s="8">
        <f t="shared" si="42"/>
        <v>445.62460191048206</v>
      </c>
      <c r="F331" s="8">
        <f t="shared" si="40"/>
        <v>48970.712847799936</v>
      </c>
    </row>
    <row r="332" spans="2:6" x14ac:dyDescent="0.25">
      <c r="B332" s="8">
        <v>264</v>
      </c>
      <c r="C332" s="8">
        <f t="shared" si="43"/>
        <v>48970.712847799936</v>
      </c>
      <c r="D332" s="10">
        <f t="shared" si="41"/>
        <v>122.42678211949985</v>
      </c>
      <c r="E332" s="8">
        <f t="shared" si="42"/>
        <v>446.7386634152582</v>
      </c>
      <c r="F332" s="8">
        <f t="shared" si="40"/>
        <v>48523.974184384679</v>
      </c>
    </row>
    <row r="333" spans="2:6" x14ac:dyDescent="0.25">
      <c r="B333" s="8">
        <v>265</v>
      </c>
      <c r="C333" s="8">
        <f t="shared" si="43"/>
        <v>48523.974184384679</v>
      </c>
      <c r="D333" s="10">
        <f t="shared" si="41"/>
        <v>121.3099354609617</v>
      </c>
      <c r="E333" s="8">
        <f t="shared" si="42"/>
        <v>447.85551007379638</v>
      </c>
      <c r="F333" s="8">
        <f t="shared" si="40"/>
        <v>48076.118674310885</v>
      </c>
    </row>
    <row r="334" spans="2:6" x14ac:dyDescent="0.25">
      <c r="B334" s="8">
        <v>266</v>
      </c>
      <c r="C334" s="8">
        <f t="shared" si="43"/>
        <v>48076.118674310885</v>
      </c>
      <c r="D334" s="10">
        <f t="shared" si="41"/>
        <v>120.19029668577721</v>
      </c>
      <c r="E334" s="8">
        <f t="shared" si="42"/>
        <v>448.97514884898089</v>
      </c>
      <c r="F334" s="8">
        <f t="shared" si="40"/>
        <v>47627.143525461906</v>
      </c>
    </row>
    <row r="335" spans="2:6" x14ac:dyDescent="0.25">
      <c r="B335" s="8">
        <v>267</v>
      </c>
      <c r="C335" s="8">
        <f t="shared" si="43"/>
        <v>47627.143525461906</v>
      </c>
      <c r="D335" s="10">
        <f t="shared" si="41"/>
        <v>119.06785881365477</v>
      </c>
      <c r="E335" s="8">
        <f t="shared" si="42"/>
        <v>450.09758672110331</v>
      </c>
      <c r="F335" s="8">
        <f t="shared" si="40"/>
        <v>47177.045938740805</v>
      </c>
    </row>
    <row r="336" spans="2:6" x14ac:dyDescent="0.25">
      <c r="B336" s="8">
        <v>268</v>
      </c>
      <c r="C336" s="8">
        <f t="shared" si="43"/>
        <v>47177.045938740805</v>
      </c>
      <c r="D336" s="10">
        <f t="shared" si="41"/>
        <v>117.94261484685201</v>
      </c>
      <c r="E336" s="8">
        <f t="shared" si="42"/>
        <v>451.22283068790608</v>
      </c>
      <c r="F336" s="8">
        <f t="shared" si="40"/>
        <v>46725.8231080529</v>
      </c>
    </row>
    <row r="337" spans="2:6" x14ac:dyDescent="0.25">
      <c r="B337" s="8">
        <v>269</v>
      </c>
      <c r="C337" s="8">
        <f t="shared" si="43"/>
        <v>46725.8231080529</v>
      </c>
      <c r="D337" s="10">
        <f t="shared" si="41"/>
        <v>116.81455777013225</v>
      </c>
      <c r="E337" s="8">
        <f t="shared" si="42"/>
        <v>452.35088776462584</v>
      </c>
      <c r="F337" s="8">
        <f t="shared" si="40"/>
        <v>46273.472220288277</v>
      </c>
    </row>
    <row r="338" spans="2:6" x14ac:dyDescent="0.25">
      <c r="B338" s="8">
        <v>270</v>
      </c>
      <c r="C338" s="8">
        <f t="shared" si="43"/>
        <v>46273.472220288277</v>
      </c>
      <c r="D338" s="10">
        <f t="shared" si="41"/>
        <v>115.68368055072069</v>
      </c>
      <c r="E338" s="8">
        <f t="shared" si="42"/>
        <v>453.4817649840374</v>
      </c>
      <c r="F338" s="8">
        <f t="shared" si="40"/>
        <v>45819.990455304236</v>
      </c>
    </row>
    <row r="339" spans="2:6" x14ac:dyDescent="0.25">
      <c r="B339" s="8">
        <v>271</v>
      </c>
      <c r="C339" s="8">
        <f t="shared" si="43"/>
        <v>45819.990455304236</v>
      </c>
      <c r="D339" s="10">
        <f t="shared" si="41"/>
        <v>114.54997613826059</v>
      </c>
      <c r="E339" s="8">
        <f t="shared" si="42"/>
        <v>454.61546939649747</v>
      </c>
      <c r="F339" s="8">
        <f t="shared" si="40"/>
        <v>45365.374985907736</v>
      </c>
    </row>
    <row r="340" spans="2:6" x14ac:dyDescent="0.25">
      <c r="B340" s="8">
        <v>272</v>
      </c>
      <c r="C340" s="8">
        <f t="shared" si="43"/>
        <v>45365.374985907736</v>
      </c>
      <c r="D340" s="10">
        <f t="shared" si="41"/>
        <v>113.41343746476934</v>
      </c>
      <c r="E340" s="8">
        <f t="shared" si="42"/>
        <v>455.75200806998873</v>
      </c>
      <c r="F340" s="8">
        <f t="shared" si="40"/>
        <v>44909.622977837746</v>
      </c>
    </row>
    <row r="341" spans="2:6" x14ac:dyDescent="0.25">
      <c r="B341" s="8">
        <v>273</v>
      </c>
      <c r="C341" s="8">
        <f t="shared" si="43"/>
        <v>44909.622977837746</v>
      </c>
      <c r="D341" s="10">
        <f t="shared" si="41"/>
        <v>112.27405744459436</v>
      </c>
      <c r="E341" s="8">
        <f t="shared" si="42"/>
        <v>456.89138809016373</v>
      </c>
      <c r="F341" s="8">
        <f t="shared" si="40"/>
        <v>44452.731589747578</v>
      </c>
    </row>
    <row r="342" spans="2:6" x14ac:dyDescent="0.25">
      <c r="B342" s="8">
        <v>274</v>
      </c>
      <c r="C342" s="8">
        <f t="shared" si="43"/>
        <v>44452.731589747578</v>
      </c>
      <c r="D342" s="10">
        <f t="shared" si="41"/>
        <v>111.13182897436894</v>
      </c>
      <c r="E342" s="8">
        <f t="shared" si="42"/>
        <v>458.03361656038913</v>
      </c>
      <c r="F342" s="8">
        <f t="shared" si="40"/>
        <v>43994.697973187191</v>
      </c>
    </row>
    <row r="343" spans="2:6" x14ac:dyDescent="0.25">
      <c r="B343" s="8">
        <v>275</v>
      </c>
      <c r="C343" s="8">
        <f t="shared" si="43"/>
        <v>43994.697973187191</v>
      </c>
      <c r="D343" s="10">
        <f t="shared" si="41"/>
        <v>109.98674493296798</v>
      </c>
      <c r="E343" s="8">
        <f t="shared" si="42"/>
        <v>459.17870060179007</v>
      </c>
      <c r="F343" s="8">
        <f t="shared" si="40"/>
        <v>43535.519272585399</v>
      </c>
    </row>
    <row r="344" spans="2:6" x14ac:dyDescent="0.25">
      <c r="B344" s="8">
        <v>276</v>
      </c>
      <c r="C344" s="8">
        <f t="shared" si="43"/>
        <v>43535.519272585399</v>
      </c>
      <c r="D344" s="10">
        <f t="shared" si="41"/>
        <v>108.8387981814635</v>
      </c>
      <c r="E344" s="8">
        <f t="shared" si="42"/>
        <v>460.32664735329456</v>
      </c>
      <c r="F344" s="8">
        <f t="shared" si="40"/>
        <v>43075.192625232106</v>
      </c>
    </row>
    <row r="345" spans="2:6" x14ac:dyDescent="0.25">
      <c r="B345" s="8">
        <v>277</v>
      </c>
      <c r="C345" s="8">
        <f t="shared" si="43"/>
        <v>43075.192625232106</v>
      </c>
      <c r="D345" s="10">
        <f t="shared" si="41"/>
        <v>107.68798156308027</v>
      </c>
      <c r="E345" s="8">
        <f t="shared" si="42"/>
        <v>461.47746397167782</v>
      </c>
      <c r="F345" s="8">
        <f t="shared" si="40"/>
        <v>42613.715161260428</v>
      </c>
    </row>
    <row r="346" spans="2:6" x14ac:dyDescent="0.25">
      <c r="B346" s="8">
        <v>278</v>
      </c>
      <c r="C346" s="8">
        <f t="shared" si="43"/>
        <v>42613.715161260428</v>
      </c>
      <c r="D346" s="10">
        <f t="shared" si="41"/>
        <v>106.53428790315107</v>
      </c>
      <c r="E346" s="8">
        <f t="shared" si="42"/>
        <v>462.63115763160704</v>
      </c>
      <c r="F346" s="8">
        <f t="shared" si="40"/>
        <v>42151.084003628821</v>
      </c>
    </row>
    <row r="347" spans="2:6" x14ac:dyDescent="0.25">
      <c r="B347" s="8">
        <v>279</v>
      </c>
      <c r="C347" s="8">
        <f t="shared" si="43"/>
        <v>42151.084003628821</v>
      </c>
      <c r="D347" s="10">
        <f t="shared" si="41"/>
        <v>105.37771000907206</v>
      </c>
      <c r="E347" s="8">
        <f t="shared" si="42"/>
        <v>463.787735525686</v>
      </c>
      <c r="F347" s="8">
        <f t="shared" si="40"/>
        <v>41687.296268103135</v>
      </c>
    </row>
    <row r="348" spans="2:6" x14ac:dyDescent="0.25">
      <c r="B348" s="8">
        <v>280</v>
      </c>
      <c r="C348" s="8">
        <f t="shared" si="43"/>
        <v>41687.296268103135</v>
      </c>
      <c r="D348" s="10">
        <f t="shared" si="41"/>
        <v>104.21824067025784</v>
      </c>
      <c r="E348" s="8">
        <f t="shared" si="42"/>
        <v>464.94720486450024</v>
      </c>
      <c r="F348" s="8">
        <f t="shared" si="40"/>
        <v>41222.349063238638</v>
      </c>
    </row>
    <row r="349" spans="2:6" x14ac:dyDescent="0.25">
      <c r="B349" s="8">
        <v>281</v>
      </c>
      <c r="C349" s="8">
        <f t="shared" si="43"/>
        <v>41222.349063238638</v>
      </c>
      <c r="D349" s="10">
        <f t="shared" si="41"/>
        <v>103.0558726580966</v>
      </c>
      <c r="E349" s="8">
        <f t="shared" si="42"/>
        <v>466.10957287666145</v>
      </c>
      <c r="F349" s="8">
        <f t="shared" si="40"/>
        <v>40756.239490361979</v>
      </c>
    </row>
    <row r="350" spans="2:6" x14ac:dyDescent="0.25">
      <c r="B350" s="8">
        <v>282</v>
      </c>
      <c r="C350" s="8">
        <f t="shared" si="43"/>
        <v>40756.239490361979</v>
      </c>
      <c r="D350" s="10">
        <f t="shared" si="41"/>
        <v>101.89059872590495</v>
      </c>
      <c r="E350" s="8">
        <f t="shared" si="42"/>
        <v>467.27484680885311</v>
      </c>
      <c r="F350" s="8">
        <f t="shared" si="40"/>
        <v>40288.964643553125</v>
      </c>
    </row>
    <row r="351" spans="2:6" x14ac:dyDescent="0.25">
      <c r="B351" s="8">
        <v>283</v>
      </c>
      <c r="C351" s="8">
        <f t="shared" si="43"/>
        <v>40288.964643553125</v>
      </c>
      <c r="D351" s="10">
        <f t="shared" si="41"/>
        <v>100.72241160888281</v>
      </c>
      <c r="E351" s="8">
        <f t="shared" si="42"/>
        <v>468.44303392587528</v>
      </c>
      <c r="F351" s="8">
        <f t="shared" si="40"/>
        <v>39820.521609627249</v>
      </c>
    </row>
    <row r="352" spans="2:6" x14ac:dyDescent="0.25">
      <c r="B352" s="8">
        <v>284</v>
      </c>
      <c r="C352" s="8">
        <f t="shared" si="43"/>
        <v>39820.521609627249</v>
      </c>
      <c r="D352" s="10">
        <f t="shared" si="41"/>
        <v>99.551304024068131</v>
      </c>
      <c r="E352" s="8">
        <f t="shared" si="42"/>
        <v>469.61414151068993</v>
      </c>
      <c r="F352" s="8">
        <f t="shared" si="40"/>
        <v>39350.907468116558</v>
      </c>
    </row>
    <row r="353" spans="2:6" x14ac:dyDescent="0.25">
      <c r="B353" s="8">
        <v>285</v>
      </c>
      <c r="C353" s="8">
        <f t="shared" si="43"/>
        <v>39350.907468116558</v>
      </c>
      <c r="D353" s="10">
        <f t="shared" si="41"/>
        <v>98.3772686702914</v>
      </c>
      <c r="E353" s="8">
        <f t="shared" si="42"/>
        <v>470.78817686446666</v>
      </c>
      <c r="F353" s="8">
        <f t="shared" si="40"/>
        <v>38880.119291252093</v>
      </c>
    </row>
    <row r="354" spans="2:6" x14ac:dyDescent="0.25">
      <c r="B354" s="8">
        <v>286</v>
      </c>
      <c r="C354" s="8">
        <f t="shared" si="43"/>
        <v>38880.119291252093</v>
      </c>
      <c r="D354" s="10">
        <f t="shared" si="41"/>
        <v>97.200298228130237</v>
      </c>
      <c r="E354" s="8">
        <f t="shared" si="42"/>
        <v>471.96514730662784</v>
      </c>
      <c r="F354" s="8">
        <f t="shared" si="40"/>
        <v>38408.154143945467</v>
      </c>
    </row>
    <row r="355" spans="2:6" x14ac:dyDescent="0.25">
      <c r="B355" s="8">
        <v>287</v>
      </c>
      <c r="C355" s="8">
        <f t="shared" si="43"/>
        <v>38408.154143945467</v>
      </c>
      <c r="D355" s="10">
        <f t="shared" si="41"/>
        <v>96.020385359863667</v>
      </c>
      <c r="E355" s="8">
        <f t="shared" si="42"/>
        <v>473.14506017489441</v>
      </c>
      <c r="F355" s="8">
        <f t="shared" si="40"/>
        <v>37935.009083770572</v>
      </c>
    </row>
    <row r="356" spans="2:6" x14ac:dyDescent="0.25">
      <c r="B356" s="8">
        <v>288</v>
      </c>
      <c r="C356" s="8">
        <f t="shared" si="43"/>
        <v>37935.009083770572</v>
      </c>
      <c r="D356" s="10">
        <f t="shared" si="41"/>
        <v>94.837522709426437</v>
      </c>
      <c r="E356" s="8">
        <f t="shared" si="42"/>
        <v>474.32792282533165</v>
      </c>
      <c r="F356" s="8">
        <f t="shared" si="40"/>
        <v>37460.681160945242</v>
      </c>
    </row>
    <row r="357" spans="2:6" x14ac:dyDescent="0.25">
      <c r="B357" s="8">
        <v>289</v>
      </c>
      <c r="C357" s="8">
        <f t="shared" si="43"/>
        <v>37460.681160945242</v>
      </c>
      <c r="D357" s="10">
        <f t="shared" si="41"/>
        <v>93.651702902363112</v>
      </c>
      <c r="E357" s="8">
        <f t="shared" si="42"/>
        <v>475.51374263239495</v>
      </c>
      <c r="F357" s="8">
        <f t="shared" si="40"/>
        <v>36985.167418312849</v>
      </c>
    </row>
    <row r="358" spans="2:6" x14ac:dyDescent="0.25">
      <c r="B358" s="8">
        <v>290</v>
      </c>
      <c r="C358" s="8">
        <f t="shared" si="43"/>
        <v>36985.167418312849</v>
      </c>
      <c r="D358" s="10">
        <f t="shared" si="41"/>
        <v>92.462918545782131</v>
      </c>
      <c r="E358" s="8">
        <f t="shared" si="42"/>
        <v>476.70252698897593</v>
      </c>
      <c r="F358" s="8">
        <f t="shared" si="40"/>
        <v>36508.464891323871</v>
      </c>
    </row>
    <row r="359" spans="2:6" x14ac:dyDescent="0.25">
      <c r="B359" s="8">
        <v>291</v>
      </c>
      <c r="C359" s="8">
        <f t="shared" si="43"/>
        <v>36508.464891323871</v>
      </c>
      <c r="D359" s="10">
        <f t="shared" si="41"/>
        <v>91.271162228309677</v>
      </c>
      <c r="E359" s="8">
        <f t="shared" si="42"/>
        <v>477.89428330644841</v>
      </c>
      <c r="F359" s="8">
        <f t="shared" si="40"/>
        <v>36030.57060801742</v>
      </c>
    </row>
    <row r="360" spans="2:6" x14ac:dyDescent="0.25">
      <c r="B360" s="8">
        <v>292</v>
      </c>
      <c r="C360" s="8">
        <f t="shared" si="43"/>
        <v>36030.57060801742</v>
      </c>
      <c r="D360" s="10">
        <f t="shared" si="41"/>
        <v>90.076426520043555</v>
      </c>
      <c r="E360" s="8">
        <f t="shared" si="42"/>
        <v>479.08901901471449</v>
      </c>
      <c r="F360" s="8">
        <f t="shared" si="40"/>
        <v>35551.481589002709</v>
      </c>
    </row>
    <row r="361" spans="2:6" x14ac:dyDescent="0.25">
      <c r="B361" s="8">
        <v>293</v>
      </c>
      <c r="C361" s="8">
        <f t="shared" si="43"/>
        <v>35551.481589002709</v>
      </c>
      <c r="D361" s="10">
        <f t="shared" si="41"/>
        <v>88.87870397250677</v>
      </c>
      <c r="E361" s="8">
        <f t="shared" si="42"/>
        <v>480.28674156225134</v>
      </c>
      <c r="F361" s="8">
        <f t="shared" si="40"/>
        <v>35071.194847440456</v>
      </c>
    </row>
    <row r="362" spans="2:6" x14ac:dyDescent="0.25">
      <c r="B362" s="8">
        <v>294</v>
      </c>
      <c r="C362" s="8">
        <f t="shared" si="43"/>
        <v>35071.194847440456</v>
      </c>
      <c r="D362" s="10">
        <f t="shared" si="41"/>
        <v>87.677987118601138</v>
      </c>
      <c r="E362" s="8">
        <f t="shared" si="42"/>
        <v>481.48745841615693</v>
      </c>
      <c r="F362" s="8">
        <f t="shared" si="40"/>
        <v>34589.707389024297</v>
      </c>
    </row>
    <row r="363" spans="2:6" x14ac:dyDescent="0.25">
      <c r="B363" s="8">
        <v>295</v>
      </c>
      <c r="C363" s="8">
        <f t="shared" si="43"/>
        <v>34589.707389024297</v>
      </c>
      <c r="D363" s="10">
        <f t="shared" si="41"/>
        <v>86.474268472560752</v>
      </c>
      <c r="E363" s="8">
        <f t="shared" si="42"/>
        <v>482.69117706219731</v>
      </c>
      <c r="F363" s="8">
        <f t="shared" si="40"/>
        <v>34107.016211962102</v>
      </c>
    </row>
    <row r="364" spans="2:6" x14ac:dyDescent="0.25">
      <c r="B364" s="8">
        <v>296</v>
      </c>
      <c r="C364" s="8">
        <f t="shared" si="43"/>
        <v>34107.016211962102</v>
      </c>
      <c r="D364" s="10">
        <f t="shared" si="41"/>
        <v>85.267540529905261</v>
      </c>
      <c r="E364" s="8">
        <f t="shared" si="42"/>
        <v>483.89790500485282</v>
      </c>
      <c r="F364" s="8">
        <f t="shared" si="40"/>
        <v>33623.118306957251</v>
      </c>
    </row>
    <row r="365" spans="2:6" x14ac:dyDescent="0.25">
      <c r="B365" s="8">
        <v>297</v>
      </c>
      <c r="C365" s="8">
        <f t="shared" si="43"/>
        <v>33623.118306957251</v>
      </c>
      <c r="D365" s="10">
        <f t="shared" si="41"/>
        <v>84.057795767393131</v>
      </c>
      <c r="E365" s="8">
        <f t="shared" si="42"/>
        <v>485.10764976736493</v>
      </c>
      <c r="F365" s="8">
        <f t="shared" si="40"/>
        <v>33138.010657189887</v>
      </c>
    </row>
    <row r="366" spans="2:6" x14ac:dyDescent="0.25">
      <c r="B366" s="8">
        <v>298</v>
      </c>
      <c r="C366" s="8">
        <f t="shared" si="43"/>
        <v>33138.010657189887</v>
      </c>
      <c r="D366" s="10">
        <f t="shared" si="41"/>
        <v>82.845026642974716</v>
      </c>
      <c r="E366" s="8">
        <f t="shared" si="42"/>
        <v>486.32041889178333</v>
      </c>
      <c r="F366" s="8">
        <f t="shared" si="40"/>
        <v>32651.690238298102</v>
      </c>
    </row>
    <row r="367" spans="2:6" x14ac:dyDescent="0.25">
      <c r="B367" s="8">
        <v>299</v>
      </c>
      <c r="C367" s="8">
        <f t="shared" si="43"/>
        <v>32651.690238298102</v>
      </c>
      <c r="D367" s="10">
        <f t="shared" si="41"/>
        <v>81.629225595745254</v>
      </c>
      <c r="E367" s="8">
        <f t="shared" si="42"/>
        <v>487.53621993901282</v>
      </c>
      <c r="F367" s="8">
        <f t="shared" si="40"/>
        <v>32164.154018359091</v>
      </c>
    </row>
    <row r="368" spans="2:6" x14ac:dyDescent="0.25">
      <c r="B368" s="8">
        <v>300</v>
      </c>
      <c r="C368" s="8">
        <f t="shared" si="43"/>
        <v>32164.154018359091</v>
      </c>
      <c r="D368" s="10">
        <f t="shared" si="41"/>
        <v>80.410385045897726</v>
      </c>
      <c r="E368" s="8">
        <f t="shared" si="42"/>
        <v>488.75506048886035</v>
      </c>
      <c r="F368" s="8">
        <f t="shared" si="40"/>
        <v>31675.398957870231</v>
      </c>
    </row>
    <row r="369" spans="2:6" x14ac:dyDescent="0.25">
      <c r="B369" s="8">
        <v>301</v>
      </c>
      <c r="C369" s="8">
        <f t="shared" si="43"/>
        <v>31675.398957870231</v>
      </c>
      <c r="D369" s="10">
        <f t="shared" si="41"/>
        <v>79.188497394675579</v>
      </c>
      <c r="E369" s="8">
        <f t="shared" si="42"/>
        <v>489.97694814008253</v>
      </c>
      <c r="F369" s="8">
        <f t="shared" si="40"/>
        <v>31185.422009730148</v>
      </c>
    </row>
    <row r="370" spans="2:6" x14ac:dyDescent="0.25">
      <c r="B370" s="8">
        <v>302</v>
      </c>
      <c r="C370" s="8">
        <f t="shared" si="43"/>
        <v>31185.422009730148</v>
      </c>
      <c r="D370" s="10">
        <f t="shared" si="41"/>
        <v>77.963555024325373</v>
      </c>
      <c r="E370" s="8">
        <f t="shared" si="42"/>
        <v>491.20189051043269</v>
      </c>
      <c r="F370" s="8">
        <f t="shared" si="40"/>
        <v>30694.220119219714</v>
      </c>
    </row>
    <row r="371" spans="2:6" x14ac:dyDescent="0.25">
      <c r="B371" s="8">
        <v>303</v>
      </c>
      <c r="C371" s="8">
        <f t="shared" si="43"/>
        <v>30694.220119219714</v>
      </c>
      <c r="D371" s="10">
        <f t="shared" si="41"/>
        <v>76.73555029804929</v>
      </c>
      <c r="E371" s="8">
        <f t="shared" si="42"/>
        <v>492.42989523670877</v>
      </c>
      <c r="F371" s="8">
        <f t="shared" si="40"/>
        <v>30201.790223983004</v>
      </c>
    </row>
    <row r="372" spans="2:6" x14ac:dyDescent="0.25">
      <c r="B372" s="8">
        <v>304</v>
      </c>
      <c r="C372" s="8">
        <f t="shared" si="43"/>
        <v>30201.790223983004</v>
      </c>
      <c r="D372" s="10">
        <f t="shared" si="41"/>
        <v>75.504475559957513</v>
      </c>
      <c r="E372" s="8">
        <f t="shared" si="42"/>
        <v>493.66096997480054</v>
      </c>
      <c r="F372" s="8">
        <f t="shared" si="40"/>
        <v>29708.129254008203</v>
      </c>
    </row>
    <row r="373" spans="2:6" x14ac:dyDescent="0.25">
      <c r="B373" s="8">
        <v>305</v>
      </c>
      <c r="C373" s="8">
        <f t="shared" si="43"/>
        <v>29708.129254008203</v>
      </c>
      <c r="D373" s="10">
        <f t="shared" si="41"/>
        <v>74.270323135020504</v>
      </c>
      <c r="E373" s="8">
        <f t="shared" si="42"/>
        <v>494.8951223997376</v>
      </c>
      <c r="F373" s="8">
        <f t="shared" si="40"/>
        <v>29213.234131608464</v>
      </c>
    </row>
    <row r="374" spans="2:6" x14ac:dyDescent="0.25">
      <c r="B374" s="8">
        <v>306</v>
      </c>
      <c r="C374" s="8">
        <f t="shared" si="43"/>
        <v>29213.234131608464</v>
      </c>
      <c r="D374" s="10">
        <f t="shared" si="41"/>
        <v>73.033085329021162</v>
      </c>
      <c r="E374" s="8">
        <f t="shared" si="42"/>
        <v>496.13236020573692</v>
      </c>
      <c r="F374" s="8">
        <f t="shared" si="40"/>
        <v>28717.101771402726</v>
      </c>
    </row>
    <row r="375" spans="2:6" x14ac:dyDescent="0.25">
      <c r="B375" s="8">
        <v>307</v>
      </c>
      <c r="C375" s="8">
        <f t="shared" si="43"/>
        <v>28717.101771402726</v>
      </c>
      <c r="D375" s="10">
        <f t="shared" si="41"/>
        <v>71.792754428506811</v>
      </c>
      <c r="E375" s="8">
        <f t="shared" si="42"/>
        <v>497.3726911062513</v>
      </c>
      <c r="F375" s="8">
        <f t="shared" si="40"/>
        <v>28219.729080296474</v>
      </c>
    </row>
    <row r="376" spans="2:6" x14ac:dyDescent="0.25">
      <c r="B376" s="8">
        <v>308</v>
      </c>
      <c r="C376" s="8">
        <f t="shared" si="43"/>
        <v>28219.729080296474</v>
      </c>
      <c r="D376" s="10">
        <f t="shared" si="41"/>
        <v>70.549322700741186</v>
      </c>
      <c r="E376" s="8">
        <f t="shared" si="42"/>
        <v>498.61612283401689</v>
      </c>
      <c r="F376" s="8">
        <f t="shared" si="40"/>
        <v>27721.112957462457</v>
      </c>
    </row>
    <row r="377" spans="2:6" x14ac:dyDescent="0.25">
      <c r="B377" s="8">
        <v>309</v>
      </c>
      <c r="C377" s="8">
        <f t="shared" si="43"/>
        <v>27721.112957462457</v>
      </c>
      <c r="D377" s="10">
        <f t="shared" si="41"/>
        <v>69.302782393656145</v>
      </c>
      <c r="E377" s="8">
        <f t="shared" si="42"/>
        <v>499.86266314110196</v>
      </c>
      <c r="F377" s="8">
        <f t="shared" si="40"/>
        <v>27221.250294321355</v>
      </c>
    </row>
    <row r="378" spans="2:6" x14ac:dyDescent="0.25">
      <c r="B378" s="8">
        <v>310</v>
      </c>
      <c r="C378" s="8">
        <f t="shared" si="43"/>
        <v>27221.250294321355</v>
      </c>
      <c r="D378" s="10">
        <f t="shared" si="41"/>
        <v>68.053125735803391</v>
      </c>
      <c r="E378" s="8">
        <f t="shared" si="42"/>
        <v>501.11231979895467</v>
      </c>
      <c r="F378" s="8">
        <f t="shared" si="40"/>
        <v>26720.1379745224</v>
      </c>
    </row>
    <row r="379" spans="2:6" x14ac:dyDescent="0.25">
      <c r="B379" s="8">
        <v>311</v>
      </c>
      <c r="C379" s="8">
        <f t="shared" si="43"/>
        <v>26720.1379745224</v>
      </c>
      <c r="D379" s="10">
        <f t="shared" si="41"/>
        <v>66.800344936306004</v>
      </c>
      <c r="E379" s="8">
        <f t="shared" si="42"/>
        <v>502.36510059845205</v>
      </c>
      <c r="F379" s="8">
        <f t="shared" si="40"/>
        <v>26217.772873923946</v>
      </c>
    </row>
    <row r="380" spans="2:6" x14ac:dyDescent="0.25">
      <c r="B380" s="8">
        <v>312</v>
      </c>
      <c r="C380" s="8">
        <f t="shared" si="43"/>
        <v>26217.772873923946</v>
      </c>
      <c r="D380" s="10">
        <f t="shared" si="41"/>
        <v>65.544432184809864</v>
      </c>
      <c r="E380" s="8">
        <f t="shared" si="42"/>
        <v>503.62101334994821</v>
      </c>
      <c r="F380" s="8">
        <f t="shared" ref="F380:F428" si="44">+C380-E380</f>
        <v>25714.151860573998</v>
      </c>
    </row>
    <row r="381" spans="2:6" x14ac:dyDescent="0.25">
      <c r="B381" s="8">
        <v>313</v>
      </c>
      <c r="C381" s="8">
        <f t="shared" si="43"/>
        <v>25714.151860573998</v>
      </c>
      <c r="D381" s="10">
        <f t="shared" si="41"/>
        <v>64.285379651434994</v>
      </c>
      <c r="E381" s="8">
        <f t="shared" si="42"/>
        <v>504.88006588332308</v>
      </c>
      <c r="F381" s="8">
        <f t="shared" si="44"/>
        <v>25209.271794690674</v>
      </c>
    </row>
    <row r="382" spans="2:6" x14ac:dyDescent="0.25">
      <c r="B382" s="8">
        <v>314</v>
      </c>
      <c r="C382" s="8">
        <f t="shared" si="43"/>
        <v>25209.271794690674</v>
      </c>
      <c r="D382" s="10">
        <f t="shared" si="41"/>
        <v>63.02317948672669</v>
      </c>
      <c r="E382" s="8">
        <f t="shared" si="42"/>
        <v>506.14226604803139</v>
      </c>
      <c r="F382" s="8">
        <f t="shared" si="44"/>
        <v>24703.129528642643</v>
      </c>
    </row>
    <row r="383" spans="2:6" x14ac:dyDescent="0.25">
      <c r="B383" s="8">
        <v>315</v>
      </c>
      <c r="C383" s="8">
        <f t="shared" si="43"/>
        <v>24703.129528642643</v>
      </c>
      <c r="D383" s="10">
        <f t="shared" si="41"/>
        <v>61.757823821606607</v>
      </c>
      <c r="E383" s="8">
        <f t="shared" si="42"/>
        <v>507.40762171315146</v>
      </c>
      <c r="F383" s="8">
        <f t="shared" si="44"/>
        <v>24195.721906929492</v>
      </c>
    </row>
    <row r="384" spans="2:6" x14ac:dyDescent="0.25">
      <c r="B384" s="8">
        <v>316</v>
      </c>
      <c r="C384" s="8">
        <f t="shared" si="43"/>
        <v>24195.721906929492</v>
      </c>
      <c r="D384" s="10">
        <f t="shared" si="41"/>
        <v>60.489304767323731</v>
      </c>
      <c r="E384" s="8">
        <f t="shared" si="42"/>
        <v>508.67614076743433</v>
      </c>
      <c r="F384" s="8">
        <f t="shared" si="44"/>
        <v>23687.045766162057</v>
      </c>
    </row>
    <row r="385" spans="2:6" x14ac:dyDescent="0.25">
      <c r="B385" s="8">
        <v>317</v>
      </c>
      <c r="C385" s="8">
        <f t="shared" si="43"/>
        <v>23687.045766162057</v>
      </c>
      <c r="D385" s="10">
        <f t="shared" ref="D385:D428" si="45">$C$23*C385</f>
        <v>59.217614415405144</v>
      </c>
      <c r="E385" s="8">
        <f t="shared" ref="E385:E428" si="46">$C$25-D385</f>
        <v>509.94783111935294</v>
      </c>
      <c r="F385" s="8">
        <f t="shared" si="44"/>
        <v>23177.097935042704</v>
      </c>
    </row>
    <row r="386" spans="2:6" x14ac:dyDescent="0.25">
      <c r="B386" s="8">
        <v>318</v>
      </c>
      <c r="C386" s="8">
        <f t="shared" si="43"/>
        <v>23177.097935042704</v>
      </c>
      <c r="D386" s="10">
        <f t="shared" si="45"/>
        <v>57.94274483760676</v>
      </c>
      <c r="E386" s="8">
        <f t="shared" si="46"/>
        <v>511.22270069715131</v>
      </c>
      <c r="F386" s="8">
        <f t="shared" si="44"/>
        <v>22665.875234345553</v>
      </c>
    </row>
    <row r="387" spans="2:6" x14ac:dyDescent="0.25">
      <c r="B387" s="8">
        <v>319</v>
      </c>
      <c r="C387" s="8">
        <f t="shared" si="43"/>
        <v>22665.875234345553</v>
      </c>
      <c r="D387" s="10">
        <f t="shared" si="45"/>
        <v>56.66468808586388</v>
      </c>
      <c r="E387" s="8">
        <f t="shared" si="46"/>
        <v>512.50075744889421</v>
      </c>
      <c r="F387" s="8">
        <f t="shared" si="44"/>
        <v>22153.374476896657</v>
      </c>
    </row>
    <row r="388" spans="2:6" x14ac:dyDescent="0.25">
      <c r="B388" s="8">
        <v>320</v>
      </c>
      <c r="C388" s="8">
        <f t="shared" si="43"/>
        <v>22153.374476896657</v>
      </c>
      <c r="D388" s="10">
        <f t="shared" si="45"/>
        <v>55.383436192241646</v>
      </c>
      <c r="E388" s="8">
        <f t="shared" si="46"/>
        <v>513.7820093425164</v>
      </c>
      <c r="F388" s="8">
        <f t="shared" si="44"/>
        <v>21639.592467554139</v>
      </c>
    </row>
    <row r="389" spans="2:6" x14ac:dyDescent="0.25">
      <c r="B389" s="8">
        <v>321</v>
      </c>
      <c r="C389" s="8">
        <f t="shared" si="43"/>
        <v>21639.592467554139</v>
      </c>
      <c r="D389" s="10">
        <f t="shared" si="45"/>
        <v>54.098981168885352</v>
      </c>
      <c r="E389" s="8">
        <f t="shared" si="46"/>
        <v>515.06646436587278</v>
      </c>
      <c r="F389" s="8">
        <f t="shared" si="44"/>
        <v>21124.526003188268</v>
      </c>
    </row>
    <row r="390" spans="2:6" x14ac:dyDescent="0.25">
      <c r="B390" s="8">
        <v>322</v>
      </c>
      <c r="C390" s="8">
        <f t="shared" ref="C390:C428" si="47">+F389</f>
        <v>21124.526003188268</v>
      </c>
      <c r="D390" s="10">
        <f t="shared" si="45"/>
        <v>52.81131500797067</v>
      </c>
      <c r="E390" s="8">
        <f t="shared" si="46"/>
        <v>516.35413052678746</v>
      </c>
      <c r="F390" s="8">
        <f t="shared" si="44"/>
        <v>20608.171872661482</v>
      </c>
    </row>
    <row r="391" spans="2:6" x14ac:dyDescent="0.25">
      <c r="B391" s="8">
        <v>323</v>
      </c>
      <c r="C391" s="8">
        <f t="shared" si="47"/>
        <v>20608.171872661482</v>
      </c>
      <c r="D391" s="10">
        <f t="shared" si="45"/>
        <v>51.520429681653702</v>
      </c>
      <c r="E391" s="8">
        <f t="shared" si="46"/>
        <v>517.64501585310438</v>
      </c>
      <c r="F391" s="8">
        <f t="shared" si="44"/>
        <v>20090.526856808377</v>
      </c>
    </row>
    <row r="392" spans="2:6" x14ac:dyDescent="0.25">
      <c r="B392" s="8">
        <v>324</v>
      </c>
      <c r="C392" s="8">
        <f t="shared" si="47"/>
        <v>20090.526856808377</v>
      </c>
      <c r="D392" s="10">
        <f t="shared" si="45"/>
        <v>50.226317142020946</v>
      </c>
      <c r="E392" s="8">
        <f t="shared" si="46"/>
        <v>518.93912839273708</v>
      </c>
      <c r="F392" s="8">
        <f t="shared" si="44"/>
        <v>19571.587728415641</v>
      </c>
    </row>
    <row r="393" spans="2:6" x14ac:dyDescent="0.25">
      <c r="B393" s="8">
        <v>325</v>
      </c>
      <c r="C393" s="8">
        <f t="shared" si="47"/>
        <v>19571.587728415641</v>
      </c>
      <c r="D393" s="10">
        <f t="shared" si="45"/>
        <v>48.928969321039105</v>
      </c>
      <c r="E393" s="8">
        <f t="shared" si="46"/>
        <v>520.23647621371902</v>
      </c>
      <c r="F393" s="8">
        <f t="shared" si="44"/>
        <v>19051.351252201923</v>
      </c>
    </row>
    <row r="394" spans="2:6" x14ac:dyDescent="0.25">
      <c r="B394" s="8">
        <v>326</v>
      </c>
      <c r="C394" s="8">
        <f t="shared" si="47"/>
        <v>19051.351252201923</v>
      </c>
      <c r="D394" s="10">
        <f t="shared" si="45"/>
        <v>47.628378130504807</v>
      </c>
      <c r="E394" s="8">
        <f t="shared" si="46"/>
        <v>521.53706740425332</v>
      </c>
      <c r="F394" s="8">
        <f t="shared" si="44"/>
        <v>18529.814184797669</v>
      </c>
    </row>
    <row r="395" spans="2:6" x14ac:dyDescent="0.25">
      <c r="B395" s="8">
        <v>327</v>
      </c>
      <c r="C395" s="8">
        <f t="shared" si="47"/>
        <v>18529.814184797669</v>
      </c>
      <c r="D395" s="10">
        <f t="shared" si="45"/>
        <v>46.324535461994174</v>
      </c>
      <c r="E395" s="8">
        <f t="shared" si="46"/>
        <v>522.8409100727639</v>
      </c>
      <c r="F395" s="8">
        <f t="shared" si="44"/>
        <v>18006.973274724907</v>
      </c>
    </row>
    <row r="396" spans="2:6" x14ac:dyDescent="0.25">
      <c r="B396" s="8">
        <v>328</v>
      </c>
      <c r="C396" s="8">
        <f t="shared" si="47"/>
        <v>18006.973274724907</v>
      </c>
      <c r="D396" s="10">
        <f t="shared" si="45"/>
        <v>45.017433186812269</v>
      </c>
      <c r="E396" s="8">
        <f t="shared" si="46"/>
        <v>524.14801234794584</v>
      </c>
      <c r="F396" s="8">
        <f t="shared" si="44"/>
        <v>17482.825262376962</v>
      </c>
    </row>
    <row r="397" spans="2:6" x14ac:dyDescent="0.25">
      <c r="B397" s="8">
        <v>329</v>
      </c>
      <c r="C397" s="8">
        <f t="shared" si="47"/>
        <v>17482.825262376962</v>
      </c>
      <c r="D397" s="10">
        <f t="shared" si="45"/>
        <v>43.707063155942407</v>
      </c>
      <c r="E397" s="8">
        <f t="shared" si="46"/>
        <v>525.45838237881571</v>
      </c>
      <c r="F397" s="8">
        <f t="shared" si="44"/>
        <v>16957.366879998146</v>
      </c>
    </row>
    <row r="398" spans="2:6" x14ac:dyDescent="0.25">
      <c r="B398" s="8">
        <v>330</v>
      </c>
      <c r="C398" s="8">
        <f t="shared" si="47"/>
        <v>16957.366879998146</v>
      </c>
      <c r="D398" s="10">
        <f t="shared" si="45"/>
        <v>42.393417199995369</v>
      </c>
      <c r="E398" s="8">
        <f t="shared" si="46"/>
        <v>526.77202833476269</v>
      </c>
      <c r="F398" s="8">
        <f t="shared" si="44"/>
        <v>16430.594851663383</v>
      </c>
    </row>
    <row r="399" spans="2:6" x14ac:dyDescent="0.25">
      <c r="B399" s="8">
        <v>331</v>
      </c>
      <c r="C399" s="8">
        <f t="shared" si="47"/>
        <v>16430.594851663383</v>
      </c>
      <c r="D399" s="10">
        <f t="shared" si="45"/>
        <v>41.076487129158458</v>
      </c>
      <c r="E399" s="8">
        <f t="shared" si="46"/>
        <v>528.08895840559967</v>
      </c>
      <c r="F399" s="8">
        <f t="shared" si="44"/>
        <v>15902.505893257783</v>
      </c>
    </row>
    <row r="400" spans="2:6" x14ac:dyDescent="0.25">
      <c r="B400" s="8">
        <v>332</v>
      </c>
      <c r="C400" s="8">
        <f t="shared" si="47"/>
        <v>15902.505893257783</v>
      </c>
      <c r="D400" s="10">
        <f t="shared" si="45"/>
        <v>39.756264733144455</v>
      </c>
      <c r="E400" s="8">
        <f t="shared" si="46"/>
        <v>529.40918080161362</v>
      </c>
      <c r="F400" s="8">
        <f t="shared" si="44"/>
        <v>15373.09671245617</v>
      </c>
    </row>
    <row r="401" spans="2:6" x14ac:dyDescent="0.25">
      <c r="B401" s="8">
        <v>333</v>
      </c>
      <c r="C401" s="8">
        <f t="shared" si="47"/>
        <v>15373.09671245617</v>
      </c>
      <c r="D401" s="10">
        <f t="shared" si="45"/>
        <v>38.432741781140429</v>
      </c>
      <c r="E401" s="8">
        <f t="shared" si="46"/>
        <v>530.73270375361767</v>
      </c>
      <c r="F401" s="8">
        <f t="shared" si="44"/>
        <v>14842.364008702552</v>
      </c>
    </row>
    <row r="402" spans="2:6" x14ac:dyDescent="0.25">
      <c r="B402" s="8">
        <v>334</v>
      </c>
      <c r="C402" s="8">
        <f t="shared" si="47"/>
        <v>14842.364008702552</v>
      </c>
      <c r="D402" s="10">
        <f t="shared" si="45"/>
        <v>37.10591002175638</v>
      </c>
      <c r="E402" s="8">
        <f t="shared" si="46"/>
        <v>532.05953551300172</v>
      </c>
      <c r="F402" s="8">
        <f t="shared" si="44"/>
        <v>14310.30447318955</v>
      </c>
    </row>
    <row r="403" spans="2:6" x14ac:dyDescent="0.25">
      <c r="B403" s="8">
        <v>335</v>
      </c>
      <c r="C403" s="8">
        <f t="shared" si="47"/>
        <v>14310.30447318955</v>
      </c>
      <c r="D403" s="10">
        <f t="shared" si="45"/>
        <v>35.775761182973874</v>
      </c>
      <c r="E403" s="8">
        <f t="shared" si="46"/>
        <v>533.38968435178424</v>
      </c>
      <c r="F403" s="8">
        <f t="shared" si="44"/>
        <v>13776.914788837765</v>
      </c>
    </row>
    <row r="404" spans="2:6" x14ac:dyDescent="0.25">
      <c r="B404" s="8">
        <v>336</v>
      </c>
      <c r="C404" s="8">
        <f t="shared" si="47"/>
        <v>13776.914788837765</v>
      </c>
      <c r="D404" s="10">
        <f t="shared" si="45"/>
        <v>34.442286972094415</v>
      </c>
      <c r="E404" s="8">
        <f t="shared" si="46"/>
        <v>534.72315856266368</v>
      </c>
      <c r="F404" s="8">
        <f t="shared" si="44"/>
        <v>13242.191630275101</v>
      </c>
    </row>
    <row r="405" spans="2:6" x14ac:dyDescent="0.25">
      <c r="B405" s="8">
        <v>337</v>
      </c>
      <c r="C405" s="8">
        <f t="shared" si="47"/>
        <v>13242.191630275101</v>
      </c>
      <c r="D405" s="10">
        <f t="shared" si="45"/>
        <v>33.105479075687754</v>
      </c>
      <c r="E405" s="8">
        <f t="shared" si="46"/>
        <v>536.05996645907032</v>
      </c>
      <c r="F405" s="8">
        <f t="shared" si="44"/>
        <v>12706.131663816032</v>
      </c>
    </row>
    <row r="406" spans="2:6" x14ac:dyDescent="0.25">
      <c r="B406" s="8">
        <v>338</v>
      </c>
      <c r="C406" s="8">
        <f t="shared" si="47"/>
        <v>12706.131663816032</v>
      </c>
      <c r="D406" s="10">
        <f t="shared" si="45"/>
        <v>31.76532915954008</v>
      </c>
      <c r="E406" s="8">
        <f t="shared" si="46"/>
        <v>537.40011637521798</v>
      </c>
      <c r="F406" s="8">
        <f t="shared" si="44"/>
        <v>12168.731547440813</v>
      </c>
    </row>
    <row r="407" spans="2:6" x14ac:dyDescent="0.25">
      <c r="B407" s="8">
        <v>339</v>
      </c>
      <c r="C407" s="8">
        <f t="shared" si="47"/>
        <v>12168.731547440813</v>
      </c>
      <c r="D407" s="10">
        <f t="shared" si="45"/>
        <v>30.421828868602034</v>
      </c>
      <c r="E407" s="8">
        <f t="shared" si="46"/>
        <v>538.74361666615607</v>
      </c>
      <c r="F407" s="8">
        <f t="shared" si="44"/>
        <v>11629.987930774658</v>
      </c>
    </row>
    <row r="408" spans="2:6" x14ac:dyDescent="0.25">
      <c r="B408" s="8">
        <v>340</v>
      </c>
      <c r="C408" s="8">
        <f t="shared" si="47"/>
        <v>11629.987930774658</v>
      </c>
      <c r="D408" s="10">
        <f t="shared" si="45"/>
        <v>29.074969826936645</v>
      </c>
      <c r="E408" s="8">
        <f t="shared" si="46"/>
        <v>540.09047570782138</v>
      </c>
      <c r="F408" s="8">
        <f t="shared" si="44"/>
        <v>11089.897455066837</v>
      </c>
    </row>
    <row r="409" spans="2:6" x14ac:dyDescent="0.25">
      <c r="B409" s="8">
        <v>341</v>
      </c>
      <c r="C409" s="8">
        <f t="shared" si="47"/>
        <v>11089.897455066837</v>
      </c>
      <c r="D409" s="10">
        <f t="shared" si="45"/>
        <v>27.724743637667093</v>
      </c>
      <c r="E409" s="8">
        <f t="shared" si="46"/>
        <v>541.440701897091</v>
      </c>
      <c r="F409" s="8">
        <f t="shared" si="44"/>
        <v>10548.456753169747</v>
      </c>
    </row>
    <row r="410" spans="2:6" x14ac:dyDescent="0.25">
      <c r="B410" s="8">
        <v>342</v>
      </c>
      <c r="C410" s="8">
        <f t="shared" si="47"/>
        <v>10548.456753169747</v>
      </c>
      <c r="D410" s="10">
        <f t="shared" si="45"/>
        <v>26.371141882924366</v>
      </c>
      <c r="E410" s="8">
        <f t="shared" si="46"/>
        <v>542.79430365183373</v>
      </c>
      <c r="F410" s="8">
        <f t="shared" si="44"/>
        <v>10005.662449517913</v>
      </c>
    </row>
    <row r="411" spans="2:6" x14ac:dyDescent="0.25">
      <c r="B411" s="8">
        <v>343</v>
      </c>
      <c r="C411" s="8">
        <f t="shared" si="47"/>
        <v>10005.662449517913</v>
      </c>
      <c r="D411" s="10">
        <f t="shared" si="45"/>
        <v>25.014156123794784</v>
      </c>
      <c r="E411" s="8">
        <f t="shared" si="46"/>
        <v>544.15128941096327</v>
      </c>
      <c r="F411" s="8">
        <f t="shared" si="44"/>
        <v>9461.5111601069493</v>
      </c>
    </row>
    <row r="412" spans="2:6" x14ac:dyDescent="0.25">
      <c r="B412" s="8">
        <v>344</v>
      </c>
      <c r="C412" s="8">
        <f t="shared" si="47"/>
        <v>9461.5111601069493</v>
      </c>
      <c r="D412" s="10">
        <f t="shared" si="45"/>
        <v>23.653777900267375</v>
      </c>
      <c r="E412" s="8">
        <f t="shared" si="46"/>
        <v>545.51166763449066</v>
      </c>
      <c r="F412" s="8">
        <f t="shared" si="44"/>
        <v>8915.9994924724579</v>
      </c>
    </row>
    <row r="413" spans="2:6" x14ac:dyDescent="0.25">
      <c r="B413" s="8">
        <v>345</v>
      </c>
      <c r="C413" s="8">
        <f t="shared" si="47"/>
        <v>8915.9994924724579</v>
      </c>
      <c r="D413" s="10">
        <f t="shared" si="45"/>
        <v>22.289998731181146</v>
      </c>
      <c r="E413" s="8">
        <f t="shared" si="46"/>
        <v>546.87544680357689</v>
      </c>
      <c r="F413" s="8">
        <f t="shared" si="44"/>
        <v>8369.1240456688811</v>
      </c>
    </row>
    <row r="414" spans="2:6" x14ac:dyDescent="0.25">
      <c r="B414" s="8">
        <v>346</v>
      </c>
      <c r="C414" s="8">
        <f t="shared" si="47"/>
        <v>8369.1240456688811</v>
      </c>
      <c r="D414" s="10">
        <f t="shared" si="45"/>
        <v>20.922810114172204</v>
      </c>
      <c r="E414" s="8">
        <f t="shared" si="46"/>
        <v>548.24263542058588</v>
      </c>
      <c r="F414" s="8">
        <f t="shared" si="44"/>
        <v>7820.8814102482957</v>
      </c>
    </row>
    <row r="415" spans="2:6" x14ac:dyDescent="0.25">
      <c r="B415" s="8">
        <v>347</v>
      </c>
      <c r="C415" s="8">
        <f t="shared" si="47"/>
        <v>7820.8814102482957</v>
      </c>
      <c r="D415" s="10">
        <f t="shared" si="45"/>
        <v>19.55220352562074</v>
      </c>
      <c r="E415" s="8">
        <f t="shared" si="46"/>
        <v>549.61324200913737</v>
      </c>
      <c r="F415" s="8">
        <f t="shared" si="44"/>
        <v>7271.2681682391585</v>
      </c>
    </row>
    <row r="416" spans="2:6" x14ac:dyDescent="0.25">
      <c r="B416" s="8">
        <v>348</v>
      </c>
      <c r="C416" s="8">
        <f t="shared" si="47"/>
        <v>7271.2681682391585</v>
      </c>
      <c r="D416" s="10">
        <f t="shared" si="45"/>
        <v>18.178170420597898</v>
      </c>
      <c r="E416" s="8">
        <f t="shared" si="46"/>
        <v>550.98727511416018</v>
      </c>
      <c r="F416" s="8">
        <f t="shared" si="44"/>
        <v>6720.2808931249983</v>
      </c>
    </row>
    <row r="417" spans="2:6" x14ac:dyDescent="0.25">
      <c r="B417" s="8">
        <v>349</v>
      </c>
      <c r="C417" s="8">
        <f t="shared" si="47"/>
        <v>6720.2808931249983</v>
      </c>
      <c r="D417" s="10">
        <f t="shared" si="45"/>
        <v>16.800702232812498</v>
      </c>
      <c r="E417" s="8">
        <f t="shared" si="46"/>
        <v>552.36474330194562</v>
      </c>
      <c r="F417" s="8">
        <f t="shared" si="44"/>
        <v>6167.9161498230524</v>
      </c>
    </row>
    <row r="418" spans="2:6" x14ac:dyDescent="0.25">
      <c r="B418" s="8">
        <v>350</v>
      </c>
      <c r="C418" s="8">
        <f t="shared" si="47"/>
        <v>6167.9161498230524</v>
      </c>
      <c r="D418" s="10">
        <f t="shared" si="45"/>
        <v>15.419790374557632</v>
      </c>
      <c r="E418" s="8">
        <f t="shared" si="46"/>
        <v>553.7456551602005</v>
      </c>
      <c r="F418" s="8">
        <f t="shared" si="44"/>
        <v>5614.1704946628515</v>
      </c>
    </row>
    <row r="419" spans="2:6" x14ac:dyDescent="0.25">
      <c r="B419" s="8">
        <v>351</v>
      </c>
      <c r="C419" s="8">
        <f t="shared" si="47"/>
        <v>5614.1704946628515</v>
      </c>
      <c r="D419" s="10">
        <f t="shared" si="45"/>
        <v>14.035426236657129</v>
      </c>
      <c r="E419" s="8">
        <f t="shared" si="46"/>
        <v>555.13001929810093</v>
      </c>
      <c r="F419" s="8">
        <f t="shared" si="44"/>
        <v>5059.0404753647508</v>
      </c>
    </row>
    <row r="420" spans="2:6" x14ac:dyDescent="0.25">
      <c r="B420" s="8">
        <v>352</v>
      </c>
      <c r="C420" s="8">
        <f t="shared" si="47"/>
        <v>5059.0404753647508</v>
      </c>
      <c r="D420" s="10">
        <f t="shared" si="45"/>
        <v>12.647601188411878</v>
      </c>
      <c r="E420" s="8">
        <f t="shared" si="46"/>
        <v>556.51784434634624</v>
      </c>
      <c r="F420" s="8">
        <f t="shared" si="44"/>
        <v>4502.5226310184044</v>
      </c>
    </row>
    <row r="421" spans="2:6" x14ac:dyDescent="0.25">
      <c r="B421" s="8">
        <v>353</v>
      </c>
      <c r="C421" s="8">
        <f t="shared" si="47"/>
        <v>4502.5226310184044</v>
      </c>
      <c r="D421" s="10">
        <f t="shared" si="45"/>
        <v>11.256306577546011</v>
      </c>
      <c r="E421" s="8">
        <f t="shared" si="46"/>
        <v>557.90913895721212</v>
      </c>
      <c r="F421" s="8">
        <f t="shared" si="44"/>
        <v>3944.6134920611921</v>
      </c>
    </row>
    <row r="422" spans="2:6" x14ac:dyDescent="0.25">
      <c r="B422" s="8">
        <v>354</v>
      </c>
      <c r="C422" s="8">
        <f t="shared" si="47"/>
        <v>3944.6134920611921</v>
      </c>
      <c r="D422" s="10">
        <f t="shared" si="45"/>
        <v>9.8615337301529813</v>
      </c>
      <c r="E422" s="8">
        <f t="shared" si="46"/>
        <v>559.30391180460515</v>
      </c>
      <c r="F422" s="8">
        <f t="shared" si="44"/>
        <v>3385.3095802565867</v>
      </c>
    </row>
    <row r="423" spans="2:6" x14ac:dyDescent="0.25">
      <c r="B423" s="8">
        <v>355</v>
      </c>
      <c r="C423" s="8">
        <f t="shared" si="47"/>
        <v>3385.3095802565867</v>
      </c>
      <c r="D423" s="10">
        <f t="shared" si="45"/>
        <v>8.4632739506414669</v>
      </c>
      <c r="E423" s="8">
        <f t="shared" si="46"/>
        <v>560.70217158411663</v>
      </c>
      <c r="F423" s="8">
        <f t="shared" si="44"/>
        <v>2824.6074086724702</v>
      </c>
    </row>
    <row r="424" spans="2:6" x14ac:dyDescent="0.25">
      <c r="B424" s="8">
        <v>356</v>
      </c>
      <c r="C424" s="8">
        <f t="shared" si="47"/>
        <v>2824.6074086724702</v>
      </c>
      <c r="D424" s="10">
        <f t="shared" si="45"/>
        <v>7.061518521681176</v>
      </c>
      <c r="E424" s="8">
        <f t="shared" si="46"/>
        <v>562.10392701307694</v>
      </c>
      <c r="F424" s="8">
        <f t="shared" si="44"/>
        <v>2262.5034816593934</v>
      </c>
    </row>
    <row r="425" spans="2:6" x14ac:dyDescent="0.25">
      <c r="B425" s="8">
        <v>357</v>
      </c>
      <c r="C425" s="8">
        <f t="shared" si="47"/>
        <v>2262.5034816593934</v>
      </c>
      <c r="D425" s="10">
        <f t="shared" si="45"/>
        <v>5.6562587041484838</v>
      </c>
      <c r="E425" s="8">
        <f t="shared" si="46"/>
        <v>563.50918683060956</v>
      </c>
      <c r="F425" s="8">
        <f t="shared" si="44"/>
        <v>1698.9942948287839</v>
      </c>
    </row>
    <row r="426" spans="2:6" x14ac:dyDescent="0.25">
      <c r="B426" s="8">
        <v>358</v>
      </c>
      <c r="C426" s="8">
        <f t="shared" si="47"/>
        <v>1698.9942948287839</v>
      </c>
      <c r="D426" s="10">
        <f t="shared" si="45"/>
        <v>4.2474857370719601</v>
      </c>
      <c r="E426" s="8">
        <f t="shared" si="46"/>
        <v>564.91795979768608</v>
      </c>
      <c r="F426" s="8">
        <f t="shared" si="44"/>
        <v>1134.0763350310979</v>
      </c>
    </row>
    <row r="427" spans="2:6" x14ac:dyDescent="0.25">
      <c r="B427" s="8">
        <v>359</v>
      </c>
      <c r="C427" s="8">
        <f t="shared" si="47"/>
        <v>1134.0763350310979</v>
      </c>
      <c r="D427" s="10">
        <f t="shared" si="45"/>
        <v>2.8351908375777448</v>
      </c>
      <c r="E427" s="8">
        <f t="shared" si="46"/>
        <v>566.33025469718029</v>
      </c>
      <c r="F427" s="8">
        <f t="shared" si="44"/>
        <v>567.74608033391758</v>
      </c>
    </row>
    <row r="428" spans="2:6" x14ac:dyDescent="0.25">
      <c r="B428" s="8">
        <v>360</v>
      </c>
      <c r="C428" s="8">
        <f t="shared" si="47"/>
        <v>567.74608033391758</v>
      </c>
      <c r="D428" s="10">
        <f t="shared" si="45"/>
        <v>1.4193652008347939</v>
      </c>
      <c r="E428" s="8">
        <f t="shared" si="46"/>
        <v>567.74608033392326</v>
      </c>
      <c r="F428" s="8">
        <f t="shared" si="44"/>
        <v>-5.6843418860808015E-12</v>
      </c>
    </row>
  </sheetData>
  <hyperlinks>
    <hyperlink ref="A4" r:id="rId1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I.S.B.S.</vt:lpstr>
      <vt:lpstr>Rent rates</vt:lpstr>
      <vt:lpstr>Depreciation table PPE</vt:lpstr>
      <vt:lpstr>Amenities</vt:lpstr>
      <vt:lpstr>Insurance</vt:lpstr>
      <vt:lpstr>Cabins1,2</vt:lpstr>
      <vt:lpstr>Couple Retreat Cabin</vt:lpstr>
      <vt:lpstr>Premier Cabin</vt:lpstr>
      <vt:lpstr>Little Red Barn</vt:lpstr>
      <vt:lpstr>Weighted Average</vt:lpstr>
      <vt:lpstr>List of Useless Info</vt:lpstr>
      <vt:lpstr>Utilities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2019-07-17T21:47:57Z</dcterms:created>
  <dcterms:modified xsi:type="dcterms:W3CDTF">2019-07-17T21:48:06Z</dcterms:modified>
</cp:coreProperties>
</file>