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00" windowWidth="15600" windowHeight="8265"/>
  </bookViews>
  <sheets>
    <sheet name="IS and BS" sheetId="1" r:id="rId1"/>
    <sheet name="Mortgage" sheetId="4" r:id="rId2"/>
  </sheets>
  <calcPr calcId="145621"/>
</workbook>
</file>

<file path=xl/calcChain.xml><?xml version="1.0" encoding="utf-8"?>
<calcChain xmlns="http://schemas.openxmlformats.org/spreadsheetml/2006/main">
  <c r="W131" i="1" l="1"/>
  <c r="W130" i="1"/>
  <c r="Y130" i="1"/>
  <c r="B129" i="1"/>
  <c r="F80" i="1" l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K80" i="1"/>
  <c r="M80" i="1"/>
  <c r="O80" i="1"/>
  <c r="Q80" i="1"/>
  <c r="S80" i="1"/>
  <c r="U80" i="1"/>
  <c r="W80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K146" i="1"/>
  <c r="L146" i="1"/>
  <c r="M146" i="1" s="1"/>
  <c r="K148" i="1"/>
  <c r="W143" i="1"/>
  <c r="W142" i="1"/>
  <c r="W140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Y129" i="1"/>
  <c r="U122" i="1"/>
  <c r="V122" i="1"/>
  <c r="W122" i="1"/>
  <c r="U125" i="1"/>
  <c r="V125" i="1"/>
  <c r="W125" i="1"/>
  <c r="K122" i="1"/>
  <c r="L122" i="1"/>
  <c r="M122" i="1"/>
  <c r="N122" i="1"/>
  <c r="O122" i="1"/>
  <c r="P122" i="1"/>
  <c r="Q122" i="1"/>
  <c r="R122" i="1"/>
  <c r="S122" i="1"/>
  <c r="T122" i="1"/>
  <c r="K125" i="1"/>
  <c r="L125" i="1"/>
  <c r="M125" i="1"/>
  <c r="N125" i="1"/>
  <c r="O125" i="1"/>
  <c r="P125" i="1"/>
  <c r="Q125" i="1"/>
  <c r="R125" i="1"/>
  <c r="S125" i="1"/>
  <c r="T125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K69" i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I70" i="1"/>
  <c r="J70" i="1"/>
  <c r="J69" i="1"/>
  <c r="K65" i="1"/>
  <c r="L65" i="1"/>
  <c r="L80" i="1" s="1"/>
  <c r="M65" i="1"/>
  <c r="N65" i="1"/>
  <c r="N80" i="1" s="1"/>
  <c r="O65" i="1"/>
  <c r="P65" i="1"/>
  <c r="P80" i="1" s="1"/>
  <c r="Q65" i="1"/>
  <c r="R65" i="1"/>
  <c r="R80" i="1" s="1"/>
  <c r="S65" i="1"/>
  <c r="T65" i="1"/>
  <c r="T80" i="1" s="1"/>
  <c r="U65" i="1"/>
  <c r="V65" i="1"/>
  <c r="V80" i="1" s="1"/>
  <c r="W65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K61" i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D57" i="1"/>
  <c r="C57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K43" i="1"/>
  <c r="L43" i="1" s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K45" i="1"/>
  <c r="L45" i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K41" i="1"/>
  <c r="L41" i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K37" i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N146" i="1" l="1"/>
  <c r="M148" i="1"/>
  <c r="L148" i="1"/>
  <c r="M43" i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K30" i="1"/>
  <c r="L30" i="1" s="1"/>
  <c r="F42" i="1"/>
  <c r="G42" i="1"/>
  <c r="H42" i="1"/>
  <c r="I42" i="1"/>
  <c r="J42" i="1"/>
  <c r="D42" i="1"/>
  <c r="E42" i="1"/>
  <c r="C41" i="1"/>
  <c r="O146" i="1" l="1"/>
  <c r="N148" i="1"/>
  <c r="N43" i="1"/>
  <c r="M30" i="1"/>
  <c r="L31" i="1"/>
  <c r="L32" i="1"/>
  <c r="K31" i="1"/>
  <c r="K32" i="1" s="1"/>
  <c r="F102" i="1"/>
  <c r="F103" i="1"/>
  <c r="F104" i="1"/>
  <c r="J112" i="1"/>
  <c r="J111" i="1"/>
  <c r="I112" i="1"/>
  <c r="F105" i="1"/>
  <c r="W141" i="1"/>
  <c r="D135" i="1"/>
  <c r="E135" i="1"/>
  <c r="F135" i="1"/>
  <c r="G135" i="1"/>
  <c r="H135" i="1"/>
  <c r="I135" i="1"/>
  <c r="J135" i="1"/>
  <c r="C135" i="1"/>
  <c r="W145" i="1"/>
  <c r="A143" i="1"/>
  <c r="A142" i="1"/>
  <c r="A141" i="1"/>
  <c r="A140" i="1"/>
  <c r="P146" i="1" l="1"/>
  <c r="O148" i="1"/>
  <c r="O43" i="1"/>
  <c r="N30" i="1"/>
  <c r="M31" i="1"/>
  <c r="M32" i="1" s="1"/>
  <c r="F113" i="1"/>
  <c r="G100" i="1"/>
  <c r="H97" i="1"/>
  <c r="H100" i="1" s="1"/>
  <c r="F97" i="1"/>
  <c r="F100" i="1" s="1"/>
  <c r="Q146" i="1" l="1"/>
  <c r="P148" i="1"/>
  <c r="P43" i="1"/>
  <c r="O30" i="1"/>
  <c r="N31" i="1"/>
  <c r="N32" i="1"/>
  <c r="D100" i="1"/>
  <c r="B96" i="1" s="1"/>
  <c r="D36" i="1"/>
  <c r="R146" i="1" l="1"/>
  <c r="Q148" i="1"/>
  <c r="Q43" i="1"/>
  <c r="P30" i="1"/>
  <c r="O31" i="1"/>
  <c r="O32" i="1"/>
  <c r="J63" i="1"/>
  <c r="J60" i="1"/>
  <c r="J40" i="1"/>
  <c r="J38" i="1"/>
  <c r="J13" i="1"/>
  <c r="I63" i="1"/>
  <c r="I60" i="1"/>
  <c r="I40" i="1"/>
  <c r="I38" i="1"/>
  <c r="I13" i="1"/>
  <c r="H63" i="1"/>
  <c r="H60" i="1"/>
  <c r="H40" i="1"/>
  <c r="H38" i="1"/>
  <c r="H13" i="1"/>
  <c r="G63" i="1"/>
  <c r="G60" i="1"/>
  <c r="G40" i="1"/>
  <c r="G38" i="1"/>
  <c r="G13" i="1"/>
  <c r="F63" i="1"/>
  <c r="F60" i="1"/>
  <c r="F40" i="1"/>
  <c r="F38" i="1"/>
  <c r="F13" i="1"/>
  <c r="E63" i="1"/>
  <c r="E60" i="1"/>
  <c r="E40" i="1"/>
  <c r="E38" i="1"/>
  <c r="B2" i="4"/>
  <c r="D37" i="1"/>
  <c r="E37" i="1" s="1"/>
  <c r="F37" i="1" s="1"/>
  <c r="G37" i="1" s="1"/>
  <c r="H37" i="1" s="1"/>
  <c r="I37" i="1" s="1"/>
  <c r="J37" i="1" s="1"/>
  <c r="D63" i="1"/>
  <c r="D60" i="1"/>
  <c r="D40" i="1"/>
  <c r="D38" i="1"/>
  <c r="S146" i="1" l="1"/>
  <c r="R148" i="1"/>
  <c r="R43" i="1"/>
  <c r="Q30" i="1"/>
  <c r="P31" i="1"/>
  <c r="P32" i="1"/>
  <c r="C60" i="1"/>
  <c r="B145" i="1" s="1"/>
  <c r="B151" i="1" s="1"/>
  <c r="C63" i="1"/>
  <c r="C43" i="1"/>
  <c r="D43" i="1" s="1"/>
  <c r="E43" i="1" s="1"/>
  <c r="F43" i="1" s="1"/>
  <c r="G43" i="1" s="1"/>
  <c r="C45" i="1"/>
  <c r="D45" i="1" s="1"/>
  <c r="E45" i="1" s="1"/>
  <c r="F45" i="1" s="1"/>
  <c r="G45" i="1" s="1"/>
  <c r="H45" i="1" s="1"/>
  <c r="I45" i="1" s="1"/>
  <c r="J45" i="1" s="1"/>
  <c r="C44" i="1"/>
  <c r="C30" i="1"/>
  <c r="C70" i="1" s="1"/>
  <c r="B17" i="1"/>
  <c r="B3" i="4" s="1"/>
  <c r="C13" i="1"/>
  <c r="B13" i="1" s="1"/>
  <c r="C61" i="1" s="1"/>
  <c r="T146" i="1" l="1"/>
  <c r="S148" i="1"/>
  <c r="S43" i="1"/>
  <c r="R30" i="1"/>
  <c r="Q31" i="1"/>
  <c r="Q32" i="1" s="1"/>
  <c r="D61" i="1"/>
  <c r="E61" i="1" s="1"/>
  <c r="F61" i="1" s="1"/>
  <c r="G61" i="1" s="1"/>
  <c r="H61" i="1" s="1"/>
  <c r="I61" i="1" s="1"/>
  <c r="J61" i="1" s="1"/>
  <c r="J74" i="1"/>
  <c r="I74" i="1"/>
  <c r="H74" i="1"/>
  <c r="D74" i="1"/>
  <c r="G74" i="1"/>
  <c r="F74" i="1"/>
  <c r="E74" i="1"/>
  <c r="C84" i="1"/>
  <c r="C83" i="1"/>
  <c r="D30" i="1"/>
  <c r="D70" i="1" s="1"/>
  <c r="H43" i="1"/>
  <c r="C74" i="1"/>
  <c r="C31" i="1"/>
  <c r="U146" i="1" l="1"/>
  <c r="T148" i="1"/>
  <c r="T43" i="1"/>
  <c r="S30" i="1"/>
  <c r="R31" i="1"/>
  <c r="R32" i="1"/>
  <c r="C122" i="1"/>
  <c r="C125" i="1" s="1"/>
  <c r="D41" i="1"/>
  <c r="C85" i="1"/>
  <c r="B4" i="4"/>
  <c r="C8" i="4"/>
  <c r="D83" i="1"/>
  <c r="D31" i="1"/>
  <c r="E30" i="1"/>
  <c r="E70" i="1" s="1"/>
  <c r="D32" i="1"/>
  <c r="I43" i="1"/>
  <c r="C32" i="1"/>
  <c r="C38" i="1"/>
  <c r="C40" i="1"/>
  <c r="V146" i="1" l="1"/>
  <c r="U148" i="1"/>
  <c r="B120" i="4"/>
  <c r="B122" i="4"/>
  <c r="B124" i="4"/>
  <c r="B126" i="4"/>
  <c r="B128" i="4"/>
  <c r="B130" i="4"/>
  <c r="B134" i="4"/>
  <c r="B136" i="4"/>
  <c r="B138" i="4"/>
  <c r="B140" i="4"/>
  <c r="B142" i="4"/>
  <c r="B144" i="4"/>
  <c r="B148" i="4"/>
  <c r="B150" i="4"/>
  <c r="B152" i="4"/>
  <c r="B154" i="4"/>
  <c r="B156" i="4"/>
  <c r="B158" i="4"/>
  <c r="B162" i="4"/>
  <c r="B164" i="4"/>
  <c r="B166" i="4"/>
  <c r="B168" i="4"/>
  <c r="B170" i="4"/>
  <c r="B172" i="4"/>
  <c r="B176" i="4"/>
  <c r="B178" i="4"/>
  <c r="B180" i="4"/>
  <c r="B182" i="4"/>
  <c r="B184" i="4"/>
  <c r="B186" i="4"/>
  <c r="B190" i="4"/>
  <c r="B192" i="4"/>
  <c r="B194" i="4"/>
  <c r="B196" i="4"/>
  <c r="B198" i="4"/>
  <c r="B200" i="4"/>
  <c r="B204" i="4"/>
  <c r="B206" i="4"/>
  <c r="B208" i="4"/>
  <c r="B210" i="4"/>
  <c r="B212" i="4"/>
  <c r="B214" i="4"/>
  <c r="B218" i="4"/>
  <c r="B220" i="4"/>
  <c r="B222" i="4"/>
  <c r="B224" i="4"/>
  <c r="B226" i="4"/>
  <c r="B228" i="4"/>
  <c r="B232" i="4"/>
  <c r="B234" i="4"/>
  <c r="B236" i="4"/>
  <c r="B238" i="4"/>
  <c r="B240" i="4"/>
  <c r="B242" i="4"/>
  <c r="B246" i="4"/>
  <c r="B248" i="4"/>
  <c r="B250" i="4"/>
  <c r="B252" i="4"/>
  <c r="B254" i="4"/>
  <c r="B256" i="4"/>
  <c r="B260" i="4"/>
  <c r="B262" i="4"/>
  <c r="B264" i="4"/>
  <c r="B266" i="4"/>
  <c r="B268" i="4"/>
  <c r="B270" i="4"/>
  <c r="B274" i="4"/>
  <c r="B276" i="4"/>
  <c r="B278" i="4"/>
  <c r="B280" i="4"/>
  <c r="B282" i="4"/>
  <c r="B284" i="4"/>
  <c r="B288" i="4"/>
  <c r="B290" i="4"/>
  <c r="B292" i="4"/>
  <c r="B294" i="4"/>
  <c r="B296" i="4"/>
  <c r="B298" i="4"/>
  <c r="B302" i="4"/>
  <c r="B304" i="4"/>
  <c r="B306" i="4"/>
  <c r="B121" i="4"/>
  <c r="B123" i="4"/>
  <c r="B125" i="4"/>
  <c r="B127" i="4"/>
  <c r="B129" i="4"/>
  <c r="B131" i="4"/>
  <c r="B135" i="4"/>
  <c r="B137" i="4"/>
  <c r="B139" i="4"/>
  <c r="B141" i="4"/>
  <c r="B143" i="4"/>
  <c r="B145" i="4"/>
  <c r="B149" i="4"/>
  <c r="B151" i="4"/>
  <c r="B153" i="4"/>
  <c r="B155" i="4"/>
  <c r="B157" i="4"/>
  <c r="B159" i="4"/>
  <c r="B163" i="4"/>
  <c r="B165" i="4"/>
  <c r="B167" i="4"/>
  <c r="B169" i="4"/>
  <c r="B171" i="4"/>
  <c r="B173" i="4"/>
  <c r="B177" i="4"/>
  <c r="B179" i="4"/>
  <c r="B181" i="4"/>
  <c r="B183" i="4"/>
  <c r="B185" i="4"/>
  <c r="B187" i="4"/>
  <c r="B191" i="4"/>
  <c r="B193" i="4"/>
  <c r="B195" i="4"/>
  <c r="B197" i="4"/>
  <c r="B199" i="4"/>
  <c r="B201" i="4"/>
  <c r="B205" i="4"/>
  <c r="B207" i="4"/>
  <c r="B209" i="4"/>
  <c r="B211" i="4"/>
  <c r="B213" i="4"/>
  <c r="B215" i="4"/>
  <c r="B219" i="4"/>
  <c r="B221" i="4"/>
  <c r="B223" i="4"/>
  <c r="B225" i="4"/>
  <c r="B227" i="4"/>
  <c r="B229" i="4"/>
  <c r="B233" i="4"/>
  <c r="B235" i="4"/>
  <c r="B237" i="4"/>
  <c r="B239" i="4"/>
  <c r="B241" i="4"/>
  <c r="B243" i="4"/>
  <c r="B247" i="4"/>
  <c r="B251" i="4"/>
  <c r="B255" i="4"/>
  <c r="B261" i="4"/>
  <c r="B265" i="4"/>
  <c r="B269" i="4"/>
  <c r="B275" i="4"/>
  <c r="B279" i="4"/>
  <c r="B283" i="4"/>
  <c r="B289" i="4"/>
  <c r="B293" i="4"/>
  <c r="B297" i="4"/>
  <c r="B303" i="4"/>
  <c r="B307" i="4"/>
  <c r="B309" i="4"/>
  <c r="B311" i="4"/>
  <c r="B313" i="4"/>
  <c r="B317" i="4"/>
  <c r="B319" i="4"/>
  <c r="B321" i="4"/>
  <c r="B323" i="4"/>
  <c r="B325" i="4"/>
  <c r="B327" i="4"/>
  <c r="B331" i="4"/>
  <c r="B333" i="4"/>
  <c r="B335" i="4"/>
  <c r="B337" i="4"/>
  <c r="B339" i="4"/>
  <c r="B341" i="4"/>
  <c r="B345" i="4"/>
  <c r="B347" i="4"/>
  <c r="B349" i="4"/>
  <c r="B351" i="4"/>
  <c r="B353" i="4"/>
  <c r="B355" i="4"/>
  <c r="B359" i="4"/>
  <c r="B361" i="4"/>
  <c r="B363" i="4"/>
  <c r="B365" i="4"/>
  <c r="B367" i="4"/>
  <c r="B369" i="4"/>
  <c r="B373" i="4"/>
  <c r="B375" i="4"/>
  <c r="B377" i="4"/>
  <c r="B379" i="4"/>
  <c r="B381" i="4"/>
  <c r="B383" i="4"/>
  <c r="B387" i="4"/>
  <c r="B389" i="4"/>
  <c r="B391" i="4"/>
  <c r="B393" i="4"/>
  <c r="B395" i="4"/>
  <c r="B397" i="4"/>
  <c r="B401" i="4"/>
  <c r="B403" i="4"/>
  <c r="B405" i="4"/>
  <c r="B407" i="4"/>
  <c r="B409" i="4"/>
  <c r="B411" i="4"/>
  <c r="B415" i="4"/>
  <c r="B417" i="4"/>
  <c r="B419" i="4"/>
  <c r="B421" i="4"/>
  <c r="B423" i="4"/>
  <c r="B425" i="4"/>
  <c r="B360" i="4"/>
  <c r="B366" i="4"/>
  <c r="B372" i="4"/>
  <c r="B376" i="4"/>
  <c r="B380" i="4"/>
  <c r="B386" i="4"/>
  <c r="B390" i="4"/>
  <c r="B392" i="4"/>
  <c r="B396" i="4"/>
  <c r="B402" i="4"/>
  <c r="B404" i="4"/>
  <c r="B408" i="4"/>
  <c r="B414" i="4"/>
  <c r="B418" i="4"/>
  <c r="B422" i="4"/>
  <c r="B249" i="4"/>
  <c r="B253" i="4"/>
  <c r="B257" i="4"/>
  <c r="B263" i="4"/>
  <c r="B267" i="4"/>
  <c r="B271" i="4"/>
  <c r="B277" i="4"/>
  <c r="B281" i="4"/>
  <c r="B285" i="4"/>
  <c r="B291" i="4"/>
  <c r="B295" i="4"/>
  <c r="B299" i="4"/>
  <c r="B305" i="4"/>
  <c r="B308" i="4"/>
  <c r="B310" i="4"/>
  <c r="B312" i="4"/>
  <c r="B316" i="4"/>
  <c r="B318" i="4"/>
  <c r="B320" i="4"/>
  <c r="B322" i="4"/>
  <c r="B324" i="4"/>
  <c r="B326" i="4"/>
  <c r="B330" i="4"/>
  <c r="B332" i="4"/>
  <c r="B334" i="4"/>
  <c r="B336" i="4"/>
  <c r="B338" i="4"/>
  <c r="B340" i="4"/>
  <c r="B344" i="4"/>
  <c r="B346" i="4"/>
  <c r="B348" i="4"/>
  <c r="B350" i="4"/>
  <c r="B352" i="4"/>
  <c r="B354" i="4"/>
  <c r="B358" i="4"/>
  <c r="B362" i="4"/>
  <c r="B364" i="4"/>
  <c r="B368" i="4"/>
  <c r="B374" i="4"/>
  <c r="B378" i="4"/>
  <c r="B382" i="4"/>
  <c r="B388" i="4"/>
  <c r="B394" i="4"/>
  <c r="B400" i="4"/>
  <c r="B406" i="4"/>
  <c r="B410" i="4"/>
  <c r="B416" i="4"/>
  <c r="B420" i="4"/>
  <c r="B424" i="4"/>
  <c r="U43" i="1"/>
  <c r="T30" i="1"/>
  <c r="S31" i="1"/>
  <c r="S32" i="1" s="1"/>
  <c r="D122" i="1"/>
  <c r="D125" i="1" s="1"/>
  <c r="E41" i="1"/>
  <c r="B22" i="1"/>
  <c r="E83" i="1"/>
  <c r="F30" i="1"/>
  <c r="F70" i="1" s="1"/>
  <c r="E31" i="1"/>
  <c r="E32" i="1" s="1"/>
  <c r="D44" i="1"/>
  <c r="D84" i="1" s="1"/>
  <c r="D85" i="1" s="1"/>
  <c r="B12" i="4"/>
  <c r="B16" i="4"/>
  <c r="B22" i="4"/>
  <c r="B26" i="4"/>
  <c r="B30" i="4"/>
  <c r="B36" i="4"/>
  <c r="B40" i="4"/>
  <c r="B44" i="4"/>
  <c r="B50" i="4"/>
  <c r="B54" i="4"/>
  <c r="B58" i="4"/>
  <c r="B64" i="4"/>
  <c r="B68" i="4"/>
  <c r="B72" i="4"/>
  <c r="B78" i="4"/>
  <c r="B82" i="4"/>
  <c r="B86" i="4"/>
  <c r="B92" i="4"/>
  <c r="B96" i="4"/>
  <c r="B100" i="4"/>
  <c r="B106" i="4"/>
  <c r="B110" i="4"/>
  <c r="B114" i="4"/>
  <c r="B8" i="4"/>
  <c r="D8" i="4" s="1"/>
  <c r="E8" i="4" s="1"/>
  <c r="C9" i="4" s="1"/>
  <c r="B11" i="4"/>
  <c r="B15" i="4"/>
  <c r="B19" i="4"/>
  <c r="B25" i="4"/>
  <c r="B29" i="4"/>
  <c r="B33" i="4"/>
  <c r="B39" i="4"/>
  <c r="B43" i="4"/>
  <c r="B47" i="4"/>
  <c r="B53" i="4"/>
  <c r="B57" i="4"/>
  <c r="B61" i="4"/>
  <c r="B67" i="4"/>
  <c r="B71" i="4"/>
  <c r="B75" i="4"/>
  <c r="B81" i="4"/>
  <c r="B85" i="4"/>
  <c r="B89" i="4"/>
  <c r="B95" i="4"/>
  <c r="B99" i="4"/>
  <c r="B103" i="4"/>
  <c r="B109" i="4"/>
  <c r="B113" i="4"/>
  <c r="B117" i="4"/>
  <c r="B17" i="4"/>
  <c r="B31" i="4"/>
  <c r="B41" i="4"/>
  <c r="B51" i="4"/>
  <c r="B59" i="4"/>
  <c r="B65" i="4"/>
  <c r="B73" i="4"/>
  <c r="B79" i="4"/>
  <c r="B83" i="4"/>
  <c r="B87" i="4"/>
  <c r="B97" i="4"/>
  <c r="B101" i="4"/>
  <c r="B111" i="4"/>
  <c r="B115" i="4"/>
  <c r="B10" i="4"/>
  <c r="B14" i="4"/>
  <c r="B18" i="4"/>
  <c r="B24" i="4"/>
  <c r="B28" i="4"/>
  <c r="B32" i="4"/>
  <c r="B38" i="4"/>
  <c r="B42" i="4"/>
  <c r="B46" i="4"/>
  <c r="B52" i="4"/>
  <c r="B56" i="4"/>
  <c r="B60" i="4"/>
  <c r="B66" i="4"/>
  <c r="B70" i="4"/>
  <c r="B74" i="4"/>
  <c r="B80" i="4"/>
  <c r="B84" i="4"/>
  <c r="B88" i="4"/>
  <c r="B94" i="4"/>
  <c r="B98" i="4"/>
  <c r="B102" i="4"/>
  <c r="B108" i="4"/>
  <c r="B112" i="4"/>
  <c r="B116" i="4"/>
  <c r="B9" i="4"/>
  <c r="B13" i="4"/>
  <c r="B23" i="4"/>
  <c r="B27" i="4"/>
  <c r="B37" i="4"/>
  <c r="B45" i="4"/>
  <c r="B55" i="4"/>
  <c r="B69" i="4"/>
  <c r="B93" i="4"/>
  <c r="B107" i="4"/>
  <c r="J43" i="1"/>
  <c r="W146" i="1" l="1"/>
  <c r="W148" i="1" s="1"/>
  <c r="V148" i="1"/>
  <c r="V43" i="1"/>
  <c r="U30" i="1"/>
  <c r="T31" i="1"/>
  <c r="T32" i="1" s="1"/>
  <c r="D65" i="1"/>
  <c r="D80" i="1" s="1"/>
  <c r="D134" i="1"/>
  <c r="C134" i="1"/>
  <c r="F41" i="1"/>
  <c r="E122" i="1"/>
  <c r="E125" i="1" s="1"/>
  <c r="B99" i="1"/>
  <c r="D9" i="4"/>
  <c r="E9" i="4" s="1"/>
  <c r="C10" i="4" s="1"/>
  <c r="D10" i="4" s="1"/>
  <c r="E10" i="4" s="1"/>
  <c r="C11" i="4" s="1"/>
  <c r="D11" i="4" s="1"/>
  <c r="E11" i="4" s="1"/>
  <c r="C12" i="4" s="1"/>
  <c r="D12" i="4" s="1"/>
  <c r="E12" i="4" s="1"/>
  <c r="C13" i="4" s="1"/>
  <c r="D13" i="4" s="1"/>
  <c r="E13" i="4" s="1"/>
  <c r="C14" i="4" s="1"/>
  <c r="D14" i="4" s="1"/>
  <c r="E14" i="4" s="1"/>
  <c r="C15" i="4" s="1"/>
  <c r="D15" i="4" s="1"/>
  <c r="E15" i="4" s="1"/>
  <c r="F31" i="1"/>
  <c r="F32" i="1" s="1"/>
  <c r="F83" i="1"/>
  <c r="G30" i="1"/>
  <c r="G70" i="1" s="1"/>
  <c r="E44" i="1"/>
  <c r="E84" i="1" s="1"/>
  <c r="E85" i="1" s="1"/>
  <c r="W43" i="1" l="1"/>
  <c r="V30" i="1"/>
  <c r="U31" i="1"/>
  <c r="U32" i="1"/>
  <c r="E134" i="1"/>
  <c r="E65" i="1"/>
  <c r="E80" i="1" s="1"/>
  <c r="G41" i="1"/>
  <c r="F122" i="1"/>
  <c r="F125" i="1" s="1"/>
  <c r="F44" i="1"/>
  <c r="F84" i="1" s="1"/>
  <c r="F134" i="1"/>
  <c r="F85" i="1"/>
  <c r="G31" i="1"/>
  <c r="G32" i="1" s="1"/>
  <c r="G83" i="1"/>
  <c r="H30" i="1"/>
  <c r="H70" i="1" s="1"/>
  <c r="C16" i="4"/>
  <c r="D16" i="4" s="1"/>
  <c r="E16" i="4" s="1"/>
  <c r="W30" i="1" l="1"/>
  <c r="V31" i="1"/>
  <c r="V32" i="1"/>
  <c r="F65" i="1"/>
  <c r="H41" i="1"/>
  <c r="G122" i="1"/>
  <c r="G125" i="1" s="1"/>
  <c r="H83" i="1"/>
  <c r="I30" i="1"/>
  <c r="H31" i="1"/>
  <c r="H32" i="1" s="1"/>
  <c r="G44" i="1"/>
  <c r="G84" i="1" s="1"/>
  <c r="G85" i="1" s="1"/>
  <c r="C17" i="4"/>
  <c r="D17" i="4" s="1"/>
  <c r="E17" i="4" s="1"/>
  <c r="W32" i="1" l="1"/>
  <c r="W31" i="1"/>
  <c r="G65" i="1"/>
  <c r="G80" i="1" s="1"/>
  <c r="G134" i="1"/>
  <c r="I41" i="1"/>
  <c r="H122" i="1"/>
  <c r="H125" i="1" s="1"/>
  <c r="H44" i="1"/>
  <c r="H84" i="1" s="1"/>
  <c r="H85" i="1" s="1"/>
  <c r="I31" i="1"/>
  <c r="I32" i="1" s="1"/>
  <c r="J30" i="1"/>
  <c r="I83" i="1"/>
  <c r="C18" i="4"/>
  <c r="D18" i="4" s="1"/>
  <c r="E18" i="4" s="1"/>
  <c r="H65" i="1" l="1"/>
  <c r="H80" i="1" s="1"/>
  <c r="H134" i="1"/>
  <c r="J41" i="1"/>
  <c r="J122" i="1" s="1"/>
  <c r="J125" i="1" s="1"/>
  <c r="I122" i="1"/>
  <c r="I125" i="1" s="1"/>
  <c r="I44" i="1"/>
  <c r="I84" i="1" s="1"/>
  <c r="I85" i="1" s="1"/>
  <c r="J83" i="1"/>
  <c r="J31" i="1"/>
  <c r="J32" i="1" s="1"/>
  <c r="C19" i="4"/>
  <c r="I65" i="1" l="1"/>
  <c r="I80" i="1" s="1"/>
  <c r="I134" i="1"/>
  <c r="J44" i="1"/>
  <c r="J84" i="1" s="1"/>
  <c r="J85" i="1"/>
  <c r="D19" i="4"/>
  <c r="E19" i="4" s="1"/>
  <c r="C73" i="1" s="1"/>
  <c r="C20" i="4"/>
  <c r="C39" i="1" s="1"/>
  <c r="J65" i="1" l="1"/>
  <c r="J80" i="1" s="1"/>
  <c r="J134" i="1"/>
  <c r="C22" i="4"/>
  <c r="D22" i="4" s="1"/>
  <c r="E22" i="4" s="1"/>
  <c r="C23" i="4" s="1"/>
  <c r="D23" i="4" s="1"/>
  <c r="E23" i="4" s="1"/>
  <c r="C24" i="4" l="1"/>
  <c r="D24" i="4" l="1"/>
  <c r="E24" i="4" s="1"/>
  <c r="C25" i="4" s="1"/>
  <c r="D25" i="4" s="1"/>
  <c r="E25" i="4" s="1"/>
  <c r="C26" i="4" l="1"/>
  <c r="D26" i="4" l="1"/>
  <c r="E26" i="4" s="1"/>
  <c r="C27" i="4" s="1"/>
  <c r="D27" i="4" s="1"/>
  <c r="E27" i="4" s="1"/>
  <c r="C28" i="4" l="1"/>
  <c r="D28" i="4" l="1"/>
  <c r="E28" i="4" s="1"/>
  <c r="C29" i="4" s="1"/>
  <c r="D29" i="4" s="1"/>
  <c r="E29" i="4" s="1"/>
  <c r="C30" i="4" l="1"/>
  <c r="D30" i="4" l="1"/>
  <c r="E30" i="4" s="1"/>
  <c r="C31" i="4" s="1"/>
  <c r="D31" i="4" s="1"/>
  <c r="E31" i="4" s="1"/>
  <c r="C32" i="4" l="1"/>
  <c r="D32" i="4" s="1"/>
  <c r="E32" i="4" s="1"/>
  <c r="C33" i="4" l="1"/>
  <c r="D33" i="4" l="1"/>
  <c r="E33" i="4" s="1"/>
  <c r="D73" i="1" s="1"/>
  <c r="C34" i="4"/>
  <c r="D39" i="1" s="1"/>
  <c r="D86" i="1" l="1"/>
  <c r="D88" i="1" s="1"/>
  <c r="D89" i="1" s="1"/>
  <c r="D46" i="1"/>
  <c r="D71" i="1" s="1"/>
  <c r="C36" i="4"/>
  <c r="D36" i="4" s="1"/>
  <c r="E36" i="4" s="1"/>
  <c r="C37" i="4" s="1"/>
  <c r="D37" i="4" s="1"/>
  <c r="E37" i="4" s="1"/>
  <c r="D48" i="1" l="1"/>
  <c r="D121" i="1" s="1"/>
  <c r="D123" i="1" s="1"/>
  <c r="D124" i="1" s="1"/>
  <c r="C38" i="4"/>
  <c r="D126" i="1" l="1"/>
  <c r="D49" i="1"/>
  <c r="D68" i="1" s="1"/>
  <c r="D38" i="4"/>
  <c r="E38" i="4" s="1"/>
  <c r="C39" i="4" s="1"/>
  <c r="D39" i="4" s="1"/>
  <c r="E39" i="4" s="1"/>
  <c r="D50" i="1" l="1"/>
  <c r="D75" i="1" s="1"/>
  <c r="C40" i="4"/>
  <c r="D40" i="4" s="1"/>
  <c r="E40" i="4" s="1"/>
  <c r="C41" i="4" l="1"/>
  <c r="D41" i="4" s="1"/>
  <c r="E41" i="4" s="1"/>
  <c r="C42" i="4" l="1"/>
  <c r="D42" i="4" s="1"/>
  <c r="E42" i="4" s="1"/>
  <c r="C43" i="4" l="1"/>
  <c r="D43" i="4" s="1"/>
  <c r="E43" i="4" s="1"/>
  <c r="C44" i="4" l="1"/>
  <c r="D44" i="4" s="1"/>
  <c r="E44" i="4" s="1"/>
  <c r="C45" i="4" l="1"/>
  <c r="D45" i="4" s="1"/>
  <c r="E45" i="4" s="1"/>
  <c r="C46" i="4" l="1"/>
  <c r="D46" i="4" s="1"/>
  <c r="E46" i="4" s="1"/>
  <c r="C47" i="4" l="1"/>
  <c r="D47" i="4" l="1"/>
  <c r="E47" i="4" s="1"/>
  <c r="E73" i="1" s="1"/>
  <c r="C48" i="4"/>
  <c r="E39" i="1" s="1"/>
  <c r="E86" i="1" s="1"/>
  <c r="E88" i="1" s="1"/>
  <c r="E89" i="1" s="1"/>
  <c r="C50" i="4"/>
  <c r="E46" i="1" l="1"/>
  <c r="E71" i="1" s="1"/>
  <c r="D50" i="4"/>
  <c r="E50" i="4" s="1"/>
  <c r="C51" i="4" s="1"/>
  <c r="D51" i="4" s="1"/>
  <c r="E51" i="4" s="1"/>
  <c r="E137" i="1" l="1"/>
  <c r="E48" i="1"/>
  <c r="E121" i="1" s="1"/>
  <c r="E123" i="1" s="1"/>
  <c r="E124" i="1" s="1"/>
  <c r="E136" i="1" s="1"/>
  <c r="C52" i="4"/>
  <c r="E126" i="1" l="1"/>
  <c r="E145" i="1" s="1"/>
  <c r="E49" i="1"/>
  <c r="E68" i="1" s="1"/>
  <c r="D52" i="4"/>
  <c r="E52" i="4" s="1"/>
  <c r="C53" i="4" s="1"/>
  <c r="D53" i="4" s="1"/>
  <c r="E53" i="4" s="1"/>
  <c r="E50" i="1" l="1"/>
  <c r="E75" i="1" s="1"/>
  <c r="C54" i="4"/>
  <c r="D54" i="4" l="1"/>
  <c r="E54" i="4" s="1"/>
  <c r="C55" i="4" s="1"/>
  <c r="D55" i="4" l="1"/>
  <c r="E55" i="4" s="1"/>
  <c r="C56" i="4" s="1"/>
  <c r="D56" i="4" s="1"/>
  <c r="E56" i="4" s="1"/>
  <c r="C57" i="4" l="1"/>
  <c r="D57" i="4" l="1"/>
  <c r="E57" i="4" s="1"/>
  <c r="C58" i="4" s="1"/>
  <c r="D58" i="4" s="1"/>
  <c r="E58" i="4" s="1"/>
  <c r="C59" i="4" l="1"/>
  <c r="D59" i="4" s="1"/>
  <c r="E59" i="4" s="1"/>
  <c r="C60" i="4" l="1"/>
  <c r="D60" i="4" s="1"/>
  <c r="E60" i="4" s="1"/>
  <c r="C61" i="4" l="1"/>
  <c r="D61" i="4" l="1"/>
  <c r="E61" i="4" s="1"/>
  <c r="F73" i="1" s="1"/>
  <c r="C62" i="4"/>
  <c r="F39" i="1" s="1"/>
  <c r="F86" i="1" s="1"/>
  <c r="F88" i="1" s="1"/>
  <c r="F89" i="1" s="1"/>
  <c r="C64" i="4"/>
  <c r="F46" i="1" l="1"/>
  <c r="F71" i="1" s="1"/>
  <c r="D64" i="4"/>
  <c r="E64" i="4" s="1"/>
  <c r="C65" i="4" s="1"/>
  <c r="D65" i="4" s="1"/>
  <c r="E65" i="4" s="1"/>
  <c r="F137" i="1" l="1"/>
  <c r="F48" i="1"/>
  <c r="F121" i="1" s="1"/>
  <c r="F123" i="1" s="1"/>
  <c r="F124" i="1" s="1"/>
  <c r="C66" i="4"/>
  <c r="F126" i="1" l="1"/>
  <c r="F136" i="1"/>
  <c r="F49" i="1"/>
  <c r="F68" i="1" s="1"/>
  <c r="D66" i="4"/>
  <c r="E66" i="4" s="1"/>
  <c r="C67" i="4" s="1"/>
  <c r="D67" i="4" s="1"/>
  <c r="E67" i="4" s="1"/>
  <c r="F145" i="1" l="1"/>
  <c r="F50" i="1"/>
  <c r="F75" i="1" s="1"/>
  <c r="C68" i="4"/>
  <c r="D68" i="4" l="1"/>
  <c r="E68" i="4" s="1"/>
  <c r="C69" i="4" s="1"/>
  <c r="D69" i="4" s="1"/>
  <c r="E69" i="4" s="1"/>
  <c r="C70" i="4" l="1"/>
  <c r="D70" i="4" l="1"/>
  <c r="E70" i="4" s="1"/>
  <c r="C71" i="4" s="1"/>
  <c r="D71" i="4" s="1"/>
  <c r="E71" i="4" s="1"/>
  <c r="C72" i="4" l="1"/>
  <c r="D72" i="4" l="1"/>
  <c r="E72" i="4" s="1"/>
  <c r="C73" i="4" s="1"/>
  <c r="D73" i="4" s="1"/>
  <c r="E73" i="4" s="1"/>
  <c r="C74" i="4" l="1"/>
  <c r="D74" i="4" s="1"/>
  <c r="E74" i="4" s="1"/>
  <c r="C75" i="4" l="1"/>
  <c r="D75" i="4" l="1"/>
  <c r="E75" i="4" s="1"/>
  <c r="G73" i="1" s="1"/>
  <c r="C76" i="4"/>
  <c r="G39" i="1" s="1"/>
  <c r="G86" i="1" s="1"/>
  <c r="G88" i="1" s="1"/>
  <c r="G89" i="1" s="1"/>
  <c r="C78" i="4"/>
  <c r="G46" i="1" l="1"/>
  <c r="G71" i="1" s="1"/>
  <c r="D78" i="4"/>
  <c r="E78" i="4" s="1"/>
  <c r="C79" i="4" s="1"/>
  <c r="D79" i="4" s="1"/>
  <c r="E79" i="4" s="1"/>
  <c r="G137" i="1" l="1"/>
  <c r="G48" i="1"/>
  <c r="G121" i="1" s="1"/>
  <c r="G123" i="1" s="1"/>
  <c r="G124" i="1" s="1"/>
  <c r="C80" i="4"/>
  <c r="G126" i="1" l="1"/>
  <c r="G136" i="1"/>
  <c r="G49" i="1"/>
  <c r="G68" i="1" s="1"/>
  <c r="D80" i="4"/>
  <c r="E80" i="4" s="1"/>
  <c r="C81" i="4" s="1"/>
  <c r="D81" i="4" s="1"/>
  <c r="E81" i="4" s="1"/>
  <c r="G145" i="1" l="1"/>
  <c r="G50" i="1"/>
  <c r="G75" i="1" s="1"/>
  <c r="C82" i="4"/>
  <c r="D82" i="4" l="1"/>
  <c r="E82" i="4" s="1"/>
  <c r="C83" i="4" s="1"/>
  <c r="D83" i="4" s="1"/>
  <c r="E83" i="4" s="1"/>
  <c r="C84" i="4" l="1"/>
  <c r="D84" i="4" l="1"/>
  <c r="E84" i="4" s="1"/>
  <c r="C85" i="4" s="1"/>
  <c r="D85" i="4" s="1"/>
  <c r="E85" i="4" s="1"/>
  <c r="C86" i="4" l="1"/>
  <c r="D86" i="4" l="1"/>
  <c r="E86" i="4" s="1"/>
  <c r="C87" i="4" s="1"/>
  <c r="D87" i="4" s="1"/>
  <c r="E87" i="4" s="1"/>
  <c r="C88" i="4" l="1"/>
  <c r="D88" i="4" s="1"/>
  <c r="E88" i="4" s="1"/>
  <c r="C89" i="4" l="1"/>
  <c r="D89" i="4" l="1"/>
  <c r="E89" i="4" s="1"/>
  <c r="H73" i="1" s="1"/>
  <c r="C90" i="4"/>
  <c r="H39" i="1" s="1"/>
  <c r="H86" i="1" s="1"/>
  <c r="H88" i="1" s="1"/>
  <c r="H89" i="1" s="1"/>
  <c r="C92" i="4" l="1"/>
  <c r="H46" i="1"/>
  <c r="H71" i="1" s="1"/>
  <c r="D92" i="4"/>
  <c r="E92" i="4" s="1"/>
  <c r="C93" i="4" s="1"/>
  <c r="D93" i="4" s="1"/>
  <c r="E93" i="4" s="1"/>
  <c r="H137" i="1" l="1"/>
  <c r="H48" i="1"/>
  <c r="H121" i="1" s="1"/>
  <c r="H123" i="1" s="1"/>
  <c r="H124" i="1" s="1"/>
  <c r="C94" i="4"/>
  <c r="H126" i="1" l="1"/>
  <c r="H136" i="1"/>
  <c r="D94" i="4"/>
  <c r="E94" i="4" s="1"/>
  <c r="C95" i="4" s="1"/>
  <c r="D95" i="4" s="1"/>
  <c r="E95" i="4" s="1"/>
  <c r="H49" i="1"/>
  <c r="H68" i="1" s="1"/>
  <c r="H145" i="1" l="1"/>
  <c r="H50" i="1"/>
  <c r="H75" i="1" s="1"/>
  <c r="C96" i="4"/>
  <c r="D96" i="4" l="1"/>
  <c r="E96" i="4" s="1"/>
  <c r="C97" i="4" s="1"/>
  <c r="D97" i="4" l="1"/>
  <c r="E97" i="4" s="1"/>
  <c r="C98" i="4" s="1"/>
  <c r="D98" i="4" s="1"/>
  <c r="E98" i="4" s="1"/>
  <c r="C99" i="4" l="1"/>
  <c r="D99" i="4" l="1"/>
  <c r="E99" i="4" s="1"/>
  <c r="C100" i="4" s="1"/>
  <c r="D100" i="4" s="1"/>
  <c r="E100" i="4" s="1"/>
  <c r="C101" i="4" l="1"/>
  <c r="D101" i="4" s="1"/>
  <c r="E101" i="4" s="1"/>
  <c r="C102" i="4" l="1"/>
  <c r="D102" i="4" s="1"/>
  <c r="E102" i="4" s="1"/>
  <c r="C103" i="4" l="1"/>
  <c r="D103" i="4" l="1"/>
  <c r="E103" i="4" s="1"/>
  <c r="I73" i="1" s="1"/>
  <c r="C104" i="4"/>
  <c r="I39" i="1" s="1"/>
  <c r="I86" i="1" s="1"/>
  <c r="I88" i="1" s="1"/>
  <c r="I89" i="1" s="1"/>
  <c r="C106" i="4" l="1"/>
  <c r="I46" i="1"/>
  <c r="I71" i="1" s="1"/>
  <c r="D106" i="4"/>
  <c r="E106" i="4" s="1"/>
  <c r="C107" i="4" s="1"/>
  <c r="D107" i="4" s="1"/>
  <c r="E107" i="4" s="1"/>
  <c r="I137" i="1" l="1"/>
  <c r="I48" i="1"/>
  <c r="I121" i="1" s="1"/>
  <c r="I123" i="1" s="1"/>
  <c r="I124" i="1" s="1"/>
  <c r="C108" i="4"/>
  <c r="D108" i="4" s="1"/>
  <c r="E108" i="4" s="1"/>
  <c r="I126" i="1" l="1"/>
  <c r="I136" i="1"/>
  <c r="I49" i="1"/>
  <c r="I68" i="1" s="1"/>
  <c r="C109" i="4"/>
  <c r="D109" i="4" s="1"/>
  <c r="E109" i="4" s="1"/>
  <c r="I145" i="1" l="1"/>
  <c r="I50" i="1"/>
  <c r="I75" i="1" s="1"/>
  <c r="C110" i="4"/>
  <c r="D110" i="4" s="1"/>
  <c r="E110" i="4" s="1"/>
  <c r="C111" i="4" l="1"/>
  <c r="D111" i="4" s="1"/>
  <c r="E111" i="4" s="1"/>
  <c r="C112" i="4" l="1"/>
  <c r="D112" i="4" s="1"/>
  <c r="E112" i="4" s="1"/>
  <c r="C113" i="4" l="1"/>
  <c r="D113" i="4" s="1"/>
  <c r="E113" i="4" s="1"/>
  <c r="C114" i="4" l="1"/>
  <c r="D114" i="4" s="1"/>
  <c r="E114" i="4" s="1"/>
  <c r="C115" i="4" l="1"/>
  <c r="D115" i="4" s="1"/>
  <c r="E115" i="4" s="1"/>
  <c r="C116" i="4" l="1"/>
  <c r="D116" i="4" s="1"/>
  <c r="E116" i="4" s="1"/>
  <c r="C117" i="4" l="1"/>
  <c r="D117" i="4" l="1"/>
  <c r="E117" i="4" s="1"/>
  <c r="J73" i="1" s="1"/>
  <c r="C118" i="4"/>
  <c r="J39" i="1" s="1"/>
  <c r="J86" i="1" s="1"/>
  <c r="J88" i="1" s="1"/>
  <c r="J89" i="1" s="1"/>
  <c r="C120" i="4" l="1"/>
  <c r="J46" i="1"/>
  <c r="J71" i="1" l="1"/>
  <c r="D120" i="4"/>
  <c r="E120" i="4" s="1"/>
  <c r="C121" i="4" s="1"/>
  <c r="D121" i="4" s="1"/>
  <c r="E121" i="4" s="1"/>
  <c r="C122" i="4" s="1"/>
  <c r="D122" i="4" s="1"/>
  <c r="E122" i="4" s="1"/>
  <c r="C123" i="4" s="1"/>
  <c r="D123" i="4" s="1"/>
  <c r="E123" i="4" s="1"/>
  <c r="C124" i="4" s="1"/>
  <c r="D124" i="4" s="1"/>
  <c r="E124" i="4" s="1"/>
  <c r="C125" i="4" s="1"/>
  <c r="D125" i="4" s="1"/>
  <c r="E125" i="4" s="1"/>
  <c r="C126" i="4" s="1"/>
  <c r="D126" i="4" s="1"/>
  <c r="E126" i="4" s="1"/>
  <c r="C127" i="4" s="1"/>
  <c r="D127" i="4" s="1"/>
  <c r="E127" i="4" s="1"/>
  <c r="C128" i="4" s="1"/>
  <c r="D128" i="4" s="1"/>
  <c r="E128" i="4" s="1"/>
  <c r="C129" i="4" s="1"/>
  <c r="D129" i="4" s="1"/>
  <c r="E129" i="4" s="1"/>
  <c r="C130" i="4" s="1"/>
  <c r="D130" i="4" s="1"/>
  <c r="E130" i="4" s="1"/>
  <c r="C131" i="4" s="1"/>
  <c r="D131" i="4" s="1"/>
  <c r="E131" i="4" s="1"/>
  <c r="J48" i="1"/>
  <c r="C134" i="4" l="1"/>
  <c r="D134" i="4" s="1"/>
  <c r="E134" i="4" s="1"/>
  <c r="C135" i="4" s="1"/>
  <c r="D135" i="4" s="1"/>
  <c r="E135" i="4" s="1"/>
  <c r="C136" i="4" s="1"/>
  <c r="D136" i="4" s="1"/>
  <c r="E136" i="4" s="1"/>
  <c r="C137" i="4" s="1"/>
  <c r="D137" i="4" s="1"/>
  <c r="E137" i="4" s="1"/>
  <c r="C138" i="4" s="1"/>
  <c r="D138" i="4" s="1"/>
  <c r="E138" i="4" s="1"/>
  <c r="C139" i="4" s="1"/>
  <c r="D139" i="4" s="1"/>
  <c r="E139" i="4" s="1"/>
  <c r="C140" i="4" s="1"/>
  <c r="D140" i="4" s="1"/>
  <c r="E140" i="4" s="1"/>
  <c r="C141" i="4" s="1"/>
  <c r="D141" i="4" s="1"/>
  <c r="E141" i="4" s="1"/>
  <c r="C142" i="4" s="1"/>
  <c r="D142" i="4" s="1"/>
  <c r="E142" i="4" s="1"/>
  <c r="C143" i="4" s="1"/>
  <c r="D143" i="4" s="1"/>
  <c r="E143" i="4" s="1"/>
  <c r="C144" i="4" s="1"/>
  <c r="D144" i="4" s="1"/>
  <c r="E144" i="4" s="1"/>
  <c r="C145" i="4" s="1"/>
  <c r="D145" i="4" s="1"/>
  <c r="E145" i="4" s="1"/>
  <c r="K73" i="1"/>
  <c r="J121" i="1"/>
  <c r="J123" i="1" s="1"/>
  <c r="C132" i="4"/>
  <c r="K39" i="1" s="1"/>
  <c r="K46" i="1" s="1"/>
  <c r="J137" i="1"/>
  <c r="J49" i="1"/>
  <c r="J68" i="1" s="1"/>
  <c r="J124" i="1" l="1"/>
  <c r="J136" i="1" s="1"/>
  <c r="J126" i="1"/>
  <c r="J145" i="1" s="1"/>
  <c r="C148" i="4"/>
  <c r="D148" i="4" s="1"/>
  <c r="E148" i="4" s="1"/>
  <c r="C149" i="4" s="1"/>
  <c r="D149" i="4" s="1"/>
  <c r="E149" i="4" s="1"/>
  <c r="C150" i="4" s="1"/>
  <c r="D150" i="4" s="1"/>
  <c r="E150" i="4" s="1"/>
  <c r="C151" i="4" s="1"/>
  <c r="D151" i="4" s="1"/>
  <c r="E151" i="4" s="1"/>
  <c r="C152" i="4" s="1"/>
  <c r="D152" i="4" s="1"/>
  <c r="E152" i="4" s="1"/>
  <c r="C153" i="4" s="1"/>
  <c r="D153" i="4" s="1"/>
  <c r="E153" i="4" s="1"/>
  <c r="C154" i="4" s="1"/>
  <c r="D154" i="4" s="1"/>
  <c r="E154" i="4" s="1"/>
  <c r="C155" i="4" s="1"/>
  <c r="D155" i="4" s="1"/>
  <c r="E155" i="4" s="1"/>
  <c r="C156" i="4" s="1"/>
  <c r="D156" i="4" s="1"/>
  <c r="E156" i="4" s="1"/>
  <c r="C157" i="4" s="1"/>
  <c r="D157" i="4" s="1"/>
  <c r="E157" i="4" s="1"/>
  <c r="C158" i="4" s="1"/>
  <c r="D158" i="4" s="1"/>
  <c r="E158" i="4" s="1"/>
  <c r="C159" i="4" s="1"/>
  <c r="D159" i="4" s="1"/>
  <c r="E159" i="4" s="1"/>
  <c r="L73" i="1"/>
  <c r="K48" i="1"/>
  <c r="K121" i="1" s="1"/>
  <c r="K123" i="1" s="1"/>
  <c r="K71" i="1"/>
  <c r="K137" i="1" s="1"/>
  <c r="C146" i="4"/>
  <c r="L39" i="1" s="1"/>
  <c r="L46" i="1" s="1"/>
  <c r="J50" i="1"/>
  <c r="J75" i="1" s="1"/>
  <c r="C162" i="4" l="1"/>
  <c r="D162" i="4" s="1"/>
  <c r="E162" i="4" s="1"/>
  <c r="C163" i="4" s="1"/>
  <c r="D163" i="4" s="1"/>
  <c r="E163" i="4" s="1"/>
  <c r="C164" i="4" s="1"/>
  <c r="D164" i="4" s="1"/>
  <c r="E164" i="4" s="1"/>
  <c r="C165" i="4" s="1"/>
  <c r="D165" i="4" s="1"/>
  <c r="E165" i="4" s="1"/>
  <c r="C166" i="4" s="1"/>
  <c r="D166" i="4" s="1"/>
  <c r="E166" i="4" s="1"/>
  <c r="C167" i="4" s="1"/>
  <c r="D167" i="4" s="1"/>
  <c r="E167" i="4" s="1"/>
  <c r="C168" i="4" s="1"/>
  <c r="D168" i="4" s="1"/>
  <c r="E168" i="4" s="1"/>
  <c r="C169" i="4" s="1"/>
  <c r="D169" i="4" s="1"/>
  <c r="E169" i="4" s="1"/>
  <c r="C170" i="4" s="1"/>
  <c r="D170" i="4" s="1"/>
  <c r="E170" i="4" s="1"/>
  <c r="C171" i="4" s="1"/>
  <c r="D171" i="4" s="1"/>
  <c r="E171" i="4" s="1"/>
  <c r="C172" i="4" s="1"/>
  <c r="D172" i="4" s="1"/>
  <c r="E172" i="4" s="1"/>
  <c r="C173" i="4" s="1"/>
  <c r="D173" i="4" s="1"/>
  <c r="E173" i="4" s="1"/>
  <c r="M73" i="1"/>
  <c r="L48" i="1"/>
  <c r="L121" i="1" s="1"/>
  <c r="L123" i="1" s="1"/>
  <c r="L71" i="1"/>
  <c r="L137" i="1" s="1"/>
  <c r="K124" i="1"/>
  <c r="K49" i="1"/>
  <c r="C160" i="4"/>
  <c r="M39" i="1" s="1"/>
  <c r="M46" i="1" s="1"/>
  <c r="K126" i="1" l="1"/>
  <c r="K136" i="1"/>
  <c r="C176" i="4"/>
  <c r="D176" i="4" s="1"/>
  <c r="E176" i="4" s="1"/>
  <c r="C177" i="4" s="1"/>
  <c r="D177" i="4" s="1"/>
  <c r="E177" i="4" s="1"/>
  <c r="C178" i="4" s="1"/>
  <c r="D178" i="4" s="1"/>
  <c r="E178" i="4" s="1"/>
  <c r="C179" i="4" s="1"/>
  <c r="D179" i="4" s="1"/>
  <c r="E179" i="4" s="1"/>
  <c r="C180" i="4" s="1"/>
  <c r="D180" i="4" s="1"/>
  <c r="E180" i="4" s="1"/>
  <c r="C181" i="4" s="1"/>
  <c r="D181" i="4" s="1"/>
  <c r="E181" i="4" s="1"/>
  <c r="C182" i="4" s="1"/>
  <c r="D182" i="4" s="1"/>
  <c r="E182" i="4" s="1"/>
  <c r="C183" i="4" s="1"/>
  <c r="D183" i="4" s="1"/>
  <c r="E183" i="4" s="1"/>
  <c r="C184" i="4" s="1"/>
  <c r="D184" i="4" s="1"/>
  <c r="E184" i="4" s="1"/>
  <c r="C185" i="4" s="1"/>
  <c r="D185" i="4" s="1"/>
  <c r="E185" i="4" s="1"/>
  <c r="C186" i="4" s="1"/>
  <c r="D186" i="4" s="1"/>
  <c r="E186" i="4" s="1"/>
  <c r="C187" i="4" s="1"/>
  <c r="D187" i="4" s="1"/>
  <c r="E187" i="4" s="1"/>
  <c r="N73" i="1"/>
  <c r="M48" i="1"/>
  <c r="M121" i="1" s="1"/>
  <c r="M123" i="1" s="1"/>
  <c r="M71" i="1"/>
  <c r="M137" i="1" s="1"/>
  <c r="K50" i="1"/>
  <c r="K75" i="1" s="1"/>
  <c r="K68" i="1"/>
  <c r="L124" i="1"/>
  <c r="L49" i="1"/>
  <c r="C174" i="4"/>
  <c r="N39" i="1" s="1"/>
  <c r="N46" i="1" s="1"/>
  <c r="L126" i="1" l="1"/>
  <c r="L136" i="1"/>
  <c r="C190" i="4"/>
  <c r="D190" i="4" s="1"/>
  <c r="E190" i="4" s="1"/>
  <c r="C191" i="4" s="1"/>
  <c r="D191" i="4" s="1"/>
  <c r="E191" i="4" s="1"/>
  <c r="C192" i="4" s="1"/>
  <c r="D192" i="4" s="1"/>
  <c r="E192" i="4" s="1"/>
  <c r="C193" i="4" s="1"/>
  <c r="D193" i="4" s="1"/>
  <c r="E193" i="4" s="1"/>
  <c r="C194" i="4" s="1"/>
  <c r="D194" i="4" s="1"/>
  <c r="E194" i="4" s="1"/>
  <c r="C195" i="4" s="1"/>
  <c r="D195" i="4" s="1"/>
  <c r="E195" i="4" s="1"/>
  <c r="C196" i="4" s="1"/>
  <c r="D196" i="4" s="1"/>
  <c r="E196" i="4" s="1"/>
  <c r="C197" i="4" s="1"/>
  <c r="D197" i="4" s="1"/>
  <c r="E197" i="4" s="1"/>
  <c r="C198" i="4" s="1"/>
  <c r="D198" i="4" s="1"/>
  <c r="E198" i="4" s="1"/>
  <c r="C199" i="4" s="1"/>
  <c r="D199" i="4" s="1"/>
  <c r="E199" i="4" s="1"/>
  <c r="C200" i="4" s="1"/>
  <c r="D200" i="4" s="1"/>
  <c r="E200" i="4" s="1"/>
  <c r="O73" i="1"/>
  <c r="N48" i="1"/>
  <c r="N121" i="1" s="1"/>
  <c r="N123" i="1" s="1"/>
  <c r="N71" i="1"/>
  <c r="N137" i="1" s="1"/>
  <c r="L50" i="1"/>
  <c r="L75" i="1" s="1"/>
  <c r="L68" i="1"/>
  <c r="M124" i="1"/>
  <c r="M49" i="1"/>
  <c r="K78" i="1"/>
  <c r="C188" i="4"/>
  <c r="O39" i="1" s="1"/>
  <c r="O46" i="1" s="1"/>
  <c r="M126" i="1" l="1"/>
  <c r="M136" i="1"/>
  <c r="N49" i="1"/>
  <c r="N50" i="1" s="1"/>
  <c r="N75" i="1" s="1"/>
  <c r="N68" i="1"/>
  <c r="M50" i="1"/>
  <c r="M75" i="1" s="1"/>
  <c r="M68" i="1"/>
  <c r="N124" i="1"/>
  <c r="O48" i="1"/>
  <c r="O121" i="1" s="1"/>
  <c r="O123" i="1" s="1"/>
  <c r="O71" i="1"/>
  <c r="O137" i="1" s="1"/>
  <c r="L78" i="1"/>
  <c r="C201" i="4"/>
  <c r="N126" i="1" l="1"/>
  <c r="N136" i="1"/>
  <c r="O124" i="1"/>
  <c r="O49" i="1"/>
  <c r="M78" i="1"/>
  <c r="N78" i="1"/>
  <c r="D201" i="4"/>
  <c r="E201" i="4" s="1"/>
  <c r="P73" i="1" s="1"/>
  <c r="C202" i="4"/>
  <c r="P39" i="1" s="1"/>
  <c r="P46" i="1" s="1"/>
  <c r="O126" i="1" l="1"/>
  <c r="O136" i="1"/>
  <c r="P48" i="1"/>
  <c r="P121" i="1" s="1"/>
  <c r="P123" i="1" s="1"/>
  <c r="P71" i="1"/>
  <c r="P137" i="1" s="1"/>
  <c r="O50" i="1"/>
  <c r="O75" i="1" s="1"/>
  <c r="O68" i="1"/>
  <c r="P49" i="1"/>
  <c r="C204" i="4"/>
  <c r="P50" i="1" l="1"/>
  <c r="P75" i="1" s="1"/>
  <c r="P68" i="1"/>
  <c r="P124" i="1"/>
  <c r="O78" i="1"/>
  <c r="D204" i="4"/>
  <c r="E204" i="4" s="1"/>
  <c r="P126" i="1" l="1"/>
  <c r="P136" i="1"/>
  <c r="P78" i="1"/>
  <c r="C205" i="4"/>
  <c r="D205" i="4" l="1"/>
  <c r="E205" i="4" s="1"/>
  <c r="C206" i="4" l="1"/>
  <c r="D206" i="4" l="1"/>
  <c r="E206" i="4" s="1"/>
  <c r="C207" i="4" l="1"/>
  <c r="D207" i="4" l="1"/>
  <c r="E207" i="4" s="1"/>
  <c r="C208" i="4" l="1"/>
  <c r="C42" i="1"/>
  <c r="C69" i="1" s="1"/>
  <c r="D69" i="1" s="1"/>
  <c r="D208" i="4" l="1"/>
  <c r="E208" i="4" s="1"/>
  <c r="D78" i="1"/>
  <c r="E69" i="1"/>
  <c r="C46" i="1"/>
  <c r="C86" i="1"/>
  <c r="C88" i="1" s="1"/>
  <c r="C89" i="1" s="1"/>
  <c r="C209" i="4" l="1"/>
  <c r="D209" i="4" s="1"/>
  <c r="E209" i="4" s="1"/>
  <c r="C48" i="1"/>
  <c r="C71" i="1"/>
  <c r="E78" i="1"/>
  <c r="F69" i="1"/>
  <c r="C210" i="4" l="1"/>
  <c r="D210" i="4" s="1"/>
  <c r="E210" i="4" s="1"/>
  <c r="C49" i="1"/>
  <c r="C68" i="1" s="1"/>
  <c r="C121" i="1"/>
  <c r="C123" i="1" s="1"/>
  <c r="F78" i="1"/>
  <c r="G69" i="1"/>
  <c r="D137" i="1"/>
  <c r="C137" i="1"/>
  <c r="C211" i="4" l="1"/>
  <c r="D211" i="4" s="1"/>
  <c r="E211" i="4" s="1"/>
  <c r="C50" i="1"/>
  <c r="C75" i="1" s="1"/>
  <c r="C78" i="1" s="1"/>
  <c r="G78" i="1"/>
  <c r="H69" i="1"/>
  <c r="C124" i="1"/>
  <c r="C126" i="1" s="1"/>
  <c r="C212" i="4" l="1"/>
  <c r="D212" i="4" s="1"/>
  <c r="E212" i="4" s="1"/>
  <c r="C136" i="1"/>
  <c r="C145" i="1" s="1"/>
  <c r="D136" i="1"/>
  <c r="D145" i="1" s="1"/>
  <c r="H78" i="1"/>
  <c r="I69" i="1"/>
  <c r="C213" i="4" l="1"/>
  <c r="D213" i="4" s="1"/>
  <c r="E213" i="4" s="1"/>
  <c r="J78" i="1"/>
  <c r="I78" i="1"/>
  <c r="C214" i="4" l="1"/>
  <c r="D214" i="4" s="1"/>
  <c r="E214" i="4" s="1"/>
  <c r="C215" i="4" l="1"/>
  <c r="D215" i="4" l="1"/>
  <c r="E215" i="4" s="1"/>
  <c r="Q73" i="1" s="1"/>
  <c r="C216" i="4"/>
  <c r="Q39" i="1" s="1"/>
  <c r="Q46" i="1" s="1"/>
  <c r="Q48" i="1" l="1"/>
  <c r="Q121" i="1" s="1"/>
  <c r="Q123" i="1" s="1"/>
  <c r="Q71" i="1"/>
  <c r="Q137" i="1" s="1"/>
  <c r="Q49" i="1"/>
  <c r="C218" i="4"/>
  <c r="Q50" i="1" l="1"/>
  <c r="Q75" i="1" s="1"/>
  <c r="Q68" i="1"/>
  <c r="Q124" i="1"/>
  <c r="D218" i="4"/>
  <c r="E218" i="4" s="1"/>
  <c r="Q126" i="1" l="1"/>
  <c r="Q136" i="1"/>
  <c r="Q78" i="1"/>
  <c r="C219" i="4"/>
  <c r="D219" i="4" l="1"/>
  <c r="E219" i="4" s="1"/>
  <c r="C220" i="4" l="1"/>
  <c r="D220" i="4" l="1"/>
  <c r="E220" i="4" s="1"/>
  <c r="C221" i="4" l="1"/>
  <c r="D221" i="4" l="1"/>
  <c r="E221" i="4" s="1"/>
  <c r="C222" i="4" l="1"/>
  <c r="D222" i="4" l="1"/>
  <c r="E222" i="4" s="1"/>
  <c r="C223" i="4" l="1"/>
  <c r="D223" i="4" s="1"/>
  <c r="E223" i="4" s="1"/>
  <c r="C224" i="4" l="1"/>
  <c r="D224" i="4" s="1"/>
  <c r="E224" i="4" s="1"/>
  <c r="C225" i="4" l="1"/>
  <c r="D225" i="4" s="1"/>
  <c r="E225" i="4" s="1"/>
  <c r="C226" i="4" l="1"/>
  <c r="D226" i="4" s="1"/>
  <c r="E226" i="4" s="1"/>
  <c r="C227" i="4" l="1"/>
  <c r="D227" i="4" s="1"/>
  <c r="E227" i="4" s="1"/>
  <c r="C228" i="4" l="1"/>
  <c r="D228" i="4" s="1"/>
  <c r="E228" i="4" s="1"/>
  <c r="C229" i="4" l="1"/>
  <c r="D229" i="4" l="1"/>
  <c r="E229" i="4" s="1"/>
  <c r="R73" i="1" s="1"/>
  <c r="C230" i="4"/>
  <c r="R39" i="1" s="1"/>
  <c r="R46" i="1" s="1"/>
  <c r="R48" i="1" l="1"/>
  <c r="R121" i="1" s="1"/>
  <c r="R123" i="1" s="1"/>
  <c r="R71" i="1"/>
  <c r="R137" i="1" s="1"/>
  <c r="R49" i="1"/>
  <c r="C232" i="4"/>
  <c r="R50" i="1" l="1"/>
  <c r="R75" i="1" s="1"/>
  <c r="R68" i="1"/>
  <c r="R124" i="1"/>
  <c r="D232" i="4"/>
  <c r="E232" i="4" s="1"/>
  <c r="R126" i="1" l="1"/>
  <c r="R136" i="1"/>
  <c r="R78" i="1"/>
  <c r="C233" i="4"/>
  <c r="D233" i="4" l="1"/>
  <c r="E233" i="4" s="1"/>
  <c r="C234" i="4" l="1"/>
  <c r="D234" i="4" l="1"/>
  <c r="E234" i="4" s="1"/>
  <c r="C235" i="4" l="1"/>
  <c r="D235" i="4" l="1"/>
  <c r="E235" i="4" s="1"/>
  <c r="C236" i="4" l="1"/>
  <c r="D236" i="4" l="1"/>
  <c r="E236" i="4" s="1"/>
  <c r="C237" i="4" l="1"/>
  <c r="D237" i="4" s="1"/>
  <c r="E237" i="4" s="1"/>
  <c r="C238" i="4" l="1"/>
  <c r="D238" i="4" s="1"/>
  <c r="E238" i="4" s="1"/>
  <c r="C239" i="4" l="1"/>
  <c r="D239" i="4" s="1"/>
  <c r="E239" i="4" s="1"/>
  <c r="C240" i="4" l="1"/>
  <c r="D240" i="4" s="1"/>
  <c r="E240" i="4" s="1"/>
  <c r="C241" i="4" l="1"/>
  <c r="D241" i="4" s="1"/>
  <c r="E241" i="4" s="1"/>
  <c r="C242" i="4" l="1"/>
  <c r="D242" i="4" s="1"/>
  <c r="E242" i="4" s="1"/>
  <c r="C243" i="4" l="1"/>
  <c r="D243" i="4" l="1"/>
  <c r="E243" i="4" s="1"/>
  <c r="S73" i="1" s="1"/>
  <c r="C244" i="4"/>
  <c r="S39" i="1" s="1"/>
  <c r="S46" i="1" s="1"/>
  <c r="S48" i="1" l="1"/>
  <c r="S121" i="1" s="1"/>
  <c r="S123" i="1" s="1"/>
  <c r="S71" i="1"/>
  <c r="S137" i="1" s="1"/>
  <c r="S49" i="1"/>
  <c r="C246" i="4"/>
  <c r="S50" i="1" l="1"/>
  <c r="S75" i="1" s="1"/>
  <c r="S68" i="1"/>
  <c r="S124" i="1"/>
  <c r="D246" i="4"/>
  <c r="E246" i="4" s="1"/>
  <c r="S126" i="1" l="1"/>
  <c r="S136" i="1"/>
  <c r="S78" i="1"/>
  <c r="C247" i="4"/>
  <c r="D247" i="4" l="1"/>
  <c r="E247" i="4" s="1"/>
  <c r="C248" i="4" l="1"/>
  <c r="D248" i="4" l="1"/>
  <c r="E248" i="4" s="1"/>
  <c r="C249" i="4" l="1"/>
  <c r="D249" i="4" l="1"/>
  <c r="E249" i="4" s="1"/>
  <c r="C250" i="4" l="1"/>
  <c r="D250" i="4" l="1"/>
  <c r="E250" i="4" s="1"/>
  <c r="C251" i="4" l="1"/>
  <c r="D251" i="4" s="1"/>
  <c r="E251" i="4" s="1"/>
  <c r="E252" i="4" l="1"/>
  <c r="C252" i="4"/>
  <c r="D252" i="4" s="1"/>
  <c r="C253" i="4" l="1"/>
  <c r="D253" i="4" s="1"/>
  <c r="E253" i="4" s="1"/>
  <c r="E254" i="4" l="1"/>
  <c r="C254" i="4"/>
  <c r="D254" i="4" s="1"/>
  <c r="C255" i="4" l="1"/>
  <c r="D255" i="4" s="1"/>
  <c r="E255" i="4" s="1"/>
  <c r="E256" i="4" l="1"/>
  <c r="C256" i="4"/>
  <c r="D256" i="4" s="1"/>
  <c r="C257" i="4" l="1"/>
  <c r="D257" i="4" l="1"/>
  <c r="E257" i="4" s="1"/>
  <c r="T73" i="1" s="1"/>
  <c r="C258" i="4"/>
  <c r="T39" i="1" s="1"/>
  <c r="T46" i="1" s="1"/>
  <c r="T48" i="1" l="1"/>
  <c r="T121" i="1" s="1"/>
  <c r="T123" i="1" s="1"/>
  <c r="T71" i="1"/>
  <c r="T137" i="1" s="1"/>
  <c r="T49" i="1"/>
  <c r="C260" i="4"/>
  <c r="T50" i="1" l="1"/>
  <c r="T75" i="1" s="1"/>
  <c r="T68" i="1"/>
  <c r="T124" i="1"/>
  <c r="D260" i="4"/>
  <c r="E260" i="4" s="1"/>
  <c r="T126" i="1" l="1"/>
  <c r="T136" i="1"/>
  <c r="T78" i="1"/>
  <c r="C261" i="4"/>
  <c r="D261" i="4" l="1"/>
  <c r="E261" i="4" s="1"/>
  <c r="C262" i="4" l="1"/>
  <c r="D262" i="4" l="1"/>
  <c r="E262" i="4" s="1"/>
  <c r="C263" i="4" l="1"/>
  <c r="D263" i="4" l="1"/>
  <c r="E263" i="4" s="1"/>
  <c r="C264" i="4" l="1"/>
  <c r="D264" i="4" l="1"/>
  <c r="E264" i="4" s="1"/>
  <c r="C265" i="4" l="1"/>
  <c r="D265" i="4" s="1"/>
  <c r="E265" i="4" s="1"/>
  <c r="C266" i="4" l="1"/>
  <c r="D266" i="4" s="1"/>
  <c r="E266" i="4" s="1"/>
  <c r="C267" i="4" l="1"/>
  <c r="D267" i="4" s="1"/>
  <c r="E267" i="4" s="1"/>
  <c r="C268" i="4" l="1"/>
  <c r="D268" i="4" s="1"/>
  <c r="E268" i="4" s="1"/>
  <c r="C269" i="4" l="1"/>
  <c r="D269" i="4" s="1"/>
  <c r="E269" i="4" s="1"/>
  <c r="C270" i="4" l="1"/>
  <c r="D270" i="4" s="1"/>
  <c r="E270" i="4" s="1"/>
  <c r="C271" i="4" l="1"/>
  <c r="D271" i="4" l="1"/>
  <c r="E271" i="4" s="1"/>
  <c r="U73" i="1" s="1"/>
  <c r="C272" i="4"/>
  <c r="U39" i="1" s="1"/>
  <c r="U46" i="1" s="1"/>
  <c r="U48" i="1" l="1"/>
  <c r="U121" i="1" s="1"/>
  <c r="U123" i="1" s="1"/>
  <c r="U124" i="1" s="1"/>
  <c r="U71" i="1"/>
  <c r="U137" i="1" s="1"/>
  <c r="U49" i="1"/>
  <c r="C274" i="4"/>
  <c r="U126" i="1" l="1"/>
  <c r="U136" i="1"/>
  <c r="U50" i="1"/>
  <c r="U75" i="1" s="1"/>
  <c r="U68" i="1"/>
  <c r="D274" i="4"/>
  <c r="E274" i="4" s="1"/>
  <c r="U78" i="1" l="1"/>
  <c r="C275" i="4"/>
  <c r="D275" i="4" l="1"/>
  <c r="E275" i="4" s="1"/>
  <c r="C276" i="4" l="1"/>
  <c r="D276" i="4" l="1"/>
  <c r="E276" i="4" s="1"/>
  <c r="C277" i="4" l="1"/>
  <c r="D277" i="4" l="1"/>
  <c r="E277" i="4" s="1"/>
  <c r="C278" i="4" l="1"/>
  <c r="D278" i="4" l="1"/>
  <c r="E278" i="4" s="1"/>
  <c r="C279" i="4" l="1"/>
  <c r="D279" i="4" s="1"/>
  <c r="E279" i="4" s="1"/>
  <c r="C280" i="4" l="1"/>
  <c r="D280" i="4" s="1"/>
  <c r="E280" i="4" s="1"/>
  <c r="C281" i="4" l="1"/>
  <c r="D281" i="4" s="1"/>
  <c r="E281" i="4" s="1"/>
  <c r="C282" i="4" l="1"/>
  <c r="D282" i="4" s="1"/>
  <c r="E282" i="4" s="1"/>
  <c r="C283" i="4" l="1"/>
  <c r="D283" i="4" s="1"/>
  <c r="E283" i="4" s="1"/>
  <c r="C284" i="4" l="1"/>
  <c r="D284" i="4" s="1"/>
  <c r="E284" i="4" s="1"/>
  <c r="C285" i="4" l="1"/>
  <c r="D285" i="4" l="1"/>
  <c r="E285" i="4" s="1"/>
  <c r="V73" i="1" s="1"/>
  <c r="C286" i="4"/>
  <c r="V39" i="1" s="1"/>
  <c r="V46" i="1" s="1"/>
  <c r="V48" i="1" l="1"/>
  <c r="V121" i="1" s="1"/>
  <c r="V123" i="1" s="1"/>
  <c r="V124" i="1" s="1"/>
  <c r="V71" i="1"/>
  <c r="V137" i="1" s="1"/>
  <c r="V49" i="1"/>
  <c r="C288" i="4"/>
  <c r="V126" i="1" l="1"/>
  <c r="V136" i="1"/>
  <c r="V50" i="1"/>
  <c r="V75" i="1" s="1"/>
  <c r="V68" i="1"/>
  <c r="D288" i="4"/>
  <c r="E288" i="4" s="1"/>
  <c r="V78" i="1" l="1"/>
  <c r="C289" i="4"/>
  <c r="D289" i="4" l="1"/>
  <c r="E289" i="4" s="1"/>
  <c r="C290" i="4" l="1"/>
  <c r="D290" i="4" l="1"/>
  <c r="E290" i="4" s="1"/>
  <c r="C291" i="4" l="1"/>
  <c r="D291" i="4" l="1"/>
  <c r="E291" i="4" s="1"/>
  <c r="C292" i="4" l="1"/>
  <c r="D292" i="4" l="1"/>
  <c r="E292" i="4" s="1"/>
  <c r="C293" i="4" l="1"/>
  <c r="D293" i="4" s="1"/>
  <c r="E293" i="4" s="1"/>
  <c r="C294" i="4" l="1"/>
  <c r="D294" i="4" s="1"/>
  <c r="E294" i="4" s="1"/>
  <c r="C295" i="4" l="1"/>
  <c r="D295" i="4" s="1"/>
  <c r="E295" i="4" s="1"/>
  <c r="C296" i="4" l="1"/>
  <c r="D296" i="4" s="1"/>
  <c r="E296" i="4" s="1"/>
  <c r="C297" i="4" l="1"/>
  <c r="D297" i="4" s="1"/>
  <c r="E297" i="4" s="1"/>
  <c r="C298" i="4" l="1"/>
  <c r="D298" i="4" s="1"/>
  <c r="E298" i="4" s="1"/>
  <c r="C299" i="4" l="1"/>
  <c r="D299" i="4" l="1"/>
  <c r="E299" i="4" s="1"/>
  <c r="W73" i="1" s="1"/>
  <c r="C300" i="4"/>
  <c r="W39" i="1" s="1"/>
  <c r="W46" i="1" s="1"/>
  <c r="I111" i="1" l="1"/>
  <c r="I102" i="1"/>
  <c r="W48" i="1"/>
  <c r="W121" i="1" s="1"/>
  <c r="W123" i="1" s="1"/>
  <c r="W124" i="1" s="1"/>
  <c r="W71" i="1"/>
  <c r="W137" i="1" s="1"/>
  <c r="W49" i="1"/>
  <c r="C302" i="4"/>
  <c r="W126" i="1" l="1"/>
  <c r="W136" i="1"/>
  <c r="W50" i="1"/>
  <c r="W75" i="1" s="1"/>
  <c r="I103" i="1" s="1"/>
  <c r="I104" i="1" s="1"/>
  <c r="J102" i="1" s="1"/>
  <c r="B101" i="1" s="1"/>
  <c r="W68" i="1"/>
  <c r="I113" i="1"/>
  <c r="K112" i="1" s="1"/>
  <c r="L112" i="1" s="1"/>
  <c r="D302" i="4"/>
  <c r="E302" i="4" s="1"/>
  <c r="E110" i="1" l="1"/>
  <c r="B102" i="1"/>
  <c r="E113" i="1" s="1"/>
  <c r="J103" i="1"/>
  <c r="K111" i="1"/>
  <c r="L111" i="1" s="1"/>
  <c r="L113" i="1" s="1"/>
  <c r="B98" i="1" s="1"/>
  <c r="B104" i="1" s="1"/>
  <c r="W78" i="1"/>
  <c r="C303" i="4"/>
  <c r="F106" i="1" l="1"/>
  <c r="F107" i="1" s="1"/>
  <c r="B106" i="1"/>
  <c r="D303" i="4"/>
  <c r="E303" i="4" s="1"/>
  <c r="G97" i="1" l="1"/>
  <c r="D97" i="1" s="1"/>
  <c r="B109" i="1" s="1"/>
  <c r="B111" i="1" s="1"/>
  <c r="B146" i="1" s="1"/>
  <c r="B107" i="1"/>
  <c r="C304" i="4"/>
  <c r="B148" i="1" l="1"/>
  <c r="B150" i="1" s="1"/>
  <c r="C146" i="1"/>
  <c r="C151" i="1"/>
  <c r="D304" i="4"/>
  <c r="E304" i="4" s="1"/>
  <c r="D146" i="1" l="1"/>
  <c r="C148" i="1"/>
  <c r="C305" i="4"/>
  <c r="E146" i="1" l="1"/>
  <c r="D148" i="1"/>
  <c r="D305" i="4"/>
  <c r="E305" i="4" s="1"/>
  <c r="F146" i="1" l="1"/>
  <c r="E148" i="1"/>
  <c r="C306" i="4"/>
  <c r="G146" i="1" l="1"/>
  <c r="F148" i="1"/>
  <c r="D306" i="4"/>
  <c r="E306" i="4" s="1"/>
  <c r="G148" i="1" l="1"/>
  <c r="H146" i="1"/>
  <c r="C307" i="4"/>
  <c r="D307" i="4" s="1"/>
  <c r="E307" i="4" s="1"/>
  <c r="H148" i="1" l="1"/>
  <c r="I146" i="1"/>
  <c r="C308" i="4"/>
  <c r="D308" i="4" s="1"/>
  <c r="E308" i="4" s="1"/>
  <c r="J146" i="1" l="1"/>
  <c r="J148" i="1" s="1"/>
  <c r="I148" i="1"/>
  <c r="C309" i="4"/>
  <c r="D309" i="4" s="1"/>
  <c r="E309" i="4" s="1"/>
  <c r="C150" i="1" l="1"/>
  <c r="C310" i="4"/>
  <c r="D310" i="4" s="1"/>
  <c r="E310" i="4" s="1"/>
  <c r="C311" i="4" l="1"/>
  <c r="D311" i="4" s="1"/>
  <c r="E311" i="4" s="1"/>
  <c r="C312" i="4" l="1"/>
  <c r="D312" i="4" s="1"/>
  <c r="E312" i="4" s="1"/>
  <c r="C313" i="4" l="1"/>
  <c r="D313" i="4" l="1"/>
  <c r="E313" i="4" s="1"/>
  <c r="C314" i="4"/>
  <c r="C316" i="4" l="1"/>
  <c r="D316" i="4" l="1"/>
  <c r="E316" i="4" s="1"/>
  <c r="C317" i="4" l="1"/>
  <c r="D317" i="4" l="1"/>
  <c r="E317" i="4" s="1"/>
  <c r="C318" i="4" l="1"/>
  <c r="D318" i="4" l="1"/>
  <c r="E318" i="4" s="1"/>
  <c r="C319" i="4" l="1"/>
  <c r="D319" i="4" l="1"/>
  <c r="E319" i="4" s="1"/>
  <c r="C320" i="4" l="1"/>
  <c r="D320" i="4" l="1"/>
  <c r="E320" i="4" s="1"/>
  <c r="C321" i="4" l="1"/>
  <c r="D321" i="4" s="1"/>
  <c r="E321" i="4" s="1"/>
  <c r="C322" i="4" l="1"/>
  <c r="D322" i="4" s="1"/>
  <c r="E322" i="4" s="1"/>
  <c r="C323" i="4" l="1"/>
  <c r="D323" i="4" s="1"/>
  <c r="E323" i="4" s="1"/>
  <c r="C324" i="4" l="1"/>
  <c r="D324" i="4" s="1"/>
  <c r="E324" i="4" s="1"/>
  <c r="C325" i="4" l="1"/>
  <c r="D325" i="4" s="1"/>
  <c r="E325" i="4" s="1"/>
  <c r="C326" i="4" l="1"/>
  <c r="D326" i="4" s="1"/>
  <c r="E326" i="4" s="1"/>
  <c r="C327" i="4" l="1"/>
  <c r="D327" i="4" l="1"/>
  <c r="E327" i="4" s="1"/>
  <c r="C328" i="4"/>
  <c r="C330" i="4" l="1"/>
  <c r="D330" i="4" l="1"/>
  <c r="E330" i="4" s="1"/>
  <c r="C331" i="4" l="1"/>
  <c r="D331" i="4" l="1"/>
  <c r="E331" i="4" s="1"/>
  <c r="C332" i="4" l="1"/>
  <c r="D332" i="4" l="1"/>
  <c r="E332" i="4" s="1"/>
  <c r="C333" i="4" l="1"/>
  <c r="D333" i="4" l="1"/>
  <c r="E333" i="4" s="1"/>
  <c r="C334" i="4" l="1"/>
  <c r="D334" i="4" l="1"/>
  <c r="E334" i="4" s="1"/>
  <c r="C335" i="4" l="1"/>
  <c r="D335" i="4" s="1"/>
  <c r="E335" i="4" s="1"/>
  <c r="C336" i="4" l="1"/>
  <c r="D336" i="4" s="1"/>
  <c r="E336" i="4" s="1"/>
  <c r="C337" i="4" l="1"/>
  <c r="D337" i="4" s="1"/>
  <c r="E337" i="4" s="1"/>
  <c r="C338" i="4" l="1"/>
  <c r="D338" i="4" s="1"/>
  <c r="E338" i="4" s="1"/>
  <c r="C339" i="4" l="1"/>
  <c r="D339" i="4" s="1"/>
  <c r="E339" i="4" s="1"/>
  <c r="C340" i="4" l="1"/>
  <c r="D340" i="4" s="1"/>
  <c r="E340" i="4" s="1"/>
  <c r="C341" i="4" l="1"/>
  <c r="D341" i="4" l="1"/>
  <c r="E341" i="4" s="1"/>
  <c r="C342" i="4"/>
  <c r="C344" i="4" l="1"/>
  <c r="D344" i="4" l="1"/>
  <c r="E344" i="4" s="1"/>
  <c r="C345" i="4" l="1"/>
  <c r="D345" i="4" l="1"/>
  <c r="E345" i="4" s="1"/>
  <c r="C346" i="4" l="1"/>
  <c r="D346" i="4" l="1"/>
  <c r="E346" i="4" s="1"/>
  <c r="C347" i="4" l="1"/>
  <c r="D347" i="4" l="1"/>
  <c r="E347" i="4" s="1"/>
  <c r="C348" i="4" l="1"/>
  <c r="D348" i="4" l="1"/>
  <c r="E348" i="4" s="1"/>
  <c r="C349" i="4" l="1"/>
  <c r="D349" i="4" s="1"/>
  <c r="E349" i="4" s="1"/>
  <c r="C350" i="4" l="1"/>
  <c r="D350" i="4" s="1"/>
  <c r="E350" i="4" s="1"/>
  <c r="C351" i="4" l="1"/>
  <c r="D351" i="4" s="1"/>
  <c r="E351" i="4" s="1"/>
  <c r="C352" i="4" l="1"/>
  <c r="D352" i="4" s="1"/>
  <c r="E352" i="4" s="1"/>
  <c r="C353" i="4" l="1"/>
  <c r="D353" i="4" s="1"/>
  <c r="E353" i="4" s="1"/>
  <c r="C354" i="4" l="1"/>
  <c r="D354" i="4" s="1"/>
  <c r="E354" i="4" s="1"/>
  <c r="C355" i="4" l="1"/>
  <c r="D355" i="4" l="1"/>
  <c r="E355" i="4" s="1"/>
  <c r="C356" i="4"/>
  <c r="C358" i="4" l="1"/>
  <c r="D358" i="4" l="1"/>
  <c r="E358" i="4" s="1"/>
  <c r="C359" i="4" l="1"/>
  <c r="D359" i="4" l="1"/>
  <c r="E359" i="4" s="1"/>
  <c r="C360" i="4" l="1"/>
  <c r="D360" i="4" l="1"/>
  <c r="E360" i="4" s="1"/>
  <c r="C361" i="4" l="1"/>
  <c r="D361" i="4" l="1"/>
  <c r="E361" i="4" s="1"/>
  <c r="C362" i="4" l="1"/>
  <c r="D362" i="4" l="1"/>
  <c r="E362" i="4" s="1"/>
  <c r="C363" i="4" l="1"/>
  <c r="D363" i="4" s="1"/>
  <c r="E363" i="4" s="1"/>
  <c r="C364" i="4" l="1"/>
  <c r="D364" i="4" s="1"/>
  <c r="E364" i="4" s="1"/>
  <c r="C365" i="4" l="1"/>
  <c r="D365" i="4" s="1"/>
  <c r="E365" i="4" s="1"/>
  <c r="C366" i="4" l="1"/>
  <c r="D366" i="4" s="1"/>
  <c r="E366" i="4" s="1"/>
  <c r="C367" i="4" l="1"/>
  <c r="D367" i="4" s="1"/>
  <c r="E367" i="4" s="1"/>
  <c r="C368" i="4" l="1"/>
  <c r="D368" i="4" s="1"/>
  <c r="E368" i="4" s="1"/>
  <c r="C369" i="4" l="1"/>
  <c r="D369" i="4" l="1"/>
  <c r="E369" i="4" s="1"/>
  <c r="C370" i="4"/>
  <c r="C372" i="4" l="1"/>
  <c r="D372" i="4" l="1"/>
  <c r="E372" i="4" s="1"/>
  <c r="C373" i="4" l="1"/>
  <c r="D373" i="4" l="1"/>
  <c r="E373" i="4" s="1"/>
  <c r="C374" i="4" l="1"/>
  <c r="D374" i="4" l="1"/>
  <c r="E374" i="4" s="1"/>
  <c r="C375" i="4" l="1"/>
  <c r="D375" i="4" l="1"/>
  <c r="E375" i="4" s="1"/>
  <c r="C376" i="4" l="1"/>
  <c r="D376" i="4" l="1"/>
  <c r="E376" i="4" s="1"/>
  <c r="C377" i="4" l="1"/>
  <c r="D377" i="4" s="1"/>
  <c r="E377" i="4" s="1"/>
  <c r="C378" i="4" l="1"/>
  <c r="D378" i="4" s="1"/>
  <c r="E378" i="4" s="1"/>
  <c r="C379" i="4" l="1"/>
  <c r="D379" i="4" s="1"/>
  <c r="E379" i="4" s="1"/>
  <c r="C380" i="4" l="1"/>
  <c r="D380" i="4" s="1"/>
  <c r="E380" i="4" s="1"/>
  <c r="C381" i="4" l="1"/>
  <c r="D381" i="4" s="1"/>
  <c r="E381" i="4" s="1"/>
  <c r="C382" i="4" l="1"/>
  <c r="D382" i="4" s="1"/>
  <c r="E382" i="4" s="1"/>
  <c r="C383" i="4" l="1"/>
  <c r="D383" i="4" l="1"/>
  <c r="E383" i="4" s="1"/>
  <c r="C384" i="4"/>
  <c r="C386" i="4" l="1"/>
  <c r="D386" i="4" l="1"/>
  <c r="E386" i="4" s="1"/>
  <c r="C387" i="4" l="1"/>
  <c r="D387" i="4" l="1"/>
  <c r="E387" i="4" s="1"/>
  <c r="C388" i="4" l="1"/>
  <c r="D388" i="4" l="1"/>
  <c r="E388" i="4" s="1"/>
  <c r="C389" i="4" l="1"/>
  <c r="D389" i="4" l="1"/>
  <c r="E389" i="4" s="1"/>
  <c r="C390" i="4" l="1"/>
  <c r="D390" i="4" l="1"/>
  <c r="E390" i="4" s="1"/>
  <c r="C391" i="4" l="1"/>
  <c r="D391" i="4" s="1"/>
  <c r="E391" i="4" s="1"/>
  <c r="C392" i="4" l="1"/>
  <c r="D392" i="4" s="1"/>
  <c r="E392" i="4" s="1"/>
  <c r="C393" i="4" l="1"/>
  <c r="D393" i="4" s="1"/>
  <c r="E393" i="4" s="1"/>
  <c r="C394" i="4" l="1"/>
  <c r="D394" i="4" s="1"/>
  <c r="E394" i="4" s="1"/>
  <c r="C395" i="4" l="1"/>
  <c r="D395" i="4" s="1"/>
  <c r="E395" i="4" s="1"/>
  <c r="C396" i="4" l="1"/>
  <c r="D396" i="4" s="1"/>
  <c r="E396" i="4" s="1"/>
  <c r="C397" i="4" l="1"/>
  <c r="D397" i="4" l="1"/>
  <c r="E397" i="4" s="1"/>
  <c r="C398" i="4"/>
  <c r="C400" i="4" l="1"/>
  <c r="D400" i="4" l="1"/>
  <c r="E400" i="4" s="1"/>
  <c r="C401" i="4" l="1"/>
  <c r="D401" i="4" l="1"/>
  <c r="E401" i="4" s="1"/>
  <c r="C402" i="4" l="1"/>
  <c r="D402" i="4" l="1"/>
  <c r="E402" i="4" s="1"/>
  <c r="C403" i="4" l="1"/>
  <c r="D403" i="4" l="1"/>
  <c r="E403" i="4" s="1"/>
  <c r="C404" i="4" l="1"/>
  <c r="D404" i="4" l="1"/>
  <c r="E404" i="4" s="1"/>
  <c r="C405" i="4" l="1"/>
  <c r="D405" i="4" s="1"/>
  <c r="E405" i="4" s="1"/>
  <c r="C406" i="4" l="1"/>
  <c r="D406" i="4" s="1"/>
  <c r="E406" i="4" s="1"/>
  <c r="C407" i="4" l="1"/>
  <c r="D407" i="4" s="1"/>
  <c r="E407" i="4" s="1"/>
  <c r="C408" i="4" l="1"/>
  <c r="D408" i="4" s="1"/>
  <c r="E408" i="4" s="1"/>
  <c r="C409" i="4" l="1"/>
  <c r="D409" i="4" s="1"/>
  <c r="E409" i="4" s="1"/>
  <c r="C410" i="4" l="1"/>
  <c r="D410" i="4" s="1"/>
  <c r="E410" i="4" s="1"/>
  <c r="C411" i="4" l="1"/>
  <c r="D411" i="4" l="1"/>
  <c r="E411" i="4" s="1"/>
  <c r="C412" i="4"/>
  <c r="C414" i="4" l="1"/>
  <c r="D414" i="4" l="1"/>
  <c r="E414" i="4" s="1"/>
  <c r="C415" i="4" l="1"/>
  <c r="D415" i="4" l="1"/>
  <c r="E415" i="4" s="1"/>
  <c r="C416" i="4" l="1"/>
  <c r="D416" i="4" l="1"/>
  <c r="E416" i="4" s="1"/>
  <c r="C417" i="4" l="1"/>
  <c r="D417" i="4" l="1"/>
  <c r="E417" i="4" s="1"/>
  <c r="C418" i="4" l="1"/>
  <c r="D418" i="4" l="1"/>
  <c r="E418" i="4" s="1"/>
  <c r="C419" i="4" l="1"/>
  <c r="D419" i="4" s="1"/>
  <c r="E419" i="4" s="1"/>
  <c r="C420" i="4" l="1"/>
  <c r="D420" i="4" s="1"/>
  <c r="E420" i="4" s="1"/>
  <c r="C421" i="4" l="1"/>
  <c r="D421" i="4" s="1"/>
  <c r="E421" i="4" s="1"/>
  <c r="C422" i="4" l="1"/>
  <c r="D422" i="4" s="1"/>
  <c r="E422" i="4" s="1"/>
  <c r="C423" i="4" l="1"/>
  <c r="D423" i="4" s="1"/>
  <c r="E423" i="4" s="1"/>
  <c r="C424" i="4" l="1"/>
  <c r="D424" i="4" s="1"/>
  <c r="E424" i="4" s="1"/>
  <c r="C425" i="4" l="1"/>
  <c r="D425" i="4" l="1"/>
  <c r="E425" i="4" s="1"/>
  <c r="C426" i="4"/>
  <c r="C65" i="1"/>
  <c r="C80" i="1" s="1"/>
</calcChain>
</file>

<file path=xl/sharedStrings.xml><?xml version="1.0" encoding="utf-8"?>
<sst xmlns="http://schemas.openxmlformats.org/spreadsheetml/2006/main" count="163" uniqueCount="152">
  <si>
    <t>Vacancys</t>
  </si>
  <si>
    <t>Yearly Increase</t>
  </si>
  <si>
    <t>Less Vacancy</t>
  </si>
  <si>
    <t>Total Operating Income</t>
  </si>
  <si>
    <t>Advertising</t>
  </si>
  <si>
    <t>Insurance</t>
  </si>
  <si>
    <t>Down Payment</t>
  </si>
  <si>
    <t>Accounts Rec.</t>
  </si>
  <si>
    <t xml:space="preserve">Less Accumulated depreciation </t>
  </si>
  <si>
    <t>Dep</t>
  </si>
  <si>
    <t>Salv.  Val.</t>
  </si>
  <si>
    <t>Accounts Payable</t>
  </si>
  <si>
    <t>Extra Bank Loan</t>
  </si>
  <si>
    <t>Morg. Intrest Exp</t>
  </si>
  <si>
    <t>Ext. Bank Loan Int. Ext</t>
  </si>
  <si>
    <t>Min Cash</t>
  </si>
  <si>
    <t>Extra Cash</t>
  </si>
  <si>
    <t>Mortgage</t>
  </si>
  <si>
    <t>Income Before Tax</t>
  </si>
  <si>
    <t>Tax</t>
  </si>
  <si>
    <t>Income Tax Payable</t>
  </si>
  <si>
    <t xml:space="preserve">Retained Earnings </t>
  </si>
  <si>
    <t>Prop Tax</t>
  </si>
  <si>
    <t>Months</t>
  </si>
  <si>
    <t>Owners Equity</t>
  </si>
  <si>
    <t>DFN</t>
  </si>
  <si>
    <t xml:space="preserve">Gross Rent Rev. </t>
  </si>
  <si>
    <t xml:space="preserve">Accounts payable </t>
  </si>
  <si>
    <t xml:space="preserve">Liabilities and shareholder's equity </t>
  </si>
  <si>
    <t xml:space="preserve">BALANCE SHEET </t>
  </si>
  <si>
    <t xml:space="preserve">Assets </t>
  </si>
  <si>
    <t>Average Rent</t>
  </si>
  <si>
    <t>Cougar Court Apts.</t>
  </si>
  <si>
    <t>Conservative per MLS</t>
  </si>
  <si>
    <t>Yearly Inflation estimate</t>
  </si>
  <si>
    <t>Total Units</t>
  </si>
  <si>
    <t>Blue Ox Development</t>
  </si>
  <si>
    <t>Insurance per unit per year</t>
  </si>
  <si>
    <t>Years</t>
  </si>
  <si>
    <t>Days</t>
  </si>
  <si>
    <t>Building Value</t>
  </si>
  <si>
    <t>Land Value</t>
  </si>
  <si>
    <t>Comperable to other property in Rexburg</t>
  </si>
  <si>
    <t>Asking Price</t>
  </si>
  <si>
    <t>Office &amp; Administration</t>
  </si>
  <si>
    <t>Utilities (Phone, Electrical, City)</t>
  </si>
  <si>
    <t>Fixed Maintenance (Snow Removal, Groundskeeping)</t>
  </si>
  <si>
    <t>Variable Maintenance (24 apts * 75 for Carpet, 150 Misc)</t>
  </si>
  <si>
    <t>Buildings</t>
  </si>
  <si>
    <t>Land</t>
  </si>
  <si>
    <t>Security Deposit Payable</t>
  </si>
  <si>
    <t>Property Tax</t>
  </si>
  <si>
    <t>Break Even</t>
  </si>
  <si>
    <t>Revenue</t>
  </si>
  <si>
    <t>www.WellsFargo.com</t>
  </si>
  <si>
    <t>Units available for Rent</t>
  </si>
  <si>
    <t>INCOME STATEMENT</t>
  </si>
  <si>
    <t>OUTISDE DATA AND ASSUMPTIONS</t>
  </si>
  <si>
    <t>Tax Rate</t>
  </si>
  <si>
    <t>Snow Removal/Yard Card</t>
  </si>
  <si>
    <t>plowsite.com / Rexburg.weedman.com</t>
  </si>
  <si>
    <t>www.building-cost.net</t>
  </si>
  <si>
    <t>Estimated 20% down as Common stock</t>
  </si>
  <si>
    <t>Inventory</t>
  </si>
  <si>
    <t>N</t>
  </si>
  <si>
    <t>I</t>
  </si>
  <si>
    <t>PV</t>
  </si>
  <si>
    <t>PMT</t>
  </si>
  <si>
    <t>FV</t>
  </si>
  <si>
    <t>Pmt Date</t>
  </si>
  <si>
    <t>Pmt Amt</t>
  </si>
  <si>
    <t>Int</t>
  </si>
  <si>
    <t>Prn</t>
  </si>
  <si>
    <t>Prn Remaining</t>
  </si>
  <si>
    <t>Break Even Units</t>
  </si>
  <si>
    <t>Break Even Dollars</t>
  </si>
  <si>
    <t>Revenue/Unit</t>
  </si>
  <si>
    <t>Variable/Unit</t>
  </si>
  <si>
    <t>Per Unit Contribution Margin</t>
  </si>
  <si>
    <t>Total Fixed Costs</t>
  </si>
  <si>
    <t>Variable maintenance Cost as % of sales</t>
  </si>
  <si>
    <t>Total Assets</t>
  </si>
  <si>
    <t xml:space="preserve">Total Liabilities and shareholder's equity </t>
  </si>
  <si>
    <t>Estimated</t>
  </si>
  <si>
    <t>Loan Intrest Rate</t>
  </si>
  <si>
    <t>Extra Bank Loan Interest %</t>
  </si>
  <si>
    <t>Subtracted one unit for manager</t>
  </si>
  <si>
    <t>Per MLS listing</t>
  </si>
  <si>
    <t>Operating Expenses</t>
  </si>
  <si>
    <t xml:space="preserve">Net Income </t>
  </si>
  <si>
    <t>Cost of Equity using CAPM (%)</t>
  </si>
  <si>
    <t>Rate</t>
  </si>
  <si>
    <t>r=r+B(EMRP)</t>
  </si>
  <si>
    <t>T-bills</t>
  </si>
  <si>
    <t>b</t>
  </si>
  <si>
    <t>S&amp;P Return</t>
  </si>
  <si>
    <t>Blended Cost of Debt (%)</t>
  </si>
  <si>
    <t>Tax Rate (%)</t>
  </si>
  <si>
    <t>Percent Debt Currently (%)</t>
  </si>
  <si>
    <t>Percent Equity Currently (%)</t>
  </si>
  <si>
    <t>T-bill Rate</t>
  </si>
  <si>
    <t>Debt</t>
  </si>
  <si>
    <t>S&amp;P return</t>
  </si>
  <si>
    <t>Equity</t>
  </si>
  <si>
    <t>Beta</t>
  </si>
  <si>
    <t>Tax Rate of Company</t>
  </si>
  <si>
    <t xml:space="preserve">Unlevered Beta </t>
  </si>
  <si>
    <t>Unlevered Beta=</t>
  </si>
  <si>
    <t>Relevered Beta at 50% Debt/50% Equity</t>
  </si>
  <si>
    <t>Re-levered=</t>
  </si>
  <si>
    <t>Cost of Equity with Relevered Beta using CAPM (%)</t>
  </si>
  <si>
    <t>Percent</t>
  </si>
  <si>
    <t xml:space="preserve">Target </t>
  </si>
  <si>
    <t>Interest Rate</t>
  </si>
  <si>
    <t>Proportion of Debt</t>
  </si>
  <si>
    <t>Mortagage</t>
  </si>
  <si>
    <t>Bank Loan</t>
  </si>
  <si>
    <t>Cash From Operations</t>
  </si>
  <si>
    <t>Less: Depreciation</t>
  </si>
  <si>
    <t>Taxable operating income</t>
  </si>
  <si>
    <t>Taxes on operations</t>
  </si>
  <si>
    <t>Add back dpereciation</t>
  </si>
  <si>
    <t>Cash in/out from capital</t>
  </si>
  <si>
    <t>Book value</t>
  </si>
  <si>
    <t>Taxes on sale of building</t>
  </si>
  <si>
    <t>Cash in/out Changes in Working Capital</t>
  </si>
  <si>
    <t>Cash in/out from liquidating</t>
  </si>
  <si>
    <t>TOTAL FREE CASH FLOWS</t>
  </si>
  <si>
    <t>WACC</t>
  </si>
  <si>
    <t>Year</t>
  </si>
  <si>
    <t>NET PRESENT VALUE OF FCF</t>
  </si>
  <si>
    <t>IRR</t>
  </si>
  <si>
    <t>Operating Profit</t>
  </si>
  <si>
    <t>Depreciation</t>
  </si>
  <si>
    <t>Accounts Receivable</t>
  </si>
  <si>
    <t>Income Tax Payable Operations Only</t>
  </si>
  <si>
    <t>Accounts Payable - COGS</t>
  </si>
  <si>
    <t>Industry Beta</t>
  </si>
  <si>
    <t>http://pages.stern.nyu.edu/~adamodar/New_Home_Page/datafile/Betas.html</t>
  </si>
  <si>
    <t>S&amp;P 500 Rate of Return</t>
  </si>
  <si>
    <t>http://www.moolanomy.com/5924/what-is-the-historical-return-of-the-sp-500-kmulligan/</t>
  </si>
  <si>
    <t>Treasury Bill rate</t>
  </si>
  <si>
    <t>Analysis: Our rate of return is lower than our WACC. Our big debt with many operating expeditures has lead our complex to have a negative return. The beta for our industry is also higher than we would expect. These reasons have contributed to our low return on the capital we borrowed.</t>
  </si>
  <si>
    <t>http://useconomy.about.com/od/fiscalpolicydefinitions/p/10-Year-Treasury.htm</t>
  </si>
  <si>
    <t>% of Monthly Rent That is Late</t>
  </si>
  <si>
    <t>Property Tax Rate</t>
  </si>
  <si>
    <t>Total Expenses</t>
  </si>
  <si>
    <t>WACC IN 2033</t>
  </si>
  <si>
    <t>WACC in 2033 at 50% Debt/50% Equity</t>
  </si>
  <si>
    <t>Current WACC in 2033 (%)</t>
  </si>
  <si>
    <t>Sell the building and Land</t>
  </si>
  <si>
    <t>Buy the building and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</si>
</sst>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[$-409]mmmm\-yy;@"/>
    <numFmt numFmtId="168" formatCode="_(\$* #,##0_);_(\$* \(#,##0\);_(\$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u val="singleAccounting"/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165" fontId="0" fillId="0" borderId="0" xfId="1" applyNumberFormat="1" applyFont="1"/>
    <xf numFmtId="44" fontId="0" fillId="0" borderId="0" xfId="2" applyFont="1"/>
    <xf numFmtId="166" fontId="0" fillId="0" borderId="0" xfId="2" applyNumberFormat="1" applyFont="1"/>
    <xf numFmtId="0" fontId="2" fillId="0" borderId="0" xfId="0" applyFont="1"/>
    <xf numFmtId="8" fontId="0" fillId="0" borderId="0" xfId="0" applyNumberFormat="1" applyFont="1"/>
    <xf numFmtId="0" fontId="0" fillId="0" borderId="0" xfId="1" applyNumberFormat="1" applyFont="1" applyAlignment="1">
      <alignment horizontal="left" vertical="top"/>
    </xf>
    <xf numFmtId="0" fontId="0" fillId="0" borderId="0" xfId="1" applyNumberFormat="1" applyFont="1" applyFill="1" applyAlignment="1">
      <alignment horizontal="left" vertical="top"/>
    </xf>
    <xf numFmtId="9" fontId="0" fillId="0" borderId="0" xfId="1" applyNumberFormat="1" applyFont="1" applyFill="1"/>
    <xf numFmtId="9" fontId="0" fillId="0" borderId="0" xfId="3" applyFont="1"/>
    <xf numFmtId="0" fontId="5" fillId="0" borderId="0" xfId="5"/>
    <xf numFmtId="0" fontId="0" fillId="0" borderId="0" xfId="0" applyFont="1"/>
    <xf numFmtId="43" fontId="0" fillId="0" borderId="0" xfId="0" applyNumberFormat="1" applyFont="1"/>
    <xf numFmtId="44" fontId="0" fillId="0" borderId="0" xfId="0" applyNumberFormat="1" applyFont="1"/>
    <xf numFmtId="9" fontId="0" fillId="0" borderId="0" xfId="0" applyNumberFormat="1" applyFont="1"/>
    <xf numFmtId="0" fontId="5" fillId="0" borderId="0" xfId="5" applyFont="1"/>
    <xf numFmtId="0" fontId="0" fillId="0" borderId="0" xfId="0" applyFont="1" applyFill="1"/>
    <xf numFmtId="0" fontId="2" fillId="0" borderId="0" xfId="0" applyFont="1" applyFill="1"/>
    <xf numFmtId="0" fontId="0" fillId="0" borderId="0" xfId="0" applyFont="1" applyAlignment="1">
      <alignment horizontal="left"/>
    </xf>
    <xf numFmtId="0" fontId="6" fillId="0" borderId="0" xfId="0" applyFont="1"/>
    <xf numFmtId="0" fontId="6" fillId="0" borderId="0" xfId="0" applyNumberFormat="1" applyFont="1" applyFill="1" applyBorder="1" applyAlignment="1">
      <alignment horizontal="left" vertical="top"/>
    </xf>
    <xf numFmtId="164" fontId="0" fillId="0" borderId="0" xfId="3" applyNumberFormat="1" applyFont="1" applyFill="1" applyBorder="1"/>
    <xf numFmtId="0" fontId="7" fillId="0" borderId="0" xfId="0" applyNumberFormat="1" applyFont="1" applyAlignment="1">
      <alignment horizontal="center" wrapText="1"/>
    </xf>
    <xf numFmtId="0" fontId="8" fillId="0" borderId="0" xfId="0" applyFont="1"/>
    <xf numFmtId="0" fontId="6" fillId="0" borderId="0" xfId="0" applyFont="1" applyAlignment="1">
      <alignment horizontal="left"/>
    </xf>
    <xf numFmtId="9" fontId="6" fillId="0" borderId="0" xfId="3" applyFont="1"/>
    <xf numFmtId="9" fontId="4" fillId="0" borderId="0" xfId="3" applyFont="1"/>
    <xf numFmtId="44" fontId="0" fillId="0" borderId="1" xfId="2" applyFont="1" applyBorder="1"/>
    <xf numFmtId="44" fontId="8" fillId="2" borderId="2" xfId="2" applyFont="1" applyFill="1" applyBorder="1"/>
    <xf numFmtId="44" fontId="2" fillId="4" borderId="2" xfId="2" applyFont="1" applyFill="1" applyBorder="1"/>
    <xf numFmtId="44" fontId="2" fillId="3" borderId="0" xfId="0" applyNumberFormat="1" applyFont="1" applyFill="1"/>
    <xf numFmtId="44" fontId="0" fillId="0" borderId="0" xfId="2" applyFont="1" applyBorder="1"/>
    <xf numFmtId="44" fontId="8" fillId="0" borderId="0" xfId="2" applyFont="1" applyFill="1"/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Fill="1" applyBorder="1"/>
    <xf numFmtId="0" fontId="8" fillId="0" borderId="1" xfId="0" applyNumberFormat="1" applyFont="1" applyBorder="1" applyAlignment="1">
      <alignment horizontal="center" wrapText="1"/>
    </xf>
    <xf numFmtId="43" fontId="2" fillId="0" borderId="3" xfId="1" applyFont="1" applyFill="1" applyBorder="1"/>
    <xf numFmtId="44" fontId="2" fillId="0" borderId="3" xfId="2" applyFont="1" applyFill="1" applyBorder="1"/>
    <xf numFmtId="167" fontId="0" fillId="0" borderId="0" xfId="0" applyNumberFormat="1" applyFont="1"/>
    <xf numFmtId="167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4"/>
    <xf numFmtId="168" fontId="10" fillId="0" borderId="0" xfId="2" applyNumberFormat="1" applyFont="1" applyFill="1" applyBorder="1" applyAlignment="1" applyProtection="1"/>
    <xf numFmtId="0" fontId="3" fillId="0" borderId="1" xfId="4" applyBorder="1" applyAlignment="1">
      <alignment horizontal="center"/>
    </xf>
    <xf numFmtId="10" fontId="3" fillId="0" borderId="0" xfId="4" applyNumberFormat="1"/>
    <xf numFmtId="164" fontId="1" fillId="0" borderId="0" xfId="3" applyNumberFormat="1" applyFill="1" applyAlignment="1">
      <alignment horizontal="center"/>
    </xf>
    <xf numFmtId="2" fontId="1" fillId="0" borderId="0" xfId="1" applyNumberFormat="1" applyAlignment="1">
      <alignment horizontal="center" vertical="center"/>
    </xf>
    <xf numFmtId="10" fontId="1" fillId="0" borderId="0" xfId="3" applyNumberFormat="1" applyFill="1"/>
    <xf numFmtId="10" fontId="1" fillId="0" borderId="0" xfId="3" applyNumberFormat="1"/>
    <xf numFmtId="0" fontId="1" fillId="0" borderId="0" xfId="1" applyNumberFormat="1" applyAlignment="1">
      <alignment horizontal="center" vertical="center"/>
    </xf>
    <xf numFmtId="164" fontId="1" fillId="0" borderId="0" xfId="3" applyNumberFormat="1"/>
    <xf numFmtId="10" fontId="1" fillId="3" borderId="0" xfId="3" applyNumberFormat="1" applyFill="1"/>
    <xf numFmtId="168" fontId="3" fillId="3" borderId="0" xfId="4" applyNumberFormat="1" applyFill="1"/>
    <xf numFmtId="168" fontId="3" fillId="0" borderId="0" xfId="4" applyNumberFormat="1"/>
    <xf numFmtId="164" fontId="3" fillId="3" borderId="0" xfId="3" applyNumberFormat="1" applyFont="1" applyFill="1" applyBorder="1" applyAlignment="1" applyProtection="1"/>
    <xf numFmtId="43" fontId="1" fillId="0" borderId="0" xfId="1"/>
    <xf numFmtId="0" fontId="3" fillId="0" borderId="0" xfId="4" applyBorder="1"/>
    <xf numFmtId="2" fontId="3" fillId="0" borderId="0" xfId="4" applyNumberFormat="1"/>
    <xf numFmtId="0" fontId="3" fillId="0" borderId="0" xfId="4" applyAlignment="1">
      <alignment horizontal="center"/>
    </xf>
    <xf numFmtId="9" fontId="1" fillId="0" borderId="0" xfId="3"/>
    <xf numFmtId="9" fontId="1" fillId="3" borderId="0" xfId="3" applyFill="1"/>
    <xf numFmtId="9" fontId="3" fillId="3" borderId="0" xfId="4" applyNumberFormat="1" applyFill="1"/>
    <xf numFmtId="0" fontId="9" fillId="0" borderId="0" xfId="4" applyFont="1" applyFill="1"/>
    <xf numFmtId="0" fontId="3" fillId="0" borderId="0" xfId="4" applyFill="1"/>
    <xf numFmtId="0" fontId="3" fillId="0" borderId="0" xfId="4" applyFill="1" applyBorder="1"/>
    <xf numFmtId="168" fontId="3" fillId="0" borderId="1" xfId="4" applyNumberFormat="1" applyBorder="1"/>
    <xf numFmtId="0" fontId="9" fillId="0" borderId="0" xfId="4" applyFont="1"/>
    <xf numFmtId="168" fontId="9" fillId="0" borderId="0" xfId="4" applyNumberFormat="1" applyFont="1"/>
    <xf numFmtId="10" fontId="9" fillId="0" borderId="0" xfId="3" applyNumberFormat="1" applyFont="1"/>
    <xf numFmtId="2" fontId="0" fillId="0" borderId="0" xfId="3" applyNumberFormat="1" applyFont="1"/>
    <xf numFmtId="2" fontId="3" fillId="3" borderId="0" xfId="4" applyNumberFormat="1" applyFill="1"/>
    <xf numFmtId="10" fontId="0" fillId="0" borderId="0" xfId="3" applyNumberFormat="1" applyFont="1"/>
    <xf numFmtId="10" fontId="3" fillId="0" borderId="0" xfId="4" applyNumberFormat="1" applyFill="1" applyBorder="1"/>
    <xf numFmtId="2" fontId="3" fillId="0" borderId="0" xfId="4" applyNumberFormat="1" applyFill="1" applyBorder="1"/>
    <xf numFmtId="10" fontId="9" fillId="0" borderId="0" xfId="4" applyNumberFormat="1" applyFont="1" applyFill="1" applyBorder="1"/>
    <xf numFmtId="0" fontId="3" fillId="0" borderId="0" xfId="4" applyBorder="1" applyAlignment="1"/>
    <xf numFmtId="167" fontId="0" fillId="0" borderId="0" xfId="0" applyNumberFormat="1" applyFont="1" applyFill="1"/>
    <xf numFmtId="8" fontId="0" fillId="0" borderId="0" xfId="0" applyNumberFormat="1" applyFont="1" applyFill="1"/>
    <xf numFmtId="44" fontId="0" fillId="0" borderId="0" xfId="0" applyNumberFormat="1" applyFont="1" applyFill="1"/>
    <xf numFmtId="44" fontId="2" fillId="0" borderId="0" xfId="0" applyNumberFormat="1" applyFont="1" applyFill="1"/>
    <xf numFmtId="0" fontId="0" fillId="0" borderId="0" xfId="0" applyFont="1" applyAlignment="1">
      <alignment horizontal="left" vertical="top" wrapText="1"/>
    </xf>
  </cellXfs>
  <cellStyles count="6">
    <cellStyle name="Comma" xfId="1" builtinId="3"/>
    <cellStyle name="Currency" xfId="2" builtinId="4"/>
    <cellStyle name="Excel Built-in Normal" xf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ellsfargo.com/" TargetMode="External"/><Relationship Id="rId2" Type="http://schemas.openxmlformats.org/officeDocument/2006/relationships/hyperlink" Target="http://www.building-cost.net/" TargetMode="External"/><Relationship Id="rId1" Type="http://schemas.openxmlformats.org/officeDocument/2006/relationships/hyperlink" Target="http://www.wellsfargo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36.140625" style="11" customWidth="1"/>
    <col min="2" max="2" width="15" style="11" bestFit="1" customWidth="1"/>
    <col min="3" max="10" width="16.42578125" style="11" customWidth="1"/>
    <col min="11" max="11" width="17.85546875" style="11" bestFit="1" customWidth="1"/>
    <col min="12" max="23" width="15" style="11" bestFit="1" customWidth="1"/>
    <col min="24" max="24" width="12.140625" style="11" bestFit="1" customWidth="1"/>
    <col min="25" max="25" width="13.42578125" style="11" bestFit="1" customWidth="1"/>
    <col min="26" max="16384" width="9.140625" style="11"/>
  </cols>
  <sheetData>
    <row r="1" spans="1:10" x14ac:dyDescent="0.25">
      <c r="A1" s="4" t="s">
        <v>57</v>
      </c>
    </row>
    <row r="2" spans="1:10" x14ac:dyDescent="0.25">
      <c r="A2" s="11" t="s">
        <v>35</v>
      </c>
      <c r="B2" s="11">
        <v>38</v>
      </c>
      <c r="C2" s="11" t="s">
        <v>87</v>
      </c>
    </row>
    <row r="3" spans="1:10" x14ac:dyDescent="0.25">
      <c r="A3" s="6" t="s">
        <v>55</v>
      </c>
      <c r="B3" s="1">
        <v>37</v>
      </c>
      <c r="C3" s="11" t="s">
        <v>86</v>
      </c>
    </row>
    <row r="4" spans="1:10" x14ac:dyDescent="0.25">
      <c r="A4" s="6" t="s">
        <v>31</v>
      </c>
      <c r="B4" s="2">
        <v>660</v>
      </c>
      <c r="C4" s="11" t="s">
        <v>33</v>
      </c>
    </row>
    <row r="5" spans="1:10" x14ac:dyDescent="0.25">
      <c r="A5" s="6" t="s">
        <v>23</v>
      </c>
      <c r="B5" s="1">
        <v>12</v>
      </c>
    </row>
    <row r="6" spans="1:10" x14ac:dyDescent="0.25">
      <c r="A6" s="7" t="s">
        <v>0</v>
      </c>
      <c r="B6" s="8">
        <v>0.01</v>
      </c>
      <c r="C6" s="11" t="s">
        <v>32</v>
      </c>
    </row>
    <row r="7" spans="1:10" x14ac:dyDescent="0.25">
      <c r="A7" s="20" t="s">
        <v>1</v>
      </c>
      <c r="B7" s="21">
        <v>0.02</v>
      </c>
      <c r="C7" s="12" t="s">
        <v>34</v>
      </c>
    </row>
    <row r="8" spans="1:10" x14ac:dyDescent="0.25">
      <c r="A8" s="19" t="s">
        <v>4</v>
      </c>
      <c r="B8" s="3">
        <v>200</v>
      </c>
    </row>
    <row r="9" spans="1:10" x14ac:dyDescent="0.25">
      <c r="A9" s="19" t="s">
        <v>37</v>
      </c>
      <c r="B9" s="3">
        <v>233</v>
      </c>
      <c r="C9" s="11" t="s">
        <v>36</v>
      </c>
      <c r="D9" s="2"/>
      <c r="E9" s="2"/>
      <c r="F9" s="2"/>
      <c r="G9" s="2"/>
      <c r="H9" s="2"/>
      <c r="I9" s="2"/>
      <c r="J9" s="2"/>
    </row>
    <row r="10" spans="1:10" x14ac:dyDescent="0.25">
      <c r="A10" s="11" t="s">
        <v>144</v>
      </c>
      <c r="B10" s="9">
        <v>0.1</v>
      </c>
      <c r="D10" s="2"/>
      <c r="E10" s="2"/>
      <c r="F10" s="2"/>
      <c r="G10" s="2"/>
      <c r="H10" s="2"/>
      <c r="I10" s="2"/>
      <c r="J10" s="2"/>
    </row>
    <row r="11" spans="1:10" x14ac:dyDescent="0.25">
      <c r="A11" s="19" t="s">
        <v>11</v>
      </c>
      <c r="B11" s="1">
        <v>30</v>
      </c>
      <c r="C11" s="11" t="s">
        <v>39</v>
      </c>
      <c r="D11" s="2"/>
      <c r="E11" s="2"/>
      <c r="F11" s="2"/>
      <c r="G11" s="2"/>
      <c r="H11" s="2"/>
      <c r="I11" s="2"/>
      <c r="J11" s="2"/>
    </row>
    <row r="12" spans="1:10" x14ac:dyDescent="0.25">
      <c r="A12" s="11" t="s">
        <v>9</v>
      </c>
      <c r="B12" s="11">
        <v>30</v>
      </c>
      <c r="C12" s="11" t="s">
        <v>38</v>
      </c>
      <c r="E12" s="2"/>
      <c r="F12" s="2"/>
      <c r="G12" s="2"/>
      <c r="H12" s="2"/>
      <c r="I12" s="2"/>
      <c r="J12" s="2"/>
    </row>
    <row r="13" spans="1:10" x14ac:dyDescent="0.25">
      <c r="A13" s="11" t="s">
        <v>10</v>
      </c>
      <c r="B13" s="2">
        <f>C13*B14</f>
        <v>280000</v>
      </c>
      <c r="C13" s="25">
        <f>0.1</f>
        <v>0.1</v>
      </c>
      <c r="D13" s="11" t="s">
        <v>83</v>
      </c>
      <c r="E13" s="26"/>
      <c r="F13" s="26">
        <f>0.1</f>
        <v>0.1</v>
      </c>
      <c r="G13" s="26">
        <f>0.1</f>
        <v>0.1</v>
      </c>
      <c r="H13" s="26">
        <f>0.1</f>
        <v>0.1</v>
      </c>
      <c r="I13" s="26">
        <f>0.1</f>
        <v>0.1</v>
      </c>
      <c r="J13" s="26">
        <f>0.1</f>
        <v>0.1</v>
      </c>
    </row>
    <row r="14" spans="1:10" x14ac:dyDescent="0.25">
      <c r="A14" s="11" t="s">
        <v>40</v>
      </c>
      <c r="B14" s="13">
        <v>2800000</v>
      </c>
      <c r="C14" s="10" t="s">
        <v>61</v>
      </c>
      <c r="D14" s="2"/>
      <c r="E14" s="2"/>
      <c r="F14" s="2"/>
      <c r="G14" s="2"/>
      <c r="H14" s="2"/>
      <c r="I14" s="2"/>
      <c r="J14" s="2"/>
    </row>
    <row r="15" spans="1:10" x14ac:dyDescent="0.25">
      <c r="A15" s="11" t="s">
        <v>41</v>
      </c>
      <c r="B15" s="13">
        <v>195832</v>
      </c>
      <c r="C15" s="11" t="s">
        <v>42</v>
      </c>
      <c r="D15" s="2"/>
      <c r="E15" s="2"/>
      <c r="F15" s="2"/>
      <c r="G15" s="2"/>
      <c r="H15" s="2"/>
      <c r="I15" s="2"/>
      <c r="J15" s="2"/>
    </row>
    <row r="16" spans="1:10" x14ac:dyDescent="0.25">
      <c r="A16" s="11" t="s">
        <v>43</v>
      </c>
      <c r="B16" s="2">
        <v>3495000</v>
      </c>
      <c r="C16" s="13"/>
      <c r="D16" s="2"/>
      <c r="E16" s="2"/>
      <c r="F16" s="2"/>
      <c r="G16" s="2"/>
      <c r="H16" s="2"/>
      <c r="I16" s="2"/>
      <c r="J16" s="2"/>
    </row>
    <row r="17" spans="1:23" x14ac:dyDescent="0.25">
      <c r="A17" s="11" t="s">
        <v>6</v>
      </c>
      <c r="B17" s="2">
        <f>C17*B16</f>
        <v>699000</v>
      </c>
      <c r="C17" s="25">
        <v>0.2</v>
      </c>
      <c r="D17" s="11" t="s">
        <v>62</v>
      </c>
      <c r="E17" s="26"/>
      <c r="F17" s="26"/>
      <c r="G17" s="26"/>
      <c r="H17" s="26"/>
      <c r="I17" s="26"/>
      <c r="J17" s="26">
        <v>0.2</v>
      </c>
    </row>
    <row r="18" spans="1:23" x14ac:dyDescent="0.25">
      <c r="A18" s="11" t="s">
        <v>84</v>
      </c>
      <c r="B18" s="14">
        <v>0.1</v>
      </c>
      <c r="C18" s="15" t="s">
        <v>54</v>
      </c>
      <c r="D18" s="2"/>
      <c r="E18" s="2"/>
      <c r="F18" s="2"/>
      <c r="G18" s="2"/>
      <c r="H18" s="2"/>
      <c r="I18" s="2"/>
      <c r="J18" s="2"/>
    </row>
    <row r="19" spans="1:23" x14ac:dyDescent="0.25">
      <c r="A19" s="11" t="s">
        <v>85</v>
      </c>
      <c r="B19" s="14">
        <v>0.06</v>
      </c>
      <c r="C19" s="15" t="s">
        <v>54</v>
      </c>
      <c r="D19" s="2"/>
      <c r="E19" s="2"/>
      <c r="F19" s="2"/>
      <c r="G19" s="2"/>
      <c r="H19" s="2"/>
      <c r="I19" s="2"/>
      <c r="J19" s="2"/>
    </row>
    <row r="20" spans="1:23" x14ac:dyDescent="0.25">
      <c r="A20" s="16" t="s">
        <v>58</v>
      </c>
      <c r="B20" s="14">
        <v>0.25</v>
      </c>
      <c r="D20" s="2"/>
      <c r="E20" s="2"/>
      <c r="F20" s="2"/>
      <c r="G20" s="2"/>
      <c r="H20" s="2"/>
      <c r="I20" s="2"/>
      <c r="J20" s="2"/>
    </row>
    <row r="21" spans="1:23" x14ac:dyDescent="0.25">
      <c r="A21" s="16" t="s">
        <v>59</v>
      </c>
      <c r="B21" s="2">
        <v>6000</v>
      </c>
      <c r="C21" s="16" t="s">
        <v>60</v>
      </c>
      <c r="D21" s="2"/>
      <c r="E21" s="2"/>
      <c r="F21" s="2"/>
      <c r="G21" s="2"/>
      <c r="H21" s="2"/>
      <c r="I21" s="2"/>
      <c r="J21" s="2"/>
    </row>
    <row r="22" spans="1:23" x14ac:dyDescent="0.25">
      <c r="A22" s="11" t="s">
        <v>80</v>
      </c>
      <c r="B22" s="9">
        <f>C44/C32</f>
        <v>1.8613654977291342E-2</v>
      </c>
      <c r="D22" s="2"/>
      <c r="E22" s="2"/>
      <c r="F22" s="2"/>
      <c r="G22" s="2"/>
      <c r="H22" s="2"/>
      <c r="I22" s="2"/>
      <c r="J22" s="2"/>
    </row>
    <row r="23" spans="1:23" x14ac:dyDescent="0.25">
      <c r="A23" s="11" t="s">
        <v>137</v>
      </c>
      <c r="B23" s="70">
        <v>1.3</v>
      </c>
      <c r="C23" s="11" t="s">
        <v>138</v>
      </c>
      <c r="D23" s="2"/>
      <c r="E23" s="2"/>
      <c r="F23" s="2"/>
      <c r="G23" s="2"/>
      <c r="H23" s="2"/>
      <c r="I23" s="2"/>
      <c r="J23" s="2"/>
    </row>
    <row r="24" spans="1:23" x14ac:dyDescent="0.25">
      <c r="A24" s="11" t="s">
        <v>139</v>
      </c>
      <c r="B24" s="72">
        <v>9.6199999999999994E-2</v>
      </c>
      <c r="C24" s="11" t="s">
        <v>140</v>
      </c>
      <c r="D24" s="2"/>
      <c r="E24" s="2"/>
      <c r="F24" s="2"/>
      <c r="G24" s="2"/>
      <c r="H24" s="2"/>
      <c r="I24" s="2"/>
      <c r="J24" s="2"/>
    </row>
    <row r="25" spans="1:23" x14ac:dyDescent="0.25">
      <c r="A25" s="11" t="s">
        <v>141</v>
      </c>
      <c r="B25" s="72">
        <v>7.0000000000000007E-2</v>
      </c>
      <c r="C25" s="11" t="s">
        <v>143</v>
      </c>
      <c r="D25" s="2"/>
      <c r="E25" s="2"/>
      <c r="F25" s="2"/>
      <c r="G25" s="2"/>
      <c r="H25" s="2"/>
      <c r="I25" s="2"/>
      <c r="J25" s="2"/>
    </row>
    <row r="26" spans="1:23" x14ac:dyDescent="0.25">
      <c r="A26" s="21" t="s">
        <v>145</v>
      </c>
      <c r="B26" s="72">
        <v>1.0999999999999999E-2</v>
      </c>
      <c r="C26" s="2"/>
      <c r="D26" s="2"/>
      <c r="E26" s="2"/>
      <c r="F26" s="2"/>
      <c r="G26" s="2"/>
      <c r="H26" s="2"/>
      <c r="I26" s="2"/>
      <c r="J26" s="2"/>
    </row>
    <row r="27" spans="1:23" x14ac:dyDescent="0.25">
      <c r="A27" s="21"/>
      <c r="B27" s="72"/>
      <c r="C27" s="2"/>
      <c r="D27" s="2"/>
      <c r="E27" s="2"/>
      <c r="F27" s="2"/>
      <c r="G27" s="2"/>
      <c r="H27" s="2"/>
      <c r="I27" s="2"/>
      <c r="J27" s="2"/>
    </row>
    <row r="28" spans="1:23" x14ac:dyDescent="0.25">
      <c r="A28" s="35" t="s">
        <v>56</v>
      </c>
      <c r="B28" s="34"/>
      <c r="C28" s="36">
        <v>2013</v>
      </c>
      <c r="D28" s="36">
        <v>2014</v>
      </c>
      <c r="E28" s="36">
        <v>2015</v>
      </c>
      <c r="F28" s="36">
        <v>2016</v>
      </c>
      <c r="G28" s="36">
        <v>2017</v>
      </c>
      <c r="H28" s="36">
        <v>2018</v>
      </c>
      <c r="I28" s="36">
        <v>2019</v>
      </c>
      <c r="J28" s="36">
        <v>2020</v>
      </c>
      <c r="K28" s="36">
        <v>2021</v>
      </c>
      <c r="L28" s="36">
        <v>2022</v>
      </c>
      <c r="M28" s="36">
        <v>2023</v>
      </c>
      <c r="N28" s="36">
        <v>2024</v>
      </c>
      <c r="O28" s="36">
        <v>2025</v>
      </c>
      <c r="P28" s="36">
        <v>2026</v>
      </c>
      <c r="Q28" s="36">
        <v>2027</v>
      </c>
      <c r="R28" s="36">
        <v>2028</v>
      </c>
      <c r="S28" s="36">
        <v>2029</v>
      </c>
      <c r="T28" s="36">
        <v>2030</v>
      </c>
      <c r="U28" s="36">
        <v>2031</v>
      </c>
      <c r="V28" s="36">
        <v>2032</v>
      </c>
      <c r="W28" s="36">
        <v>2033</v>
      </c>
    </row>
    <row r="29" spans="1:23" x14ac:dyDescent="0.25">
      <c r="A29" s="17" t="s">
        <v>53</v>
      </c>
      <c r="C29" s="22"/>
      <c r="D29" s="22"/>
      <c r="E29" s="22"/>
      <c r="F29" s="22"/>
      <c r="G29" s="22"/>
      <c r="H29" s="22"/>
      <c r="I29" s="22"/>
      <c r="J29" s="22"/>
    </row>
    <row r="30" spans="1:23" x14ac:dyDescent="0.25">
      <c r="A30" s="11" t="s">
        <v>26</v>
      </c>
      <c r="C30" s="2">
        <f>B3*B4*B5</f>
        <v>293040</v>
      </c>
      <c r="D30" s="2">
        <f t="shared" ref="D30:J30" si="0">C30*(1+$B$7)</f>
        <v>298900.8</v>
      </c>
      <c r="E30" s="2">
        <f t="shared" si="0"/>
        <v>304878.81599999999</v>
      </c>
      <c r="F30" s="2">
        <f t="shared" si="0"/>
        <v>310976.39231999998</v>
      </c>
      <c r="G30" s="2">
        <f t="shared" si="0"/>
        <v>317195.92016639997</v>
      </c>
      <c r="H30" s="2">
        <f t="shared" si="0"/>
        <v>323539.83856972796</v>
      </c>
      <c r="I30" s="2">
        <f t="shared" si="0"/>
        <v>330010.63534112251</v>
      </c>
      <c r="J30" s="2">
        <f t="shared" si="0"/>
        <v>336610.84804794495</v>
      </c>
      <c r="K30" s="2">
        <f t="shared" ref="K30" si="1">J30*(1+$B$7)</f>
        <v>343343.06500890385</v>
      </c>
      <c r="L30" s="2">
        <f t="shared" ref="L30" si="2">K30*(1+$B$7)</f>
        <v>350209.92630908196</v>
      </c>
      <c r="M30" s="2">
        <f t="shared" ref="M30" si="3">L30*(1+$B$7)</f>
        <v>357214.12483526359</v>
      </c>
      <c r="N30" s="2">
        <f t="shared" ref="N30" si="4">M30*(1+$B$7)</f>
        <v>364358.40733196889</v>
      </c>
      <c r="O30" s="2">
        <f t="shared" ref="O30" si="5">N30*(1+$B$7)</f>
        <v>371645.57547860825</v>
      </c>
      <c r="P30" s="2">
        <f t="shared" ref="P30" si="6">O30*(1+$B$7)</f>
        <v>379078.48698818043</v>
      </c>
      <c r="Q30" s="2">
        <f t="shared" ref="Q30" si="7">P30*(1+$B$7)</f>
        <v>386660.05672794406</v>
      </c>
      <c r="R30" s="2">
        <f t="shared" ref="R30" si="8">Q30*(1+$B$7)</f>
        <v>394393.25786250294</v>
      </c>
      <c r="S30" s="2">
        <f t="shared" ref="S30" si="9">R30*(1+$B$7)</f>
        <v>402281.12301975302</v>
      </c>
      <c r="T30" s="2">
        <f t="shared" ref="T30" si="10">S30*(1+$B$7)</f>
        <v>410326.74548014806</v>
      </c>
      <c r="U30" s="2">
        <f t="shared" ref="U30" si="11">T30*(1+$B$7)</f>
        <v>418533.28038975102</v>
      </c>
      <c r="V30" s="2">
        <f t="shared" ref="V30" si="12">U30*(1+$B$7)</f>
        <v>426903.94599754602</v>
      </c>
      <c r="W30" s="2">
        <f t="shared" ref="W30" si="13">V30*(1+$B$7)</f>
        <v>435442.02491749695</v>
      </c>
    </row>
    <row r="31" spans="1:23" x14ac:dyDescent="0.25">
      <c r="A31" s="24" t="s">
        <v>2</v>
      </c>
      <c r="C31" s="27">
        <f t="shared" ref="C31:J31" si="14">$B$6*C30</f>
        <v>2930.4</v>
      </c>
      <c r="D31" s="27">
        <f t="shared" si="14"/>
        <v>2989.0079999999998</v>
      </c>
      <c r="E31" s="27">
        <f t="shared" si="14"/>
        <v>3048.7881600000001</v>
      </c>
      <c r="F31" s="27">
        <f t="shared" si="14"/>
        <v>3109.7639232000001</v>
      </c>
      <c r="G31" s="27">
        <f t="shared" si="14"/>
        <v>3171.9592016639999</v>
      </c>
      <c r="H31" s="27">
        <f t="shared" si="14"/>
        <v>3235.3983856972795</v>
      </c>
      <c r="I31" s="27">
        <f t="shared" si="14"/>
        <v>3300.1063534112254</v>
      </c>
      <c r="J31" s="27">
        <f t="shared" si="14"/>
        <v>3366.1084804794496</v>
      </c>
      <c r="K31" s="27">
        <f t="shared" ref="K31:W31" si="15">$B$6*K30</f>
        <v>3433.4306500890384</v>
      </c>
      <c r="L31" s="27">
        <f t="shared" si="15"/>
        <v>3502.0992630908195</v>
      </c>
      <c r="M31" s="27">
        <f t="shared" si="15"/>
        <v>3572.141248352636</v>
      </c>
      <c r="N31" s="27">
        <f t="shared" si="15"/>
        <v>3643.5840733196892</v>
      </c>
      <c r="O31" s="27">
        <f t="shared" si="15"/>
        <v>3716.4557547860827</v>
      </c>
      <c r="P31" s="27">
        <f t="shared" si="15"/>
        <v>3790.7848698818043</v>
      </c>
      <c r="Q31" s="27">
        <f t="shared" si="15"/>
        <v>3866.6005672794408</v>
      </c>
      <c r="R31" s="27">
        <f t="shared" si="15"/>
        <v>3943.9325786250297</v>
      </c>
      <c r="S31" s="27">
        <f t="shared" si="15"/>
        <v>4022.8112301975302</v>
      </c>
      <c r="T31" s="27">
        <f t="shared" si="15"/>
        <v>4103.2674548014811</v>
      </c>
      <c r="U31" s="27">
        <f t="shared" si="15"/>
        <v>4185.3328038975105</v>
      </c>
      <c r="V31" s="27">
        <f t="shared" si="15"/>
        <v>4269.03945997546</v>
      </c>
      <c r="W31" s="27">
        <f t="shared" si="15"/>
        <v>4354.4202491749693</v>
      </c>
    </row>
    <row r="32" spans="1:23" x14ac:dyDescent="0.25">
      <c r="A32" s="23" t="s">
        <v>3</v>
      </c>
      <c r="C32" s="32">
        <f t="shared" ref="C32:J32" si="16">C30-C31</f>
        <v>290109.59999999998</v>
      </c>
      <c r="D32" s="32">
        <f t="shared" si="16"/>
        <v>295911.79200000002</v>
      </c>
      <c r="E32" s="32">
        <f t="shared" si="16"/>
        <v>301830.02784</v>
      </c>
      <c r="F32" s="32">
        <f t="shared" si="16"/>
        <v>307866.62839679996</v>
      </c>
      <c r="G32" s="32">
        <f t="shared" si="16"/>
        <v>314023.96096473595</v>
      </c>
      <c r="H32" s="32">
        <f t="shared" si="16"/>
        <v>320304.44018403068</v>
      </c>
      <c r="I32" s="32">
        <f t="shared" si="16"/>
        <v>326710.5289877113</v>
      </c>
      <c r="J32" s="32">
        <f t="shared" si="16"/>
        <v>333244.7395674655</v>
      </c>
      <c r="K32" s="32">
        <f t="shared" ref="K32:W32" si="17">K30-K31</f>
        <v>339909.6343588148</v>
      </c>
      <c r="L32" s="32">
        <f t="shared" si="17"/>
        <v>346707.82704599114</v>
      </c>
      <c r="M32" s="32">
        <f t="shared" si="17"/>
        <v>353641.98358691094</v>
      </c>
      <c r="N32" s="32">
        <f t="shared" si="17"/>
        <v>360714.82325864921</v>
      </c>
      <c r="O32" s="32">
        <f t="shared" si="17"/>
        <v>367929.11972382216</v>
      </c>
      <c r="P32" s="32">
        <f t="shared" si="17"/>
        <v>375287.70211829862</v>
      </c>
      <c r="Q32" s="32">
        <f t="shared" si="17"/>
        <v>382793.45616066462</v>
      </c>
      <c r="R32" s="32">
        <f t="shared" si="17"/>
        <v>390449.3252838779</v>
      </c>
      <c r="S32" s="32">
        <f t="shared" si="17"/>
        <v>398258.31178955548</v>
      </c>
      <c r="T32" s="32">
        <f t="shared" si="17"/>
        <v>406223.47802534659</v>
      </c>
      <c r="U32" s="32">
        <f t="shared" si="17"/>
        <v>414347.94758585352</v>
      </c>
      <c r="V32" s="32">
        <f t="shared" si="17"/>
        <v>422634.90653757058</v>
      </c>
      <c r="W32" s="32">
        <f t="shared" si="17"/>
        <v>431087.60466832196</v>
      </c>
    </row>
    <row r="33" spans="1:23" x14ac:dyDescent="0.25">
      <c r="C33" s="2"/>
      <c r="D33" s="2"/>
      <c r="E33" s="2"/>
      <c r="F33" s="2"/>
      <c r="G33" s="2"/>
      <c r="H33" s="2"/>
      <c r="I33" s="2"/>
      <c r="J33" s="2"/>
    </row>
    <row r="34" spans="1:23" x14ac:dyDescent="0.25">
      <c r="C34" s="2"/>
      <c r="D34" s="2"/>
      <c r="E34" s="2"/>
      <c r="F34" s="2"/>
      <c r="G34" s="2"/>
      <c r="H34" s="2"/>
      <c r="I34" s="2"/>
      <c r="J34" s="2"/>
    </row>
    <row r="35" spans="1:23" x14ac:dyDescent="0.25">
      <c r="A35" s="4" t="s">
        <v>88</v>
      </c>
      <c r="C35" s="2"/>
      <c r="D35" s="2"/>
      <c r="E35" s="2"/>
      <c r="F35" s="2"/>
      <c r="G35" s="2"/>
      <c r="H35" s="2"/>
      <c r="I35" s="2"/>
      <c r="J35" s="2"/>
    </row>
    <row r="36" spans="1:23" x14ac:dyDescent="0.25">
      <c r="A36" s="24" t="s">
        <v>44</v>
      </c>
      <c r="C36" s="2">
        <v>12000</v>
      </c>
      <c r="D36" s="2">
        <f t="shared" ref="D36:J37" si="18">C36*(1+$B$7)</f>
        <v>12240</v>
      </c>
      <c r="E36" s="2">
        <f t="shared" ref="E36" si="19">D36*(1+$B$7)</f>
        <v>12484.800000000001</v>
      </c>
      <c r="F36" s="2">
        <f t="shared" ref="F36" si="20">E36*(1+$B$7)</f>
        <v>12734.496000000001</v>
      </c>
      <c r="G36" s="2">
        <f t="shared" ref="G36" si="21">F36*(1+$B$7)</f>
        <v>12989.185920000002</v>
      </c>
      <c r="H36" s="2">
        <f t="shared" ref="H36" si="22">G36*(1+$B$7)</f>
        <v>13248.969638400002</v>
      </c>
      <c r="I36" s="2">
        <f t="shared" ref="I36" si="23">H36*(1+$B$7)</f>
        <v>13513.949031168002</v>
      </c>
      <c r="J36" s="2">
        <f t="shared" ref="J36" si="24">I36*(1+$B$7)</f>
        <v>13784.228011791361</v>
      </c>
      <c r="K36" s="2">
        <f t="shared" ref="K36:K37" si="25">J36*(1+$B$7)</f>
        <v>14059.91257202719</v>
      </c>
      <c r="L36" s="2">
        <f t="shared" ref="L36:L37" si="26">K36*(1+$B$7)</f>
        <v>14341.110823467734</v>
      </c>
      <c r="M36" s="2">
        <f t="shared" ref="M36:M37" si="27">L36*(1+$B$7)</f>
        <v>14627.933039937088</v>
      </c>
      <c r="N36" s="2">
        <f t="shared" ref="N36:N37" si="28">M36*(1+$B$7)</f>
        <v>14920.491700735831</v>
      </c>
      <c r="O36" s="2">
        <f t="shared" ref="O36:O37" si="29">N36*(1+$B$7)</f>
        <v>15218.901534750548</v>
      </c>
      <c r="P36" s="2">
        <f t="shared" ref="P36:P37" si="30">O36*(1+$B$7)</f>
        <v>15523.27956544556</v>
      </c>
      <c r="Q36" s="2">
        <f t="shared" ref="Q36:Q37" si="31">P36*(1+$B$7)</f>
        <v>15833.745156754472</v>
      </c>
      <c r="R36" s="2">
        <f t="shared" ref="R36:R37" si="32">Q36*(1+$B$7)</f>
        <v>16150.420059889562</v>
      </c>
      <c r="S36" s="2">
        <f t="shared" ref="S36:S37" si="33">R36*(1+$B$7)</f>
        <v>16473.428461087355</v>
      </c>
      <c r="T36" s="2">
        <f t="shared" ref="T36:T37" si="34">S36*(1+$B$7)</f>
        <v>16802.897030309101</v>
      </c>
      <c r="U36" s="2">
        <f t="shared" ref="U36:U37" si="35">T36*(1+$B$7)</f>
        <v>17138.954970915282</v>
      </c>
      <c r="V36" s="2">
        <f t="shared" ref="V36:V37" si="36">U36*(1+$B$7)</f>
        <v>17481.734070333587</v>
      </c>
      <c r="W36" s="2">
        <f t="shared" ref="W36:W37" si="37">V36*(1+$B$7)</f>
        <v>17831.368751740258</v>
      </c>
    </row>
    <row r="37" spans="1:23" x14ac:dyDescent="0.25">
      <c r="A37" s="24" t="s">
        <v>45</v>
      </c>
      <c r="C37" s="2">
        <v>18000</v>
      </c>
      <c r="D37" s="2">
        <f t="shared" si="18"/>
        <v>18360</v>
      </c>
      <c r="E37" s="2">
        <f t="shared" si="18"/>
        <v>18727.2</v>
      </c>
      <c r="F37" s="2">
        <f t="shared" si="18"/>
        <v>19101.744000000002</v>
      </c>
      <c r="G37" s="2">
        <f t="shared" si="18"/>
        <v>19483.778880000002</v>
      </c>
      <c r="H37" s="2">
        <f t="shared" si="18"/>
        <v>19873.454457600001</v>
      </c>
      <c r="I37" s="2">
        <f t="shared" si="18"/>
        <v>20270.923546752001</v>
      </c>
      <c r="J37" s="2">
        <f t="shared" si="18"/>
        <v>20676.342017687042</v>
      </c>
      <c r="K37" s="2">
        <f t="shared" si="25"/>
        <v>21089.868858040783</v>
      </c>
      <c r="L37" s="2">
        <f t="shared" si="26"/>
        <v>21511.666235201599</v>
      </c>
      <c r="M37" s="2">
        <f t="shared" si="27"/>
        <v>21941.899559905632</v>
      </c>
      <c r="N37" s="2">
        <f t="shared" si="28"/>
        <v>22380.737551103746</v>
      </c>
      <c r="O37" s="2">
        <f t="shared" si="29"/>
        <v>22828.352302125822</v>
      </c>
      <c r="P37" s="2">
        <f t="shared" si="30"/>
        <v>23284.91934816834</v>
      </c>
      <c r="Q37" s="2">
        <f t="shared" si="31"/>
        <v>23750.617735131706</v>
      </c>
      <c r="R37" s="2">
        <f t="shared" si="32"/>
        <v>24225.63008983434</v>
      </c>
      <c r="S37" s="2">
        <f t="shared" si="33"/>
        <v>24710.142691631027</v>
      </c>
      <c r="T37" s="2">
        <f t="shared" si="34"/>
        <v>25204.345545463646</v>
      </c>
      <c r="U37" s="2">
        <f t="shared" si="35"/>
        <v>25708.432456372921</v>
      </c>
      <c r="V37" s="2">
        <f t="shared" si="36"/>
        <v>26222.60110550038</v>
      </c>
      <c r="W37" s="2">
        <f t="shared" si="37"/>
        <v>26747.053127610387</v>
      </c>
    </row>
    <row r="38" spans="1:23" x14ac:dyDescent="0.25">
      <c r="A38" s="24" t="s">
        <v>4</v>
      </c>
      <c r="C38" s="2">
        <f t="shared" ref="C38:W38" si="38">$B$8</f>
        <v>200</v>
      </c>
      <c r="D38" s="2">
        <f t="shared" si="38"/>
        <v>200</v>
      </c>
      <c r="E38" s="2">
        <f t="shared" si="38"/>
        <v>200</v>
      </c>
      <c r="F38" s="2">
        <f t="shared" si="38"/>
        <v>200</v>
      </c>
      <c r="G38" s="2">
        <f t="shared" si="38"/>
        <v>200</v>
      </c>
      <c r="H38" s="2">
        <f t="shared" si="38"/>
        <v>200</v>
      </c>
      <c r="I38" s="2">
        <f t="shared" si="38"/>
        <v>200</v>
      </c>
      <c r="J38" s="2">
        <f t="shared" si="38"/>
        <v>200</v>
      </c>
      <c r="K38" s="2">
        <f t="shared" si="38"/>
        <v>200</v>
      </c>
      <c r="L38" s="2">
        <f t="shared" si="38"/>
        <v>200</v>
      </c>
      <c r="M38" s="2">
        <f t="shared" si="38"/>
        <v>200</v>
      </c>
      <c r="N38" s="2">
        <f t="shared" si="38"/>
        <v>200</v>
      </c>
      <c r="O38" s="2">
        <f t="shared" si="38"/>
        <v>200</v>
      </c>
      <c r="P38" s="2">
        <f t="shared" si="38"/>
        <v>200</v>
      </c>
      <c r="Q38" s="2">
        <f t="shared" si="38"/>
        <v>200</v>
      </c>
      <c r="R38" s="2">
        <f t="shared" si="38"/>
        <v>200</v>
      </c>
      <c r="S38" s="2">
        <f t="shared" si="38"/>
        <v>200</v>
      </c>
      <c r="T38" s="2">
        <f t="shared" si="38"/>
        <v>200</v>
      </c>
      <c r="U38" s="2">
        <f t="shared" si="38"/>
        <v>200</v>
      </c>
      <c r="V38" s="2">
        <f t="shared" si="38"/>
        <v>200</v>
      </c>
      <c r="W38" s="2">
        <f t="shared" si="38"/>
        <v>200</v>
      </c>
    </row>
    <row r="39" spans="1:23" x14ac:dyDescent="0.25">
      <c r="A39" s="24" t="s">
        <v>13</v>
      </c>
      <c r="C39" s="2">
        <f>Mortgage!C20</f>
        <v>278900.44820387766</v>
      </c>
      <c r="D39" s="2">
        <f>Mortgage!C34</f>
        <v>277272.95949023997</v>
      </c>
      <c r="E39" s="2">
        <f>Mortgage!C48</f>
        <v>275475.05144117126</v>
      </c>
      <c r="F39" s="2">
        <f>Mortgage!C62</f>
        <v>273488.87892530713</v>
      </c>
      <c r="G39" s="2">
        <f>Mortgage!C76</f>
        <v>271294.72819283925</v>
      </c>
      <c r="H39" s="2">
        <f>Mortgage!C90</f>
        <v>268870.82120674598</v>
      </c>
      <c r="I39" s="2">
        <f>Mortgage!C104</f>
        <v>266193.09948494658</v>
      </c>
      <c r="J39" s="2">
        <f>Mortgage!C118</f>
        <v>263234.98530790355</v>
      </c>
      <c r="K39" s="13">
        <f>Mortgage!C132</f>
        <v>259967.11792154054</v>
      </c>
      <c r="L39" s="13">
        <f>Mortgage!C146</f>
        <v>256357.06211716015</v>
      </c>
      <c r="M39" s="13">
        <f>Mortgage!C160</f>
        <v>252368.98629586882</v>
      </c>
      <c r="N39" s="13">
        <f>Mortgage!C174</f>
        <v>247963.30682214166</v>
      </c>
      <c r="O39" s="13">
        <f>Mortgage!C188</f>
        <v>243096.29513655725</v>
      </c>
      <c r="P39" s="13">
        <f>Mortgage!C202</f>
        <v>237719.64372810273</v>
      </c>
      <c r="Q39" s="13">
        <f>Mortgage!C216</f>
        <v>231779.98665810638</v>
      </c>
      <c r="R39" s="13">
        <f>Mortgage!C230</f>
        <v>225218.36987676128</v>
      </c>
      <c r="S39" s="13">
        <f>Mortgage!C244</f>
        <v>217969.6660748673</v>
      </c>
      <c r="T39" s="13">
        <f>Mortgage!C258</f>
        <v>209961.92826290362</v>
      </c>
      <c r="U39" s="13">
        <f>Mortgage!C272</f>
        <v>201115.67566138349</v>
      </c>
      <c r="V39" s="13">
        <f>Mortgage!C286</f>
        <v>191343.10481459767</v>
      </c>
      <c r="W39" s="13">
        <f>Mortgage!C300</f>
        <v>180547.21809765752</v>
      </c>
    </row>
    <row r="40" spans="1:23" x14ac:dyDescent="0.25">
      <c r="A40" s="24" t="s">
        <v>14</v>
      </c>
      <c r="C40" s="2">
        <f t="shared" ref="C40:J40" si="39">C76*$B$19</f>
        <v>0</v>
      </c>
      <c r="D40" s="2">
        <f t="shared" si="39"/>
        <v>0</v>
      </c>
      <c r="E40" s="2">
        <f t="shared" si="39"/>
        <v>0</v>
      </c>
      <c r="F40" s="2">
        <f t="shared" si="39"/>
        <v>0</v>
      </c>
      <c r="G40" s="2">
        <f t="shared" si="39"/>
        <v>0</v>
      </c>
      <c r="H40" s="2">
        <f t="shared" si="39"/>
        <v>0</v>
      </c>
      <c r="I40" s="2">
        <f t="shared" si="39"/>
        <v>0</v>
      </c>
      <c r="J40" s="2">
        <f t="shared" si="39"/>
        <v>0</v>
      </c>
    </row>
    <row r="41" spans="1:23" x14ac:dyDescent="0.25">
      <c r="A41" s="24" t="s">
        <v>133</v>
      </c>
      <c r="C41" s="2">
        <f>C61</f>
        <v>84000</v>
      </c>
      <c r="D41" s="2">
        <f>C41</f>
        <v>84000</v>
      </c>
      <c r="E41" s="2">
        <f t="shared" ref="E41:J41" si="40">D41</f>
        <v>84000</v>
      </c>
      <c r="F41" s="2">
        <f t="shared" si="40"/>
        <v>84000</v>
      </c>
      <c r="G41" s="2">
        <f t="shared" si="40"/>
        <v>84000</v>
      </c>
      <c r="H41" s="2">
        <f t="shared" si="40"/>
        <v>84000</v>
      </c>
      <c r="I41" s="2">
        <f t="shared" si="40"/>
        <v>84000</v>
      </c>
      <c r="J41" s="2">
        <f t="shared" si="40"/>
        <v>84000</v>
      </c>
      <c r="K41" s="2">
        <f t="shared" ref="K41" si="41">J41</f>
        <v>84000</v>
      </c>
      <c r="L41" s="2">
        <f t="shared" ref="L41" si="42">K41</f>
        <v>84000</v>
      </c>
      <c r="M41" s="2">
        <f t="shared" ref="M41" si="43">L41</f>
        <v>84000</v>
      </c>
      <c r="N41" s="2">
        <f t="shared" ref="N41" si="44">M41</f>
        <v>84000</v>
      </c>
      <c r="O41" s="2">
        <f t="shared" ref="O41" si="45">N41</f>
        <v>84000</v>
      </c>
      <c r="P41" s="2">
        <f t="shared" ref="P41" si="46">O41</f>
        <v>84000</v>
      </c>
      <c r="Q41" s="2">
        <f t="shared" ref="Q41" si="47">P41</f>
        <v>84000</v>
      </c>
      <c r="R41" s="2">
        <f t="shared" ref="R41" si="48">Q41</f>
        <v>84000</v>
      </c>
      <c r="S41" s="2">
        <f t="shared" ref="S41" si="49">R41</f>
        <v>84000</v>
      </c>
      <c r="T41" s="2">
        <f t="shared" ref="T41" si="50">S41</f>
        <v>84000</v>
      </c>
      <c r="U41" s="2">
        <f t="shared" ref="U41" si="51">T41</f>
        <v>84000</v>
      </c>
      <c r="V41" s="2">
        <f t="shared" ref="V41" si="52">U41</f>
        <v>84000</v>
      </c>
      <c r="W41" s="2">
        <f t="shared" ref="W41" si="53">V41</f>
        <v>84000</v>
      </c>
    </row>
    <row r="42" spans="1:23" x14ac:dyDescent="0.25">
      <c r="A42" s="24" t="s">
        <v>22</v>
      </c>
      <c r="C42" s="2">
        <f>$B$26*($B$14+$B$15)</f>
        <v>32954.151999999995</v>
      </c>
      <c r="D42" s="2">
        <f t="shared" ref="D42:W42" si="54">$B$26*($B$14+$B$15)</f>
        <v>32954.151999999995</v>
      </c>
      <c r="E42" s="2">
        <f t="shared" si="54"/>
        <v>32954.151999999995</v>
      </c>
      <c r="F42" s="2">
        <f t="shared" si="54"/>
        <v>32954.151999999995</v>
      </c>
      <c r="G42" s="2">
        <f t="shared" si="54"/>
        <v>32954.151999999995</v>
      </c>
      <c r="H42" s="2">
        <f t="shared" si="54"/>
        <v>32954.151999999995</v>
      </c>
      <c r="I42" s="2">
        <f t="shared" si="54"/>
        <v>32954.151999999995</v>
      </c>
      <c r="J42" s="2">
        <f t="shared" si="54"/>
        <v>32954.151999999995</v>
      </c>
      <c r="K42" s="2">
        <f t="shared" si="54"/>
        <v>32954.151999999995</v>
      </c>
      <c r="L42" s="2">
        <f t="shared" si="54"/>
        <v>32954.151999999995</v>
      </c>
      <c r="M42" s="2">
        <f t="shared" si="54"/>
        <v>32954.151999999995</v>
      </c>
      <c r="N42" s="2">
        <f t="shared" si="54"/>
        <v>32954.151999999995</v>
      </c>
      <c r="O42" s="2">
        <f t="shared" si="54"/>
        <v>32954.151999999995</v>
      </c>
      <c r="P42" s="2">
        <f t="shared" si="54"/>
        <v>32954.151999999995</v>
      </c>
      <c r="Q42" s="2">
        <f t="shared" si="54"/>
        <v>32954.151999999995</v>
      </c>
      <c r="R42" s="2">
        <f t="shared" si="54"/>
        <v>32954.151999999995</v>
      </c>
      <c r="S42" s="2">
        <f t="shared" si="54"/>
        <v>32954.151999999995</v>
      </c>
      <c r="T42" s="2">
        <f t="shared" si="54"/>
        <v>32954.151999999995</v>
      </c>
      <c r="U42" s="2">
        <f t="shared" si="54"/>
        <v>32954.151999999995</v>
      </c>
      <c r="V42" s="2">
        <f t="shared" si="54"/>
        <v>32954.151999999995</v>
      </c>
      <c r="W42" s="2">
        <f t="shared" si="54"/>
        <v>32954.151999999995</v>
      </c>
    </row>
    <row r="43" spans="1:23" x14ac:dyDescent="0.25">
      <c r="A43" s="24" t="s">
        <v>46</v>
      </c>
      <c r="C43" s="2">
        <f>3000*2</f>
        <v>6000</v>
      </c>
      <c r="D43" s="2">
        <f t="shared" ref="D43:J43" si="55">C43*(1+$B$7)</f>
        <v>6120</v>
      </c>
      <c r="E43" s="2">
        <f t="shared" si="55"/>
        <v>6242.4000000000005</v>
      </c>
      <c r="F43" s="2">
        <f t="shared" si="55"/>
        <v>6367.2480000000005</v>
      </c>
      <c r="G43" s="2">
        <f t="shared" si="55"/>
        <v>6494.5929600000009</v>
      </c>
      <c r="H43" s="2">
        <f t="shared" si="55"/>
        <v>6624.4848192000009</v>
      </c>
      <c r="I43" s="2">
        <f t="shared" si="55"/>
        <v>6756.974515584001</v>
      </c>
      <c r="J43" s="2">
        <f t="shared" si="55"/>
        <v>6892.1140058956807</v>
      </c>
      <c r="K43" s="2">
        <f t="shared" ref="K43" si="56">J43*(1+$B$7)</f>
        <v>7029.9562860135948</v>
      </c>
      <c r="L43" s="2">
        <f t="shared" ref="L43" si="57">K43*(1+$B$7)</f>
        <v>7170.555411733867</v>
      </c>
      <c r="M43" s="2">
        <f t="shared" ref="M43" si="58">L43*(1+$B$7)</f>
        <v>7313.9665199685442</v>
      </c>
      <c r="N43" s="2">
        <f t="shared" ref="N43" si="59">M43*(1+$B$7)</f>
        <v>7460.2458503679154</v>
      </c>
      <c r="O43" s="2">
        <f t="shared" ref="O43" si="60">N43*(1+$B$7)</f>
        <v>7609.4507673752742</v>
      </c>
      <c r="P43" s="2">
        <f t="shared" ref="P43" si="61">O43*(1+$B$7)</f>
        <v>7761.6397827227802</v>
      </c>
      <c r="Q43" s="2">
        <f t="shared" ref="Q43" si="62">P43*(1+$B$7)</f>
        <v>7916.8725783772361</v>
      </c>
      <c r="R43" s="2">
        <f t="shared" ref="R43" si="63">Q43*(1+$B$7)</f>
        <v>8075.2100299447811</v>
      </c>
      <c r="S43" s="2">
        <f t="shared" ref="S43" si="64">R43*(1+$B$7)</f>
        <v>8236.7142305436773</v>
      </c>
      <c r="T43" s="2">
        <f t="shared" ref="T43" si="65">S43*(1+$B$7)</f>
        <v>8401.4485151545505</v>
      </c>
      <c r="U43" s="2">
        <f t="shared" ref="U43" si="66">T43*(1+$B$7)</f>
        <v>8569.4774854576408</v>
      </c>
      <c r="V43" s="2">
        <f t="shared" ref="V43" si="67">U43*(1+$B$7)</f>
        <v>8740.8670351667934</v>
      </c>
      <c r="W43" s="2">
        <f t="shared" ref="W43" si="68">V43*(1+$B$7)</f>
        <v>8915.6843758701289</v>
      </c>
    </row>
    <row r="44" spans="1:23" x14ac:dyDescent="0.25">
      <c r="A44" s="24" t="s">
        <v>47</v>
      </c>
      <c r="C44" s="2">
        <f>(24*75)+(24*150)</f>
        <v>5400</v>
      </c>
      <c r="D44" s="2">
        <f t="shared" ref="D44:J44" si="69">D32*$B$22</f>
        <v>5508.0000000000009</v>
      </c>
      <c r="E44" s="2">
        <f t="shared" si="69"/>
        <v>5618.16</v>
      </c>
      <c r="F44" s="2">
        <f t="shared" si="69"/>
        <v>5730.5231999999996</v>
      </c>
      <c r="G44" s="2">
        <f t="shared" si="69"/>
        <v>5845.133663999999</v>
      </c>
      <c r="H44" s="2">
        <f t="shared" si="69"/>
        <v>5962.0363372799993</v>
      </c>
      <c r="I44" s="2">
        <f t="shared" si="69"/>
        <v>6081.2770640255994</v>
      </c>
      <c r="J44" s="2">
        <f t="shared" si="69"/>
        <v>6202.9026053061116</v>
      </c>
      <c r="K44" s="2">
        <f t="shared" ref="K44:W44" si="70">K32*$B$22</f>
        <v>6326.9606574122336</v>
      </c>
      <c r="L44" s="2">
        <f t="shared" si="70"/>
        <v>6453.4998705604785</v>
      </c>
      <c r="M44" s="2">
        <f t="shared" si="70"/>
        <v>6582.5698679716879</v>
      </c>
      <c r="N44" s="2">
        <f t="shared" si="70"/>
        <v>6714.2212653311226</v>
      </c>
      <c r="O44" s="2">
        <f t="shared" si="70"/>
        <v>6848.5056906377449</v>
      </c>
      <c r="P44" s="2">
        <f t="shared" si="70"/>
        <v>6985.4758044504997</v>
      </c>
      <c r="Q44" s="2">
        <f t="shared" si="70"/>
        <v>7125.18532053951</v>
      </c>
      <c r="R44" s="2">
        <f t="shared" si="70"/>
        <v>7267.6890269503001</v>
      </c>
      <c r="S44" s="2">
        <f t="shared" si="70"/>
        <v>7413.0428074893061</v>
      </c>
      <c r="T44" s="2">
        <f t="shared" si="70"/>
        <v>7561.3036636390925</v>
      </c>
      <c r="U44" s="2">
        <f t="shared" si="70"/>
        <v>7712.5297369118744</v>
      </c>
      <c r="V44" s="2">
        <f t="shared" si="70"/>
        <v>7866.7803316501122</v>
      </c>
      <c r="W44" s="2">
        <f t="shared" si="70"/>
        <v>8024.1159382831138</v>
      </c>
    </row>
    <row r="45" spans="1:23" x14ac:dyDescent="0.25">
      <c r="A45" s="24" t="s">
        <v>5</v>
      </c>
      <c r="C45" s="27">
        <f>$B$9*$B$3</f>
        <v>8621</v>
      </c>
      <c r="D45" s="27">
        <f t="shared" ref="D45:J45" si="71">C45*(1+$B$7)</f>
        <v>8793.42</v>
      </c>
      <c r="E45" s="27">
        <f t="shared" si="71"/>
        <v>8969.2883999999995</v>
      </c>
      <c r="F45" s="27">
        <f t="shared" si="71"/>
        <v>9148.6741679999996</v>
      </c>
      <c r="G45" s="27">
        <f t="shared" si="71"/>
        <v>9331.6476513599991</v>
      </c>
      <c r="H45" s="27">
        <f t="shared" si="71"/>
        <v>9518.2806043871988</v>
      </c>
      <c r="I45" s="27">
        <f t="shared" si="71"/>
        <v>9708.6462164749428</v>
      </c>
      <c r="J45" s="27">
        <f t="shared" si="71"/>
        <v>9902.8191408044422</v>
      </c>
      <c r="K45" s="27">
        <f t="shared" ref="K45" si="72">J45*(1+$B$7)</f>
        <v>10100.875523620531</v>
      </c>
      <c r="L45" s="27">
        <f t="shared" ref="L45" si="73">K45*(1+$B$7)</f>
        <v>10302.893034092942</v>
      </c>
      <c r="M45" s="27">
        <f t="shared" ref="M45" si="74">L45*(1+$B$7)</f>
        <v>10508.950894774802</v>
      </c>
      <c r="N45" s="27">
        <f t="shared" ref="N45" si="75">M45*(1+$B$7)</f>
        <v>10719.129912670298</v>
      </c>
      <c r="O45" s="27">
        <f t="shared" ref="O45" si="76">N45*(1+$B$7)</f>
        <v>10933.512510923703</v>
      </c>
      <c r="P45" s="27">
        <f t="shared" ref="P45" si="77">O45*(1+$B$7)</f>
        <v>11152.182761142178</v>
      </c>
      <c r="Q45" s="27">
        <f t="shared" ref="Q45" si="78">P45*(1+$B$7)</f>
        <v>11375.226416365022</v>
      </c>
      <c r="R45" s="27">
        <f t="shared" ref="R45" si="79">Q45*(1+$B$7)</f>
        <v>11602.730944692323</v>
      </c>
      <c r="S45" s="27">
        <f t="shared" ref="S45" si="80">R45*(1+$B$7)</f>
        <v>11834.785563586169</v>
      </c>
      <c r="T45" s="27">
        <f t="shared" ref="T45" si="81">S45*(1+$B$7)</f>
        <v>12071.481274857892</v>
      </c>
      <c r="U45" s="27">
        <f t="shared" ref="U45" si="82">T45*(1+$B$7)</f>
        <v>12312.910900355049</v>
      </c>
      <c r="V45" s="27">
        <f t="shared" ref="V45" si="83">U45*(1+$B$7)</f>
        <v>12559.16911836215</v>
      </c>
      <c r="W45" s="27">
        <f t="shared" ref="W45" si="84">V45*(1+$B$7)</f>
        <v>12810.352500729394</v>
      </c>
    </row>
    <row r="46" spans="1:23" x14ac:dyDescent="0.25">
      <c r="A46" s="23" t="s">
        <v>146</v>
      </c>
      <c r="C46" s="32">
        <f t="shared" ref="C46:J46" si="85">SUM(C36:C45)</f>
        <v>446075.60020387766</v>
      </c>
      <c r="D46" s="32">
        <f>SUM(D36:D45)</f>
        <v>445448.53149023996</v>
      </c>
      <c r="E46" s="32">
        <f t="shared" si="85"/>
        <v>444671.05184117128</v>
      </c>
      <c r="F46" s="32">
        <f t="shared" si="85"/>
        <v>443725.71629330714</v>
      </c>
      <c r="G46" s="32">
        <f t="shared" si="85"/>
        <v>442593.21926819929</v>
      </c>
      <c r="H46" s="32">
        <f t="shared" si="85"/>
        <v>441252.1990636132</v>
      </c>
      <c r="I46" s="32">
        <f t="shared" si="85"/>
        <v>439679.02185895108</v>
      </c>
      <c r="J46" s="32">
        <f t="shared" si="85"/>
        <v>437847.54308938823</v>
      </c>
      <c r="K46" s="32">
        <f t="shared" ref="K46:W46" si="86">SUM(K36:K45)</f>
        <v>435728.84381865489</v>
      </c>
      <c r="L46" s="32">
        <f t="shared" si="86"/>
        <v>433290.9394922168</v>
      </c>
      <c r="M46" s="32">
        <f t="shared" si="86"/>
        <v>430498.4581784266</v>
      </c>
      <c r="N46" s="32">
        <f t="shared" si="86"/>
        <v>427312.28510235064</v>
      </c>
      <c r="O46" s="32">
        <f t="shared" si="86"/>
        <v>423689.16994237038</v>
      </c>
      <c r="P46" s="32">
        <f t="shared" si="86"/>
        <v>419581.29299003218</v>
      </c>
      <c r="Q46" s="32">
        <f t="shared" si="86"/>
        <v>414935.78586527437</v>
      </c>
      <c r="R46" s="32">
        <f t="shared" si="86"/>
        <v>409694.20202807256</v>
      </c>
      <c r="S46" s="32">
        <f t="shared" si="86"/>
        <v>403791.93182920484</v>
      </c>
      <c r="T46" s="32">
        <f t="shared" si="86"/>
        <v>397157.55629232794</v>
      </c>
      <c r="U46" s="32">
        <f t="shared" si="86"/>
        <v>389712.13321139623</v>
      </c>
      <c r="V46" s="32">
        <f t="shared" si="86"/>
        <v>381368.40847561066</v>
      </c>
      <c r="W46" s="32">
        <f t="shared" si="86"/>
        <v>372029.94479189074</v>
      </c>
    </row>
    <row r="47" spans="1:23" x14ac:dyDescent="0.25">
      <c r="C47" s="2"/>
      <c r="D47" s="2"/>
      <c r="E47" s="2"/>
      <c r="F47" s="2"/>
      <c r="G47" s="2"/>
      <c r="H47" s="2"/>
      <c r="I47" s="2"/>
      <c r="J47" s="2"/>
    </row>
    <row r="48" spans="1:23" x14ac:dyDescent="0.25">
      <c r="A48" s="4" t="s">
        <v>18</v>
      </c>
      <c r="C48" s="2">
        <f t="shared" ref="C48:J48" si="87">C32-C46</f>
        <v>-155966.00020387769</v>
      </c>
      <c r="D48" s="2">
        <f t="shared" si="87"/>
        <v>-149536.73949023994</v>
      </c>
      <c r="E48" s="2">
        <f t="shared" si="87"/>
        <v>-142841.02400117129</v>
      </c>
      <c r="F48" s="2">
        <f t="shared" si="87"/>
        <v>-135859.08789650718</v>
      </c>
      <c r="G48" s="2">
        <f t="shared" si="87"/>
        <v>-128569.25830346334</v>
      </c>
      <c r="H48" s="2">
        <f t="shared" si="87"/>
        <v>-120947.75887958251</v>
      </c>
      <c r="I48" s="2">
        <f t="shared" si="87"/>
        <v>-112968.49287123978</v>
      </c>
      <c r="J48" s="2">
        <f t="shared" si="87"/>
        <v>-104602.80352192273</v>
      </c>
      <c r="K48" s="2">
        <f t="shared" ref="K48:W48" si="88">K32-K46</f>
        <v>-95819.209459840087</v>
      </c>
      <c r="L48" s="2">
        <f t="shared" si="88"/>
        <v>-86583.112446225656</v>
      </c>
      <c r="M48" s="2">
        <f t="shared" si="88"/>
        <v>-76856.474591515667</v>
      </c>
      <c r="N48" s="2">
        <f t="shared" si="88"/>
        <v>-66597.461843701429</v>
      </c>
      <c r="O48" s="2">
        <f t="shared" si="88"/>
        <v>-55760.050218548218</v>
      </c>
      <c r="P48" s="2">
        <f t="shared" si="88"/>
        <v>-44293.590871733555</v>
      </c>
      <c r="Q48" s="2">
        <f t="shared" si="88"/>
        <v>-32142.329704609758</v>
      </c>
      <c r="R48" s="2">
        <f t="shared" si="88"/>
        <v>-19244.876744194655</v>
      </c>
      <c r="S48" s="2">
        <f t="shared" si="88"/>
        <v>-5533.6200396493659</v>
      </c>
      <c r="T48" s="2">
        <f t="shared" si="88"/>
        <v>9065.9217330186511</v>
      </c>
      <c r="U48" s="2">
        <f t="shared" si="88"/>
        <v>24635.814374457288</v>
      </c>
      <c r="V48" s="2">
        <f t="shared" si="88"/>
        <v>41266.498061959923</v>
      </c>
      <c r="W48" s="2">
        <f t="shared" si="88"/>
        <v>59057.659876431222</v>
      </c>
    </row>
    <row r="49" spans="1:23" x14ac:dyDescent="0.25">
      <c r="A49" s="4" t="s">
        <v>19</v>
      </c>
      <c r="C49" s="2">
        <f t="shared" ref="C49:J49" si="89">IF(C48&gt;0, C48*$B$20, 0)</f>
        <v>0</v>
      </c>
      <c r="D49" s="2">
        <f t="shared" si="89"/>
        <v>0</v>
      </c>
      <c r="E49" s="2">
        <f t="shared" si="89"/>
        <v>0</v>
      </c>
      <c r="F49" s="2">
        <f t="shared" si="89"/>
        <v>0</v>
      </c>
      <c r="G49" s="2">
        <f t="shared" si="89"/>
        <v>0</v>
      </c>
      <c r="H49" s="2">
        <f t="shared" si="89"/>
        <v>0</v>
      </c>
      <c r="I49" s="2">
        <f t="shared" si="89"/>
        <v>0</v>
      </c>
      <c r="J49" s="2">
        <f t="shared" si="89"/>
        <v>0</v>
      </c>
      <c r="K49" s="2">
        <f t="shared" ref="K49:W49" si="90">IF(K48&gt;0, K48*$B$20, 0)</f>
        <v>0</v>
      </c>
      <c r="L49" s="2">
        <f t="shared" si="90"/>
        <v>0</v>
      </c>
      <c r="M49" s="2">
        <f t="shared" si="90"/>
        <v>0</v>
      </c>
      <c r="N49" s="2">
        <f t="shared" si="90"/>
        <v>0</v>
      </c>
      <c r="O49" s="2">
        <f t="shared" si="90"/>
        <v>0</v>
      </c>
      <c r="P49" s="2">
        <f t="shared" si="90"/>
        <v>0</v>
      </c>
      <c r="Q49" s="2">
        <f t="shared" si="90"/>
        <v>0</v>
      </c>
      <c r="R49" s="2">
        <f t="shared" si="90"/>
        <v>0</v>
      </c>
      <c r="S49" s="2">
        <f t="shared" si="90"/>
        <v>0</v>
      </c>
      <c r="T49" s="2">
        <f t="shared" si="90"/>
        <v>2266.4804332546628</v>
      </c>
      <c r="U49" s="2">
        <f t="shared" si="90"/>
        <v>6158.953593614322</v>
      </c>
      <c r="V49" s="2">
        <f t="shared" si="90"/>
        <v>10316.624515489981</v>
      </c>
      <c r="W49" s="2">
        <f t="shared" si="90"/>
        <v>14764.414969107806</v>
      </c>
    </row>
    <row r="50" spans="1:23" ht="15.75" thickBot="1" x14ac:dyDescent="0.3">
      <c r="A50" s="4" t="s">
        <v>89</v>
      </c>
      <c r="C50" s="28">
        <f t="shared" ref="C50:J50" si="91">C48-C49</f>
        <v>-155966.00020387769</v>
      </c>
      <c r="D50" s="28">
        <f t="shared" si="91"/>
        <v>-149536.73949023994</v>
      </c>
      <c r="E50" s="28">
        <f t="shared" si="91"/>
        <v>-142841.02400117129</v>
      </c>
      <c r="F50" s="28">
        <f t="shared" si="91"/>
        <v>-135859.08789650718</v>
      </c>
      <c r="G50" s="28">
        <f t="shared" si="91"/>
        <v>-128569.25830346334</v>
      </c>
      <c r="H50" s="28">
        <f t="shared" si="91"/>
        <v>-120947.75887958251</v>
      </c>
      <c r="I50" s="28">
        <f t="shared" si="91"/>
        <v>-112968.49287123978</v>
      </c>
      <c r="J50" s="28">
        <f t="shared" si="91"/>
        <v>-104602.80352192273</v>
      </c>
      <c r="K50" s="28">
        <f t="shared" ref="K50:W50" si="92">K48-K49</f>
        <v>-95819.209459840087</v>
      </c>
      <c r="L50" s="28">
        <f t="shared" si="92"/>
        <v>-86583.112446225656</v>
      </c>
      <c r="M50" s="28">
        <f t="shared" si="92"/>
        <v>-76856.474591515667</v>
      </c>
      <c r="N50" s="28">
        <f t="shared" si="92"/>
        <v>-66597.461843701429</v>
      </c>
      <c r="O50" s="28">
        <f t="shared" si="92"/>
        <v>-55760.050218548218</v>
      </c>
      <c r="P50" s="28">
        <f t="shared" si="92"/>
        <v>-44293.590871733555</v>
      </c>
      <c r="Q50" s="28">
        <f t="shared" si="92"/>
        <v>-32142.329704609758</v>
      </c>
      <c r="R50" s="28">
        <f t="shared" si="92"/>
        <v>-19244.876744194655</v>
      </c>
      <c r="S50" s="28">
        <f t="shared" si="92"/>
        <v>-5533.6200396493659</v>
      </c>
      <c r="T50" s="28">
        <f t="shared" si="92"/>
        <v>6799.4412997639884</v>
      </c>
      <c r="U50" s="28">
        <f t="shared" si="92"/>
        <v>18476.860780842966</v>
      </c>
      <c r="V50" s="28">
        <f t="shared" si="92"/>
        <v>30949.873546469942</v>
      </c>
      <c r="W50" s="28">
        <f t="shared" si="92"/>
        <v>44293.244907323417</v>
      </c>
    </row>
    <row r="51" spans="1:23" ht="15.75" thickTop="1" x14ac:dyDescent="0.25">
      <c r="C51" s="2"/>
      <c r="D51" s="2"/>
      <c r="E51" s="2"/>
      <c r="F51" s="2"/>
      <c r="G51" s="2"/>
      <c r="H51" s="2"/>
      <c r="I51" s="2"/>
      <c r="J51" s="2"/>
    </row>
    <row r="52" spans="1:23" x14ac:dyDescent="0.25">
      <c r="C52" s="2"/>
      <c r="D52" s="2"/>
      <c r="E52" s="2"/>
      <c r="F52" s="2"/>
      <c r="G52" s="2"/>
      <c r="H52" s="2"/>
      <c r="I52" s="2"/>
      <c r="J52" s="2"/>
    </row>
    <row r="53" spans="1:23" x14ac:dyDescent="0.25">
      <c r="A53" s="33" t="s">
        <v>29</v>
      </c>
      <c r="B53" s="34"/>
      <c r="C53" s="36">
        <v>2013</v>
      </c>
      <c r="D53" s="36">
        <v>2014</v>
      </c>
      <c r="E53" s="36">
        <v>2015</v>
      </c>
      <c r="F53" s="36">
        <v>2016</v>
      </c>
      <c r="G53" s="36">
        <v>2017</v>
      </c>
      <c r="H53" s="36">
        <v>2018</v>
      </c>
      <c r="I53" s="36">
        <v>2019</v>
      </c>
      <c r="J53" s="36">
        <v>2020</v>
      </c>
      <c r="K53" s="36">
        <v>2021</v>
      </c>
      <c r="L53" s="36">
        <v>2022</v>
      </c>
      <c r="M53" s="36">
        <v>2023</v>
      </c>
      <c r="N53" s="36">
        <v>2024</v>
      </c>
      <c r="O53" s="36">
        <v>2025</v>
      </c>
      <c r="P53" s="36">
        <v>2026</v>
      </c>
      <c r="Q53" s="36">
        <v>2027</v>
      </c>
      <c r="R53" s="36">
        <v>2028</v>
      </c>
      <c r="S53" s="36">
        <v>2029</v>
      </c>
      <c r="T53" s="36">
        <v>2030</v>
      </c>
      <c r="U53" s="36">
        <v>2031</v>
      </c>
      <c r="V53" s="36">
        <v>2032</v>
      </c>
      <c r="W53" s="36">
        <v>2033</v>
      </c>
    </row>
    <row r="54" spans="1:23" x14ac:dyDescent="0.25">
      <c r="A54" s="4" t="s">
        <v>30</v>
      </c>
      <c r="C54" s="2"/>
      <c r="D54" s="2"/>
      <c r="E54" s="2"/>
      <c r="F54" s="2"/>
      <c r="G54" s="2"/>
      <c r="H54" s="2"/>
      <c r="I54" s="2"/>
      <c r="J54" s="2"/>
    </row>
    <row r="55" spans="1:23" x14ac:dyDescent="0.25">
      <c r="A55" s="18" t="s">
        <v>15</v>
      </c>
      <c r="C55" s="2">
        <v>50000</v>
      </c>
      <c r="D55" s="2">
        <v>50000</v>
      </c>
      <c r="E55" s="2">
        <v>50000</v>
      </c>
      <c r="F55" s="2">
        <v>50000</v>
      </c>
      <c r="G55" s="2">
        <v>50000</v>
      </c>
      <c r="H55" s="2">
        <v>50000</v>
      </c>
      <c r="I55" s="2">
        <v>50000</v>
      </c>
      <c r="J55" s="2">
        <v>50000</v>
      </c>
      <c r="K55" s="2">
        <v>50000</v>
      </c>
      <c r="L55" s="2">
        <v>50000</v>
      </c>
      <c r="M55" s="2">
        <v>50000</v>
      </c>
      <c r="N55" s="2">
        <v>50000</v>
      </c>
      <c r="O55" s="2">
        <v>50000</v>
      </c>
      <c r="P55" s="2">
        <v>50000</v>
      </c>
      <c r="Q55" s="2">
        <v>50000</v>
      </c>
      <c r="R55" s="2">
        <v>50000</v>
      </c>
      <c r="S55" s="2">
        <v>50000</v>
      </c>
      <c r="T55" s="2">
        <v>50000</v>
      </c>
      <c r="U55" s="2">
        <v>50000</v>
      </c>
      <c r="V55" s="2">
        <v>50000</v>
      </c>
      <c r="W55" s="2">
        <v>50000</v>
      </c>
    </row>
    <row r="56" spans="1:23" x14ac:dyDescent="0.25">
      <c r="A56" s="18" t="s">
        <v>16</v>
      </c>
      <c r="C56" s="2">
        <v>425086.02066682</v>
      </c>
      <c r="D56" s="2">
        <v>499559.45541587425</v>
      </c>
      <c r="E56" s="2">
        <v>572525.71744611673</v>
      </c>
      <c r="F56" s="2">
        <v>643816.79374201596</v>
      </c>
      <c r="G56" s="2">
        <v>713246.87428306788</v>
      </c>
      <c r="H56" s="2">
        <v>780610.48438789137</v>
      </c>
      <c r="I56" s="2">
        <v>845680.42140878644</v>
      </c>
      <c r="J56" s="2">
        <v>908205.47528808797</v>
      </c>
      <c r="K56" s="11">
        <v>967907.91034215689</v>
      </c>
      <c r="L56" s="11">
        <v>1024480.683268711</v>
      </c>
      <c r="M56" s="11">
        <v>1077584.3697549086</v>
      </c>
      <c r="N56" s="11">
        <v>1126843.7691711187</v>
      </c>
      <c r="O56" s="11">
        <v>1171844.1536399331</v>
      </c>
      <c r="P56" s="11">
        <v>1212127.1242400203</v>
      </c>
      <c r="Q56" s="11">
        <v>1247186.033204847</v>
      </c>
      <c r="R56" s="11">
        <v>1276460.9266683361</v>
      </c>
      <c r="S56" s="11">
        <v>1299332.9577505123</v>
      </c>
      <c r="T56" s="11">
        <v>1315118.214518826</v>
      </c>
      <c r="U56" s="11">
        <v>1323060.9015529687</v>
      </c>
      <c r="V56" s="11">
        <v>1322325.8074249402</v>
      </c>
      <c r="W56" s="11">
        <v>1311989.9833182613</v>
      </c>
    </row>
    <row r="57" spans="1:23" x14ac:dyDescent="0.25">
      <c r="A57" s="18" t="s">
        <v>7</v>
      </c>
      <c r="C57" s="2">
        <f>C32/$B$3*$B$10</f>
        <v>784.07999999999993</v>
      </c>
      <c r="D57" s="2">
        <f>D32/$B$3*$B$10</f>
        <v>799.76160000000004</v>
      </c>
      <c r="E57" s="2">
        <f t="shared" ref="E57:W57" si="93">E32/$B$3*$B$10</f>
        <v>815.75683200000003</v>
      </c>
      <c r="F57" s="2">
        <f t="shared" si="93"/>
        <v>832.07196864000002</v>
      </c>
      <c r="G57" s="2">
        <f t="shared" si="93"/>
        <v>848.71340801279985</v>
      </c>
      <c r="H57" s="2">
        <f t="shared" si="93"/>
        <v>865.68767617305593</v>
      </c>
      <c r="I57" s="2">
        <f t="shared" si="93"/>
        <v>883.00142969651699</v>
      </c>
      <c r="J57" s="2">
        <f t="shared" si="93"/>
        <v>900.66145829044729</v>
      </c>
      <c r="K57" s="2">
        <f t="shared" si="93"/>
        <v>918.67468745625638</v>
      </c>
      <c r="L57" s="2">
        <f t="shared" si="93"/>
        <v>937.04818120538152</v>
      </c>
      <c r="M57" s="2">
        <f t="shared" si="93"/>
        <v>955.78914482948903</v>
      </c>
      <c r="N57" s="2">
        <f t="shared" si="93"/>
        <v>974.90492772607888</v>
      </c>
      <c r="O57" s="2">
        <f t="shared" si="93"/>
        <v>994.40302628060056</v>
      </c>
      <c r="P57" s="2">
        <f t="shared" si="93"/>
        <v>1014.2910868062125</v>
      </c>
      <c r="Q57" s="2">
        <f t="shared" si="93"/>
        <v>1034.5769085423369</v>
      </c>
      <c r="R57" s="2">
        <f t="shared" si="93"/>
        <v>1055.2684467131837</v>
      </c>
      <c r="S57" s="2">
        <f t="shared" si="93"/>
        <v>1076.3738156474471</v>
      </c>
      <c r="T57" s="2">
        <f t="shared" si="93"/>
        <v>1097.9012919603963</v>
      </c>
      <c r="U57" s="2">
        <f t="shared" si="93"/>
        <v>1119.8593177996042</v>
      </c>
      <c r="V57" s="2">
        <f t="shared" si="93"/>
        <v>1142.2565041555961</v>
      </c>
      <c r="W57" s="2">
        <f t="shared" si="93"/>
        <v>1165.1016342387081</v>
      </c>
    </row>
    <row r="58" spans="1:23" x14ac:dyDescent="0.25">
      <c r="A58" s="18" t="s">
        <v>63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</row>
    <row r="59" spans="1:23" x14ac:dyDescent="0.25">
      <c r="C59" s="2"/>
      <c r="D59" s="2"/>
      <c r="E59" s="2"/>
      <c r="F59" s="2"/>
      <c r="G59" s="2"/>
      <c r="H59" s="2"/>
      <c r="I59" s="2"/>
      <c r="J59" s="2"/>
    </row>
    <row r="60" spans="1:23" x14ac:dyDescent="0.25">
      <c r="A60" s="18" t="s">
        <v>48</v>
      </c>
      <c r="C60" s="2">
        <f t="shared" ref="C60:W60" si="94">$B$14</f>
        <v>2800000</v>
      </c>
      <c r="D60" s="2">
        <f t="shared" si="94"/>
        <v>2800000</v>
      </c>
      <c r="E60" s="2">
        <f t="shared" si="94"/>
        <v>2800000</v>
      </c>
      <c r="F60" s="2">
        <f t="shared" si="94"/>
        <v>2800000</v>
      </c>
      <c r="G60" s="2">
        <f t="shared" si="94"/>
        <v>2800000</v>
      </c>
      <c r="H60" s="2">
        <f t="shared" si="94"/>
        <v>2800000</v>
      </c>
      <c r="I60" s="2">
        <f t="shared" si="94"/>
        <v>2800000</v>
      </c>
      <c r="J60" s="2">
        <f t="shared" si="94"/>
        <v>2800000</v>
      </c>
      <c r="K60" s="2">
        <f t="shared" si="94"/>
        <v>2800000</v>
      </c>
      <c r="L60" s="2">
        <f t="shared" si="94"/>
        <v>2800000</v>
      </c>
      <c r="M60" s="2">
        <f t="shared" si="94"/>
        <v>2800000</v>
      </c>
      <c r="N60" s="2">
        <f t="shared" si="94"/>
        <v>2800000</v>
      </c>
      <c r="O60" s="2">
        <f t="shared" si="94"/>
        <v>2800000</v>
      </c>
      <c r="P60" s="2">
        <f t="shared" si="94"/>
        <v>2800000</v>
      </c>
      <c r="Q60" s="2">
        <f t="shared" si="94"/>
        <v>2800000</v>
      </c>
      <c r="R60" s="2">
        <f t="shared" si="94"/>
        <v>2800000</v>
      </c>
      <c r="S60" s="2">
        <f t="shared" si="94"/>
        <v>2800000</v>
      </c>
      <c r="T60" s="2">
        <f t="shared" si="94"/>
        <v>2800000</v>
      </c>
      <c r="U60" s="2">
        <f t="shared" si="94"/>
        <v>2800000</v>
      </c>
      <c r="V60" s="2">
        <f t="shared" si="94"/>
        <v>2800000</v>
      </c>
      <c r="W60" s="2">
        <f t="shared" si="94"/>
        <v>2800000</v>
      </c>
    </row>
    <row r="61" spans="1:23" x14ac:dyDescent="0.25">
      <c r="A61" s="18" t="s">
        <v>8</v>
      </c>
      <c r="C61" s="2">
        <f>($B$14-$B$13)/$B$12</f>
        <v>84000</v>
      </c>
      <c r="D61" s="2">
        <f t="shared" ref="D61:J61" si="95">C61+(($B$14-$B$13)/30)</f>
        <v>168000</v>
      </c>
      <c r="E61" s="2">
        <f t="shared" si="95"/>
        <v>252000</v>
      </c>
      <c r="F61" s="2">
        <f t="shared" si="95"/>
        <v>336000</v>
      </c>
      <c r="G61" s="2">
        <f t="shared" si="95"/>
        <v>420000</v>
      </c>
      <c r="H61" s="2">
        <f t="shared" si="95"/>
        <v>504000</v>
      </c>
      <c r="I61" s="2">
        <f t="shared" si="95"/>
        <v>588000</v>
      </c>
      <c r="J61" s="2">
        <f t="shared" si="95"/>
        <v>672000</v>
      </c>
      <c r="K61" s="2">
        <f t="shared" ref="K61" si="96">J61+(($B$14-$B$13)/30)</f>
        <v>756000</v>
      </c>
      <c r="L61" s="2">
        <f t="shared" ref="L61" si="97">K61+(($B$14-$B$13)/30)</f>
        <v>840000</v>
      </c>
      <c r="M61" s="2">
        <f t="shared" ref="M61" si="98">L61+(($B$14-$B$13)/30)</f>
        <v>924000</v>
      </c>
      <c r="N61" s="2">
        <f t="shared" ref="N61" si="99">M61+(($B$14-$B$13)/30)</f>
        <v>1008000</v>
      </c>
      <c r="O61" s="2">
        <f t="shared" ref="O61" si="100">N61+(($B$14-$B$13)/30)</f>
        <v>1092000</v>
      </c>
      <c r="P61" s="2">
        <f t="shared" ref="P61" si="101">O61+(($B$14-$B$13)/30)</f>
        <v>1176000</v>
      </c>
      <c r="Q61" s="2">
        <f t="shared" ref="Q61" si="102">P61+(($B$14-$B$13)/30)</f>
        <v>1260000</v>
      </c>
      <c r="R61" s="2">
        <f t="shared" ref="R61" si="103">Q61+(($B$14-$B$13)/30)</f>
        <v>1344000</v>
      </c>
      <c r="S61" s="2">
        <f t="shared" ref="S61" si="104">R61+(($B$14-$B$13)/30)</f>
        <v>1428000</v>
      </c>
      <c r="T61" s="2">
        <f t="shared" ref="T61" si="105">S61+(($B$14-$B$13)/30)</f>
        <v>1512000</v>
      </c>
      <c r="U61" s="2">
        <f t="shared" ref="U61" si="106">T61+(($B$14-$B$13)/30)</f>
        <v>1596000</v>
      </c>
      <c r="V61" s="2">
        <f t="shared" ref="V61" si="107">U61+(($B$14-$B$13)/30)</f>
        <v>1680000</v>
      </c>
      <c r="W61" s="2">
        <f t="shared" ref="W61" si="108">V61+(($B$14-$B$13)/30)</f>
        <v>1764000</v>
      </c>
    </row>
    <row r="62" spans="1:23" x14ac:dyDescent="0.25">
      <c r="C62" s="2"/>
      <c r="D62" s="2"/>
      <c r="E62" s="2"/>
      <c r="F62" s="2"/>
      <c r="G62" s="2"/>
      <c r="H62" s="2"/>
      <c r="I62" s="2"/>
      <c r="J62" s="2"/>
    </row>
    <row r="63" spans="1:23" x14ac:dyDescent="0.25">
      <c r="A63" s="18" t="s">
        <v>49</v>
      </c>
      <c r="C63" s="2">
        <f t="shared" ref="C63:W63" si="109">$B$15</f>
        <v>195832</v>
      </c>
      <c r="D63" s="2">
        <f t="shared" si="109"/>
        <v>195832</v>
      </c>
      <c r="E63" s="2">
        <f t="shared" si="109"/>
        <v>195832</v>
      </c>
      <c r="F63" s="2">
        <f t="shared" si="109"/>
        <v>195832</v>
      </c>
      <c r="G63" s="2">
        <f t="shared" si="109"/>
        <v>195832</v>
      </c>
      <c r="H63" s="2">
        <f t="shared" si="109"/>
        <v>195832</v>
      </c>
      <c r="I63" s="2">
        <f t="shared" si="109"/>
        <v>195832</v>
      </c>
      <c r="J63" s="2">
        <f t="shared" si="109"/>
        <v>195832</v>
      </c>
      <c r="K63" s="2">
        <f t="shared" si="109"/>
        <v>195832</v>
      </c>
      <c r="L63" s="2">
        <f t="shared" si="109"/>
        <v>195832</v>
      </c>
      <c r="M63" s="2">
        <f t="shared" si="109"/>
        <v>195832</v>
      </c>
      <c r="N63" s="2">
        <f t="shared" si="109"/>
        <v>195832</v>
      </c>
      <c r="O63" s="2">
        <f t="shared" si="109"/>
        <v>195832</v>
      </c>
      <c r="P63" s="2">
        <f t="shared" si="109"/>
        <v>195832</v>
      </c>
      <c r="Q63" s="2">
        <f t="shared" si="109"/>
        <v>195832</v>
      </c>
      <c r="R63" s="2">
        <f t="shared" si="109"/>
        <v>195832</v>
      </c>
      <c r="S63" s="2">
        <f t="shared" si="109"/>
        <v>195832</v>
      </c>
      <c r="T63" s="2">
        <f t="shared" si="109"/>
        <v>195832</v>
      </c>
      <c r="U63" s="2">
        <f t="shared" si="109"/>
        <v>195832</v>
      </c>
      <c r="V63" s="2">
        <f t="shared" si="109"/>
        <v>195832</v>
      </c>
      <c r="W63" s="2">
        <f t="shared" si="109"/>
        <v>195832</v>
      </c>
    </row>
    <row r="64" spans="1:23" x14ac:dyDescent="0.25">
      <c r="C64" s="2"/>
      <c r="D64" s="2"/>
      <c r="E64" s="2"/>
      <c r="F64" s="2"/>
      <c r="G64" s="2"/>
      <c r="H64" s="2"/>
      <c r="I64" s="2"/>
      <c r="J64" s="2"/>
    </row>
    <row r="65" spans="1:23" ht="15.75" thickBot="1" x14ac:dyDescent="0.3">
      <c r="A65" s="4" t="s">
        <v>81</v>
      </c>
      <c r="C65" s="29">
        <f t="shared" ref="C65:W65" si="110">C55+C56+C57+C58+C60-C61+C63</f>
        <v>3387702.1006668201</v>
      </c>
      <c r="D65" s="29">
        <f t="shared" si="110"/>
        <v>3378191.2170158741</v>
      </c>
      <c r="E65" s="29">
        <f t="shared" si="110"/>
        <v>3367173.4742781166</v>
      </c>
      <c r="F65" s="29">
        <f t="shared" si="110"/>
        <v>3354480.8657106562</v>
      </c>
      <c r="G65" s="29">
        <f t="shared" si="110"/>
        <v>3339927.5876910808</v>
      </c>
      <c r="H65" s="29">
        <f t="shared" si="110"/>
        <v>3323308.1720640645</v>
      </c>
      <c r="I65" s="29">
        <f t="shared" si="110"/>
        <v>3304395.422838483</v>
      </c>
      <c r="J65" s="29">
        <f t="shared" si="110"/>
        <v>3282938.1367463786</v>
      </c>
      <c r="K65" s="29">
        <f t="shared" si="110"/>
        <v>3258658.5850296132</v>
      </c>
      <c r="L65" s="29">
        <f t="shared" si="110"/>
        <v>3231249.731449916</v>
      </c>
      <c r="M65" s="29">
        <f t="shared" si="110"/>
        <v>3200372.158899738</v>
      </c>
      <c r="N65" s="29">
        <f t="shared" si="110"/>
        <v>3165650.6740988446</v>
      </c>
      <c r="O65" s="29">
        <f t="shared" si="110"/>
        <v>3126670.556666214</v>
      </c>
      <c r="P65" s="29">
        <f t="shared" si="110"/>
        <v>3082973.4153268263</v>
      </c>
      <c r="Q65" s="29">
        <f t="shared" si="110"/>
        <v>3034052.6101133893</v>
      </c>
      <c r="R65" s="29">
        <f t="shared" si="110"/>
        <v>2979348.1951150494</v>
      </c>
      <c r="S65" s="29">
        <f t="shared" si="110"/>
        <v>2918241.3315661596</v>
      </c>
      <c r="T65" s="29">
        <f t="shared" si="110"/>
        <v>2850048.1158107864</v>
      </c>
      <c r="U65" s="29">
        <f t="shared" si="110"/>
        <v>2774012.7608707682</v>
      </c>
      <c r="V65" s="29">
        <f t="shared" si="110"/>
        <v>2689300.0639290959</v>
      </c>
      <c r="W65" s="29">
        <f t="shared" si="110"/>
        <v>2594987.0849524997</v>
      </c>
    </row>
    <row r="66" spans="1:23" ht="15.75" thickTop="1" x14ac:dyDescent="0.25">
      <c r="C66" s="2"/>
      <c r="D66" s="2"/>
      <c r="E66" s="2"/>
      <c r="F66" s="2"/>
      <c r="G66" s="2"/>
      <c r="H66" s="2"/>
      <c r="I66" s="2"/>
      <c r="J66" s="2"/>
    </row>
    <row r="67" spans="1:23" x14ac:dyDescent="0.25">
      <c r="A67" s="4" t="s">
        <v>28</v>
      </c>
      <c r="C67" s="2"/>
      <c r="D67" s="2"/>
      <c r="E67" s="2"/>
      <c r="F67" s="2"/>
      <c r="G67" s="2"/>
      <c r="H67" s="2"/>
      <c r="I67" s="2"/>
      <c r="J67" s="2"/>
    </row>
    <row r="68" spans="1:23" x14ac:dyDescent="0.25">
      <c r="A68" s="18" t="s">
        <v>20</v>
      </c>
      <c r="C68" s="2">
        <f t="shared" ref="C68:I68" si="111">C49</f>
        <v>0</v>
      </c>
      <c r="D68" s="2">
        <f t="shared" si="111"/>
        <v>0</v>
      </c>
      <c r="E68" s="2">
        <f t="shared" si="111"/>
        <v>0</v>
      </c>
      <c r="F68" s="2">
        <f t="shared" si="111"/>
        <v>0</v>
      </c>
      <c r="G68" s="2">
        <f t="shared" si="111"/>
        <v>0</v>
      </c>
      <c r="H68" s="2">
        <f t="shared" si="111"/>
        <v>0</v>
      </c>
      <c r="I68" s="2">
        <f t="shared" si="111"/>
        <v>0</v>
      </c>
      <c r="J68" s="2">
        <f>J49</f>
        <v>0</v>
      </c>
      <c r="K68" s="2">
        <f t="shared" ref="K68:W68" si="112">K49</f>
        <v>0</v>
      </c>
      <c r="L68" s="2">
        <f t="shared" si="112"/>
        <v>0</v>
      </c>
      <c r="M68" s="2">
        <f t="shared" si="112"/>
        <v>0</v>
      </c>
      <c r="N68" s="2">
        <f t="shared" si="112"/>
        <v>0</v>
      </c>
      <c r="O68" s="2">
        <f t="shared" si="112"/>
        <v>0</v>
      </c>
      <c r="P68" s="2">
        <f t="shared" si="112"/>
        <v>0</v>
      </c>
      <c r="Q68" s="2">
        <f t="shared" si="112"/>
        <v>0</v>
      </c>
      <c r="R68" s="2">
        <f t="shared" si="112"/>
        <v>0</v>
      </c>
      <c r="S68" s="2">
        <f t="shared" si="112"/>
        <v>0</v>
      </c>
      <c r="T68" s="2">
        <f t="shared" si="112"/>
        <v>2266.4804332546628</v>
      </c>
      <c r="U68" s="2">
        <f t="shared" si="112"/>
        <v>6158.953593614322</v>
      </c>
      <c r="V68" s="2">
        <f t="shared" si="112"/>
        <v>10316.624515489981</v>
      </c>
      <c r="W68" s="2">
        <f t="shared" si="112"/>
        <v>14764.414969107806</v>
      </c>
    </row>
    <row r="69" spans="1:23" x14ac:dyDescent="0.25">
      <c r="A69" s="18" t="s">
        <v>51</v>
      </c>
      <c r="C69" s="2">
        <f>+C42</f>
        <v>32954.151999999995</v>
      </c>
      <c r="D69" s="2">
        <f t="shared" ref="D69:I69" si="113">C69*(1+$B$7)</f>
        <v>33613.235039999992</v>
      </c>
      <c r="E69" s="2">
        <f t="shared" si="113"/>
        <v>34285.499740799991</v>
      </c>
      <c r="F69" s="2">
        <f t="shared" si="113"/>
        <v>34971.209735615994</v>
      </c>
      <c r="G69" s="2">
        <f t="shared" si="113"/>
        <v>35670.633930328317</v>
      </c>
      <c r="H69" s="2">
        <f t="shared" si="113"/>
        <v>36384.046608934885</v>
      </c>
      <c r="I69" s="2">
        <f t="shared" si="113"/>
        <v>37111.727541113585</v>
      </c>
      <c r="J69" s="2">
        <f>I69*(1+$B$7)</f>
        <v>37853.962091935857</v>
      </c>
      <c r="K69" s="2">
        <f t="shared" ref="K69:W69" si="114">J69*(1+$B$7)</f>
        <v>38611.041333774578</v>
      </c>
      <c r="L69" s="2">
        <f t="shared" si="114"/>
        <v>39383.262160450067</v>
      </c>
      <c r="M69" s="2">
        <f t="shared" si="114"/>
        <v>40170.927403659072</v>
      </c>
      <c r="N69" s="2">
        <f t="shared" si="114"/>
        <v>40974.345951732255</v>
      </c>
      <c r="O69" s="2">
        <f t="shared" si="114"/>
        <v>41793.832870766899</v>
      </c>
      <c r="P69" s="2">
        <f t="shared" si="114"/>
        <v>42629.70952818224</v>
      </c>
      <c r="Q69" s="2">
        <f t="shared" si="114"/>
        <v>43482.303718745883</v>
      </c>
      <c r="R69" s="2">
        <f t="shared" si="114"/>
        <v>44351.949793120802</v>
      </c>
      <c r="S69" s="2">
        <f t="shared" si="114"/>
        <v>45238.988788983217</v>
      </c>
      <c r="T69" s="2">
        <f t="shared" si="114"/>
        <v>46143.768564762882</v>
      </c>
      <c r="U69" s="2">
        <f t="shared" si="114"/>
        <v>47066.643936058143</v>
      </c>
      <c r="V69" s="2">
        <f t="shared" si="114"/>
        <v>48007.976814779307</v>
      </c>
      <c r="W69" s="2">
        <f t="shared" si="114"/>
        <v>48968.136351074892</v>
      </c>
    </row>
    <row r="70" spans="1:23" x14ac:dyDescent="0.25">
      <c r="A70" s="18" t="s">
        <v>50</v>
      </c>
      <c r="C70" s="2">
        <f>C30/12</f>
        <v>24420</v>
      </c>
      <c r="D70" s="2">
        <f t="shared" ref="D70:H70" si="115">D30/12</f>
        <v>24908.399999999998</v>
      </c>
      <c r="E70" s="2">
        <f t="shared" si="115"/>
        <v>25406.567999999999</v>
      </c>
      <c r="F70" s="2">
        <f t="shared" si="115"/>
        <v>25914.699359999999</v>
      </c>
      <c r="G70" s="2">
        <f t="shared" si="115"/>
        <v>26432.993347199998</v>
      </c>
      <c r="H70" s="2">
        <f t="shared" si="115"/>
        <v>26961.653214143997</v>
      </c>
      <c r="I70" s="2">
        <f>I30/12</f>
        <v>27500.886278426875</v>
      </c>
      <c r="J70" s="2">
        <f>J30/12</f>
        <v>28050.904003995412</v>
      </c>
      <c r="K70" s="2">
        <f t="shared" ref="K70:W70" si="116">K30/12</f>
        <v>28611.922084075322</v>
      </c>
      <c r="L70" s="2">
        <f t="shared" si="116"/>
        <v>29184.16052575683</v>
      </c>
      <c r="M70" s="2">
        <f t="shared" si="116"/>
        <v>29767.843736271967</v>
      </c>
      <c r="N70" s="2">
        <f t="shared" si="116"/>
        <v>30363.200610997406</v>
      </c>
      <c r="O70" s="2">
        <f t="shared" si="116"/>
        <v>30970.464623217355</v>
      </c>
      <c r="P70" s="2">
        <f t="shared" si="116"/>
        <v>31589.873915681703</v>
      </c>
      <c r="Q70" s="2">
        <f t="shared" si="116"/>
        <v>32221.671393995337</v>
      </c>
      <c r="R70" s="2">
        <f t="shared" si="116"/>
        <v>32866.104821875248</v>
      </c>
      <c r="S70" s="2">
        <f t="shared" si="116"/>
        <v>33523.426918312754</v>
      </c>
      <c r="T70" s="2">
        <f t="shared" si="116"/>
        <v>34193.895456679005</v>
      </c>
      <c r="U70" s="2">
        <f t="shared" si="116"/>
        <v>34877.773365812587</v>
      </c>
      <c r="V70" s="2">
        <f t="shared" si="116"/>
        <v>35575.328833128835</v>
      </c>
      <c r="W70" s="2">
        <f t="shared" si="116"/>
        <v>36286.835409791413</v>
      </c>
    </row>
    <row r="71" spans="1:23" x14ac:dyDescent="0.25">
      <c r="A71" s="18" t="s">
        <v>27</v>
      </c>
      <c r="C71" s="2">
        <f>(C46-C39-C40-C41)/365*$B$11</f>
        <v>6836.3138630136982</v>
      </c>
      <c r="D71" s="2">
        <f t="shared" ref="D71:G71" si="117">(D46-D39-D40-D41)/365*$B$11</f>
        <v>6918.5401643835603</v>
      </c>
      <c r="E71" s="2">
        <f t="shared" si="117"/>
        <v>7002.4109917808237</v>
      </c>
      <c r="F71" s="2">
        <f t="shared" si="117"/>
        <v>7087.9592357260281</v>
      </c>
      <c r="G71" s="2">
        <f t="shared" si="117"/>
        <v>7175.2184445501398</v>
      </c>
      <c r="H71" s="2">
        <f>(H46-H39-H40-H41)/365*$B$11</f>
        <v>7264.2228375507302</v>
      </c>
      <c r="I71" s="2">
        <f>(I46-I39-I40-I41)/365*$B$11</f>
        <v>7355.0073184113289</v>
      </c>
      <c r="J71" s="2">
        <f>(J46-J39-J40-J41)/365*$B$11</f>
        <v>7447.6074888891508</v>
      </c>
      <c r="K71" s="2">
        <f t="shared" ref="K71:W71" si="118">(K46-K39-K40-K41)/365*$B$11</f>
        <v>7542.0596627765208</v>
      </c>
      <c r="L71" s="2">
        <f t="shared" si="118"/>
        <v>7638.4008801416421</v>
      </c>
      <c r="M71" s="2">
        <f t="shared" si="118"/>
        <v>7736.6689218540641</v>
      </c>
      <c r="N71" s="2">
        <f t="shared" si="118"/>
        <v>7836.9023244007376</v>
      </c>
      <c r="O71" s="2">
        <f t="shared" si="118"/>
        <v>7939.1403949983387</v>
      </c>
      <c r="P71" s="2">
        <f t="shared" si="118"/>
        <v>8043.4232270078992</v>
      </c>
      <c r="Q71" s="2">
        <f t="shared" si="118"/>
        <v>8149.7917156576423</v>
      </c>
      <c r="R71" s="2">
        <f t="shared" si="118"/>
        <v>8258.2875740803775</v>
      </c>
      <c r="S71" s="2">
        <f t="shared" si="118"/>
        <v>8368.9533496715776</v>
      </c>
      <c r="T71" s="2">
        <f t="shared" si="118"/>
        <v>8481.8324407746022</v>
      </c>
      <c r="U71" s="2">
        <f t="shared" si="118"/>
        <v>8596.9691136996771</v>
      </c>
      <c r="V71" s="2">
        <f t="shared" si="118"/>
        <v>8714.4085200832596</v>
      </c>
      <c r="W71" s="2">
        <f t="shared" si="118"/>
        <v>8834.1967145945127</v>
      </c>
    </row>
    <row r="72" spans="1:23" x14ac:dyDescent="0.25">
      <c r="C72" s="2"/>
      <c r="D72" s="2"/>
      <c r="E72" s="2"/>
      <c r="F72" s="2"/>
      <c r="G72" s="2"/>
      <c r="H72" s="2"/>
      <c r="I72" s="2"/>
      <c r="J72" s="2"/>
    </row>
    <row r="73" spans="1:23" x14ac:dyDescent="0.25">
      <c r="A73" s="11" t="s">
        <v>17</v>
      </c>
      <c r="C73" s="2">
        <f>Mortgage!E19</f>
        <v>2780457.6350076841</v>
      </c>
      <c r="D73" s="2">
        <f>Mortgage!E33</f>
        <v>2763287.7813017303</v>
      </c>
      <c r="E73" s="2">
        <f>Mortgage!E47</f>
        <v>2744320.0195467072</v>
      </c>
      <c r="F73" s="2">
        <f>Mortgage!E61</f>
        <v>2723366.0852758214</v>
      </c>
      <c r="G73" s="2">
        <f>Mortgage!E75</f>
        <v>2700218.0002724659</v>
      </c>
      <c r="H73" s="2">
        <f>Mortgage!E89</f>
        <v>2674646.0082830172</v>
      </c>
      <c r="I73" s="2">
        <f>Mortgage!E103</f>
        <v>2646396.2945717708</v>
      </c>
      <c r="J73" s="2">
        <f>Mortgage!E117</f>
        <v>2615188.4666834809</v>
      </c>
      <c r="K73" s="13">
        <f>Mortgage!E131</f>
        <v>2580712.771408827</v>
      </c>
      <c r="L73" s="13">
        <f>Mortgage!E145</f>
        <v>2542627.0203297934</v>
      </c>
      <c r="M73" s="13">
        <f>Mortgage!E159</f>
        <v>2500553.1934294682</v>
      </c>
      <c r="N73" s="13">
        <f>Mortgage!E173</f>
        <v>2454073.6870554159</v>
      </c>
      <c r="O73" s="13">
        <f>Mortgage!E187</f>
        <v>2402727.168995779</v>
      </c>
      <c r="P73" s="13">
        <f>Mortgage!E201</f>
        <v>2346003.9995276881</v>
      </c>
      <c r="Q73" s="13">
        <f>Mortgage!E215</f>
        <v>2283341.1729896003</v>
      </c>
      <c r="R73" s="13">
        <f>Mortgage!E229</f>
        <v>2214116.7296701674</v>
      </c>
      <c r="S73" s="13">
        <f>Mortgage!E243</f>
        <v>2137643.5825488414</v>
      </c>
      <c r="T73" s="13">
        <f>Mortgage!E257</f>
        <v>2053162.6976155511</v>
      </c>
      <c r="U73" s="13">
        <f>Mortgage!E271</f>
        <v>1959835.5600807406</v>
      </c>
      <c r="V73" s="13">
        <f>Mortgage!E285</f>
        <v>1856735.8516991446</v>
      </c>
      <c r="W73" s="13">
        <f>Mortgage!E299</f>
        <v>1742840.2566006084</v>
      </c>
    </row>
    <row r="74" spans="1:23" x14ac:dyDescent="0.25">
      <c r="A74" s="11" t="s">
        <v>24</v>
      </c>
      <c r="C74" s="2">
        <f t="shared" ref="C74:W74" si="119">$B$17</f>
        <v>699000</v>
      </c>
      <c r="D74" s="2">
        <f t="shared" si="119"/>
        <v>699000</v>
      </c>
      <c r="E74" s="2">
        <f t="shared" si="119"/>
        <v>699000</v>
      </c>
      <c r="F74" s="2">
        <f t="shared" si="119"/>
        <v>699000</v>
      </c>
      <c r="G74" s="2">
        <f t="shared" si="119"/>
        <v>699000</v>
      </c>
      <c r="H74" s="2">
        <f t="shared" si="119"/>
        <v>699000</v>
      </c>
      <c r="I74" s="2">
        <f t="shared" si="119"/>
        <v>699000</v>
      </c>
      <c r="J74" s="2">
        <f t="shared" si="119"/>
        <v>699000</v>
      </c>
      <c r="K74" s="2">
        <f t="shared" si="119"/>
        <v>699000</v>
      </c>
      <c r="L74" s="2">
        <f t="shared" si="119"/>
        <v>699000</v>
      </c>
      <c r="M74" s="2">
        <f t="shared" si="119"/>
        <v>699000</v>
      </c>
      <c r="N74" s="2">
        <f t="shared" si="119"/>
        <v>699000</v>
      </c>
      <c r="O74" s="2">
        <f t="shared" si="119"/>
        <v>699000</v>
      </c>
      <c r="P74" s="2">
        <f t="shared" si="119"/>
        <v>699000</v>
      </c>
      <c r="Q74" s="2">
        <f t="shared" si="119"/>
        <v>699000</v>
      </c>
      <c r="R74" s="2">
        <f t="shared" si="119"/>
        <v>699000</v>
      </c>
      <c r="S74" s="2">
        <f t="shared" si="119"/>
        <v>699000</v>
      </c>
      <c r="T74" s="2">
        <f t="shared" si="119"/>
        <v>699000</v>
      </c>
      <c r="U74" s="2">
        <f t="shared" si="119"/>
        <v>699000</v>
      </c>
      <c r="V74" s="2">
        <f t="shared" si="119"/>
        <v>699000</v>
      </c>
      <c r="W74" s="2">
        <f t="shared" si="119"/>
        <v>699000</v>
      </c>
    </row>
    <row r="75" spans="1:23" x14ac:dyDescent="0.25">
      <c r="A75" s="11" t="s">
        <v>21</v>
      </c>
      <c r="C75" s="2">
        <f t="shared" ref="C75:J75" si="120">C50</f>
        <v>-155966.00020387769</v>
      </c>
      <c r="D75" s="2">
        <f t="shared" si="120"/>
        <v>-149536.73949023994</v>
      </c>
      <c r="E75" s="2">
        <f t="shared" si="120"/>
        <v>-142841.02400117129</v>
      </c>
      <c r="F75" s="2">
        <f t="shared" si="120"/>
        <v>-135859.08789650718</v>
      </c>
      <c r="G75" s="2">
        <f t="shared" si="120"/>
        <v>-128569.25830346334</v>
      </c>
      <c r="H75" s="2">
        <f t="shared" si="120"/>
        <v>-120947.75887958251</v>
      </c>
      <c r="I75" s="2">
        <f t="shared" si="120"/>
        <v>-112968.49287123978</v>
      </c>
      <c r="J75" s="2">
        <f t="shared" si="120"/>
        <v>-104602.80352192273</v>
      </c>
      <c r="K75" s="2">
        <f t="shared" ref="K75:W75" si="121">K50</f>
        <v>-95819.209459840087</v>
      </c>
      <c r="L75" s="2">
        <f t="shared" si="121"/>
        <v>-86583.112446225656</v>
      </c>
      <c r="M75" s="2">
        <f t="shared" si="121"/>
        <v>-76856.474591515667</v>
      </c>
      <c r="N75" s="2">
        <f t="shared" si="121"/>
        <v>-66597.461843701429</v>
      </c>
      <c r="O75" s="2">
        <f t="shared" si="121"/>
        <v>-55760.050218548218</v>
      </c>
      <c r="P75" s="2">
        <f t="shared" si="121"/>
        <v>-44293.590871733555</v>
      </c>
      <c r="Q75" s="2">
        <f t="shared" si="121"/>
        <v>-32142.329704609758</v>
      </c>
      <c r="R75" s="2">
        <f t="shared" si="121"/>
        <v>-19244.876744194655</v>
      </c>
      <c r="S75" s="2">
        <f t="shared" si="121"/>
        <v>-5533.6200396493659</v>
      </c>
      <c r="T75" s="2">
        <f t="shared" si="121"/>
        <v>6799.4412997639884</v>
      </c>
      <c r="U75" s="2">
        <f t="shared" si="121"/>
        <v>18476.860780842966</v>
      </c>
      <c r="V75" s="2">
        <f t="shared" si="121"/>
        <v>30949.873546469942</v>
      </c>
      <c r="W75" s="2">
        <f t="shared" si="121"/>
        <v>44293.244907323417</v>
      </c>
    </row>
    <row r="76" spans="1:23" x14ac:dyDescent="0.25">
      <c r="A76" s="11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</row>
    <row r="78" spans="1:23" ht="15.75" thickBot="1" x14ac:dyDescent="0.3">
      <c r="A78" s="4" t="s">
        <v>82</v>
      </c>
      <c r="C78" s="29">
        <f t="shared" ref="C78:J78" si="122">C68+C69+C70+C71+C73+C74+C75+C76</f>
        <v>3387702.1006668201</v>
      </c>
      <c r="D78" s="29">
        <f t="shared" si="122"/>
        <v>3378191.2170158741</v>
      </c>
      <c r="E78" s="29">
        <f t="shared" si="122"/>
        <v>3367173.4742781166</v>
      </c>
      <c r="F78" s="29">
        <f t="shared" si="122"/>
        <v>3354480.8657106562</v>
      </c>
      <c r="G78" s="29">
        <f t="shared" si="122"/>
        <v>3339927.5876910808</v>
      </c>
      <c r="H78" s="29">
        <f t="shared" si="122"/>
        <v>3323308.1720640645</v>
      </c>
      <c r="I78" s="29">
        <f t="shared" si="122"/>
        <v>3304395.422838483</v>
      </c>
      <c r="J78" s="29">
        <f t="shared" si="122"/>
        <v>3282938.1367463786</v>
      </c>
      <c r="K78" s="29">
        <f t="shared" ref="K78:W78" si="123">K68+K69+K70+K71+K73+K74+K75+K76</f>
        <v>3258658.5850296132</v>
      </c>
      <c r="L78" s="29">
        <f t="shared" si="123"/>
        <v>3231249.7314499165</v>
      </c>
      <c r="M78" s="29">
        <f t="shared" si="123"/>
        <v>3200372.158899738</v>
      </c>
      <c r="N78" s="29">
        <f t="shared" si="123"/>
        <v>3165650.6740988446</v>
      </c>
      <c r="O78" s="29">
        <f t="shared" si="123"/>
        <v>3126670.5566662136</v>
      </c>
      <c r="P78" s="29">
        <f t="shared" si="123"/>
        <v>3082973.4153268263</v>
      </c>
      <c r="Q78" s="29">
        <f t="shared" si="123"/>
        <v>3034052.6101133893</v>
      </c>
      <c r="R78" s="29">
        <f t="shared" si="123"/>
        <v>2979348.1951150494</v>
      </c>
      <c r="S78" s="29">
        <f t="shared" si="123"/>
        <v>2918241.3315661596</v>
      </c>
      <c r="T78" s="29">
        <f t="shared" si="123"/>
        <v>2850048.1158107864</v>
      </c>
      <c r="U78" s="29">
        <f t="shared" si="123"/>
        <v>2774012.7608707682</v>
      </c>
      <c r="V78" s="29">
        <f t="shared" si="123"/>
        <v>2689300.0639290959</v>
      </c>
      <c r="W78" s="29">
        <f t="shared" si="123"/>
        <v>2594987.0849525002</v>
      </c>
    </row>
    <row r="79" spans="1:23" ht="15.75" thickTop="1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1" t="s">
        <v>25</v>
      </c>
      <c r="C80" s="2">
        <f>C78-C65</f>
        <v>0</v>
      </c>
      <c r="D80" s="2">
        <f t="shared" ref="D80:W80" si="124">D78-D65</f>
        <v>0</v>
      </c>
      <c r="E80" s="2">
        <f t="shared" si="124"/>
        <v>0</v>
      </c>
      <c r="F80" s="2">
        <f>F78-F65</f>
        <v>0</v>
      </c>
      <c r="G80" s="2">
        <f t="shared" si="124"/>
        <v>0</v>
      </c>
      <c r="H80" s="2">
        <f t="shared" si="124"/>
        <v>0</v>
      </c>
      <c r="I80" s="2">
        <f t="shared" si="124"/>
        <v>0</v>
      </c>
      <c r="J80" s="2">
        <f t="shared" si="124"/>
        <v>0</v>
      </c>
      <c r="K80" s="2">
        <f t="shared" si="124"/>
        <v>0</v>
      </c>
      <c r="L80" s="2">
        <f t="shared" si="124"/>
        <v>0</v>
      </c>
      <c r="M80" s="2">
        <f t="shared" si="124"/>
        <v>0</v>
      </c>
      <c r="N80" s="2">
        <f t="shared" si="124"/>
        <v>0</v>
      </c>
      <c r="O80" s="2">
        <f t="shared" si="124"/>
        <v>0</v>
      </c>
      <c r="P80" s="2">
        <f t="shared" si="124"/>
        <v>0</v>
      </c>
      <c r="Q80" s="2">
        <f t="shared" si="124"/>
        <v>0</v>
      </c>
      <c r="R80" s="2">
        <f t="shared" si="124"/>
        <v>0</v>
      </c>
      <c r="S80" s="2">
        <f t="shared" si="124"/>
        <v>0</v>
      </c>
      <c r="T80" s="2">
        <f t="shared" si="124"/>
        <v>0</v>
      </c>
      <c r="U80" s="2">
        <f t="shared" si="124"/>
        <v>0</v>
      </c>
      <c r="V80" s="2">
        <f t="shared" si="124"/>
        <v>0</v>
      </c>
      <c r="W80" s="2">
        <f t="shared" si="124"/>
        <v>0</v>
      </c>
    </row>
    <row r="81" spans="1:23" x14ac:dyDescent="0.25">
      <c r="C81" s="2"/>
      <c r="D81" s="2"/>
      <c r="E81" s="2"/>
      <c r="F81" s="2"/>
      <c r="G81" s="2"/>
      <c r="H81" s="2"/>
      <c r="I81" s="2"/>
      <c r="J81" s="2"/>
    </row>
    <row r="82" spans="1:23" x14ac:dyDescent="0.25">
      <c r="A82" s="4" t="s">
        <v>52</v>
      </c>
      <c r="C82" s="2"/>
      <c r="D82" s="2"/>
      <c r="E82" s="2"/>
      <c r="F82" s="2"/>
      <c r="G82" s="2"/>
      <c r="H82" s="2"/>
      <c r="I82" s="2"/>
      <c r="J82" s="2"/>
    </row>
    <row r="83" spans="1:23" x14ac:dyDescent="0.25">
      <c r="A83" s="11" t="s">
        <v>76</v>
      </c>
      <c r="C83" s="2">
        <f t="shared" ref="C83:J83" si="125">C30/$B$3</f>
        <v>7920</v>
      </c>
      <c r="D83" s="2">
        <f t="shared" si="125"/>
        <v>8078.4</v>
      </c>
      <c r="E83" s="2">
        <f t="shared" si="125"/>
        <v>8239.9679999999989</v>
      </c>
      <c r="F83" s="2">
        <f t="shared" si="125"/>
        <v>8404.7673599999998</v>
      </c>
      <c r="G83" s="2">
        <f t="shared" si="125"/>
        <v>8572.8627071999999</v>
      </c>
      <c r="H83" s="2">
        <f t="shared" si="125"/>
        <v>8744.3199613439992</v>
      </c>
      <c r="I83" s="2">
        <f t="shared" si="125"/>
        <v>8919.206360570879</v>
      </c>
      <c r="J83" s="2">
        <f t="shared" si="125"/>
        <v>9097.5904877822959</v>
      </c>
      <c r="K83" s="2">
        <f t="shared" ref="K83:W83" si="126">K30/$B$3</f>
        <v>9279.5422975379424</v>
      </c>
      <c r="L83" s="2">
        <f t="shared" si="126"/>
        <v>9465.1331434887015</v>
      </c>
      <c r="M83" s="2">
        <f t="shared" si="126"/>
        <v>9654.435806358475</v>
      </c>
      <c r="N83" s="2">
        <f t="shared" si="126"/>
        <v>9847.5245224856462</v>
      </c>
      <c r="O83" s="2">
        <f t="shared" si="126"/>
        <v>10044.475012935358</v>
      </c>
      <c r="P83" s="2">
        <f t="shared" si="126"/>
        <v>10245.364513194067</v>
      </c>
      <c r="Q83" s="2">
        <f t="shared" si="126"/>
        <v>10450.271803457948</v>
      </c>
      <c r="R83" s="2">
        <f t="shared" si="126"/>
        <v>10659.277239527106</v>
      </c>
      <c r="S83" s="2">
        <f t="shared" si="126"/>
        <v>10872.462784317649</v>
      </c>
      <c r="T83" s="2">
        <f t="shared" si="126"/>
        <v>11089.912040004001</v>
      </c>
      <c r="U83" s="2">
        <f t="shared" si="126"/>
        <v>11311.710280804082</v>
      </c>
      <c r="V83" s="2">
        <f t="shared" si="126"/>
        <v>11537.944486420163</v>
      </c>
      <c r="W83" s="2">
        <f t="shared" si="126"/>
        <v>11768.703376148565</v>
      </c>
    </row>
    <row r="84" spans="1:23" x14ac:dyDescent="0.25">
      <c r="A84" s="11" t="s">
        <v>77</v>
      </c>
      <c r="C84" s="27">
        <f t="shared" ref="C84:J84" si="127">(C44/$B$2)</f>
        <v>142.10526315789474</v>
      </c>
      <c r="D84" s="27">
        <f t="shared" si="127"/>
        <v>144.94736842105266</v>
      </c>
      <c r="E84" s="27">
        <f t="shared" si="127"/>
        <v>147.84631578947369</v>
      </c>
      <c r="F84" s="27">
        <f t="shared" si="127"/>
        <v>150.80324210526314</v>
      </c>
      <c r="G84" s="27">
        <f t="shared" si="127"/>
        <v>153.8193069473684</v>
      </c>
      <c r="H84" s="27">
        <f t="shared" si="127"/>
        <v>156.89569308631576</v>
      </c>
      <c r="I84" s="27">
        <f t="shared" si="127"/>
        <v>160.03360694804209</v>
      </c>
      <c r="J84" s="27">
        <f t="shared" si="127"/>
        <v>163.23427908700293</v>
      </c>
      <c r="K84" s="27">
        <f t="shared" ref="K84:W84" si="128">(K44/$B$2)</f>
        <v>166.49896466874299</v>
      </c>
      <c r="L84" s="27">
        <f t="shared" si="128"/>
        <v>169.82894396211785</v>
      </c>
      <c r="M84" s="27">
        <f t="shared" si="128"/>
        <v>173.2255228413602</v>
      </c>
      <c r="N84" s="27">
        <f t="shared" si="128"/>
        <v>176.69003329818744</v>
      </c>
      <c r="O84" s="27">
        <f t="shared" si="128"/>
        <v>180.22383396415117</v>
      </c>
      <c r="P84" s="27">
        <f t="shared" si="128"/>
        <v>183.82831064343421</v>
      </c>
      <c r="Q84" s="27">
        <f t="shared" si="128"/>
        <v>187.5048768563029</v>
      </c>
      <c r="R84" s="27">
        <f t="shared" si="128"/>
        <v>191.25497439342894</v>
      </c>
      <c r="S84" s="27">
        <f t="shared" si="128"/>
        <v>195.08007388129752</v>
      </c>
      <c r="T84" s="27">
        <f t="shared" si="128"/>
        <v>198.9816753589235</v>
      </c>
      <c r="U84" s="27">
        <f t="shared" si="128"/>
        <v>202.96130886610194</v>
      </c>
      <c r="V84" s="27">
        <f t="shared" si="128"/>
        <v>207.02053504342402</v>
      </c>
      <c r="W84" s="27">
        <f t="shared" si="128"/>
        <v>211.16094574429246</v>
      </c>
    </row>
    <row r="85" spans="1:23" x14ac:dyDescent="0.25">
      <c r="A85" s="11" t="s">
        <v>78</v>
      </c>
      <c r="C85" s="2">
        <f>C83-C84</f>
        <v>7777.894736842105</v>
      </c>
      <c r="D85" s="2">
        <f t="shared" ref="D85:J85" si="129">D83-D84</f>
        <v>7933.4526315789471</v>
      </c>
      <c r="E85" s="2">
        <f t="shared" si="129"/>
        <v>8092.121684210525</v>
      </c>
      <c r="F85" s="2">
        <f t="shared" si="129"/>
        <v>8253.9641178947368</v>
      </c>
      <c r="G85" s="2">
        <f t="shared" si="129"/>
        <v>8419.0434002526308</v>
      </c>
      <c r="H85" s="2">
        <f t="shared" si="129"/>
        <v>8587.4242682576842</v>
      </c>
      <c r="I85" s="2">
        <f t="shared" si="129"/>
        <v>8759.1727536228373</v>
      </c>
      <c r="J85" s="2">
        <f t="shared" si="129"/>
        <v>8934.3562086952934</v>
      </c>
      <c r="K85" s="2">
        <f t="shared" ref="K85:W85" si="130">K83-K84</f>
        <v>9113.0433328691997</v>
      </c>
      <c r="L85" s="2">
        <f t="shared" si="130"/>
        <v>9295.304199526583</v>
      </c>
      <c r="M85" s="2">
        <f t="shared" si="130"/>
        <v>9481.2102835171154</v>
      </c>
      <c r="N85" s="2">
        <f t="shared" si="130"/>
        <v>9670.8344891874585</v>
      </c>
      <c r="O85" s="2">
        <f t="shared" si="130"/>
        <v>9864.2511789712062</v>
      </c>
      <c r="P85" s="2">
        <f t="shared" si="130"/>
        <v>10061.536202550633</v>
      </c>
      <c r="Q85" s="2">
        <f t="shared" si="130"/>
        <v>10262.766926601646</v>
      </c>
      <c r="R85" s="2">
        <f t="shared" si="130"/>
        <v>10468.022265133677</v>
      </c>
      <c r="S85" s="2">
        <f t="shared" si="130"/>
        <v>10677.382710436352</v>
      </c>
      <c r="T85" s="2">
        <f t="shared" si="130"/>
        <v>10890.930364645077</v>
      </c>
      <c r="U85" s="2">
        <f t="shared" si="130"/>
        <v>11108.748971937979</v>
      </c>
      <c r="V85" s="2">
        <f t="shared" si="130"/>
        <v>11330.923951376739</v>
      </c>
      <c r="W85" s="2">
        <f t="shared" si="130"/>
        <v>11557.542430404274</v>
      </c>
    </row>
    <row r="86" spans="1:23" x14ac:dyDescent="0.25">
      <c r="A86" s="11" t="s">
        <v>79</v>
      </c>
      <c r="C86" s="27">
        <f t="shared" ref="C86:J86" si="131">C36+C37+C38+C39+C40+C42+C43+C45</f>
        <v>356675.60020387766</v>
      </c>
      <c r="D86" s="27">
        <f t="shared" si="131"/>
        <v>355940.53149023996</v>
      </c>
      <c r="E86" s="27">
        <f t="shared" si="131"/>
        <v>355052.89184117131</v>
      </c>
      <c r="F86" s="27">
        <f t="shared" si="131"/>
        <v>353995.19309330714</v>
      </c>
      <c r="G86" s="27">
        <f t="shared" si="131"/>
        <v>352748.08560419927</v>
      </c>
      <c r="H86" s="27">
        <f t="shared" si="131"/>
        <v>351290.16272633319</v>
      </c>
      <c r="I86" s="27">
        <f t="shared" si="131"/>
        <v>349597.7447949255</v>
      </c>
      <c r="J86" s="27">
        <f t="shared" si="131"/>
        <v>347644.64048408211</v>
      </c>
      <c r="K86" s="27">
        <f t="shared" ref="K86:W86" si="132">K36+K37+K38+K39+K40+K42+K43+K45</f>
        <v>345401.88316124264</v>
      </c>
      <c r="L86" s="27">
        <f t="shared" si="132"/>
        <v>342837.43962165632</v>
      </c>
      <c r="M86" s="27">
        <f t="shared" si="132"/>
        <v>339915.8883104549</v>
      </c>
      <c r="N86" s="27">
        <f t="shared" si="132"/>
        <v>336598.06383701949</v>
      </c>
      <c r="O86" s="27">
        <f t="shared" si="132"/>
        <v>332840.66425173264</v>
      </c>
      <c r="P86" s="27">
        <f t="shared" si="132"/>
        <v>328595.81718558166</v>
      </c>
      <c r="Q86" s="27">
        <f t="shared" si="132"/>
        <v>323810.60054473486</v>
      </c>
      <c r="R86" s="27">
        <f t="shared" si="132"/>
        <v>318426.51300112228</v>
      </c>
      <c r="S86" s="27">
        <f t="shared" si="132"/>
        <v>312378.88902171556</v>
      </c>
      <c r="T86" s="27">
        <f t="shared" si="132"/>
        <v>305596.25262868876</v>
      </c>
      <c r="U86" s="27">
        <f t="shared" si="132"/>
        <v>297999.60347448435</v>
      </c>
      <c r="V86" s="27">
        <f t="shared" si="132"/>
        <v>289501.62814396055</v>
      </c>
      <c r="W86" s="27">
        <f t="shared" si="132"/>
        <v>280005.82885360764</v>
      </c>
    </row>
    <row r="87" spans="1:23" x14ac:dyDescent="0.25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1:23" x14ac:dyDescent="0.25">
      <c r="A88" s="4" t="s">
        <v>74</v>
      </c>
      <c r="C88" s="37">
        <f>C86/C85</f>
        <v>45.857601866786275</v>
      </c>
      <c r="D88" s="37">
        <f t="shared" ref="D88:J88" si="133">D86/D85</f>
        <v>44.865778875823359</v>
      </c>
      <c r="E88" s="37">
        <f t="shared" si="133"/>
        <v>43.876365889795764</v>
      </c>
      <c r="F88" s="37">
        <f t="shared" si="133"/>
        <v>42.887900654406707</v>
      </c>
      <c r="G88" s="37">
        <f t="shared" si="133"/>
        <v>41.898832068452613</v>
      </c>
      <c r="H88" s="37">
        <f t="shared" si="133"/>
        <v>40.907512165764579</v>
      </c>
      <c r="I88" s="37">
        <f t="shared" si="133"/>
        <v>39.912187443766321</v>
      </c>
      <c r="J88" s="37">
        <f t="shared" si="133"/>
        <v>38.910989484137609</v>
      </c>
      <c r="K88" s="37">
        <f t="shared" ref="K88:W88" si="134">K86/K85</f>
        <v>37.901924806550269</v>
      </c>
      <c r="L88" s="37">
        <f t="shared" si="134"/>
        <v>36.882863891546151</v>
      </c>
      <c r="M88" s="37">
        <f t="shared" si="134"/>
        <v>35.85152930332022</v>
      </c>
      <c r="N88" s="37">
        <f t="shared" si="134"/>
        <v>34.80548283742786</v>
      </c>
      <c r="O88" s="37">
        <f t="shared" si="134"/>
        <v>33.742111612211232</v>
      </c>
      <c r="P88" s="37">
        <f t="shared" si="134"/>
        <v>32.658613016000629</v>
      </c>
      <c r="Q88" s="37">
        <f t="shared" si="134"/>
        <v>31.55197841484642</v>
      </c>
      <c r="R88" s="37">
        <f t="shared" si="134"/>
        <v>30.418975517631452</v>
      </c>
      <c r="S88" s="37">
        <f t="shared" si="134"/>
        <v>29.256129286851195</v>
      </c>
      <c r="T88" s="37">
        <f t="shared" si="134"/>
        <v>28.059701274074559</v>
      </c>
      <c r="U88" s="37">
        <f t="shared" si="134"/>
        <v>26.825667249054487</v>
      </c>
      <c r="V88" s="37">
        <f t="shared" si="134"/>
        <v>25.54969298057863</v>
      </c>
      <c r="W88" s="37">
        <f t="shared" si="134"/>
        <v>24.22710801536839</v>
      </c>
    </row>
    <row r="89" spans="1:23" x14ac:dyDescent="0.25">
      <c r="A89" s="4" t="s">
        <v>75</v>
      </c>
      <c r="C89" s="38">
        <f t="shared" ref="C89:J89" si="135">C88*(C30/$B$3)</f>
        <v>363192.20678494731</v>
      </c>
      <c r="D89" s="38">
        <f t="shared" si="135"/>
        <v>362443.70807045139</v>
      </c>
      <c r="E89" s="38">
        <f t="shared" si="135"/>
        <v>361539.8508882086</v>
      </c>
      <c r="F89" s="38">
        <f t="shared" si="135"/>
        <v>360462.82755908015</v>
      </c>
      <c r="G89" s="38">
        <f t="shared" si="135"/>
        <v>359192.93491487287</v>
      </c>
      <c r="H89" s="38">
        <f t="shared" si="135"/>
        <v>357708.3752000177</v>
      </c>
      <c r="I89" s="38">
        <f t="shared" si="135"/>
        <v>355985.03611273773</v>
      </c>
      <c r="J89" s="38">
        <f t="shared" si="135"/>
        <v>353996.24780108727</v>
      </c>
      <c r="K89" s="38">
        <f t="shared" ref="K89:W89" si="136">K88*(K30/$B$3)</f>
        <v>351712.51440048584</v>
      </c>
      <c r="L89" s="38">
        <f t="shared" si="136"/>
        <v>349101.21744665614</v>
      </c>
      <c r="M89" s="38">
        <f t="shared" si="136"/>
        <v>346126.28821868484</v>
      </c>
      <c r="N89" s="38">
        <f t="shared" si="136"/>
        <v>342747.84575852414</v>
      </c>
      <c r="O89" s="38">
        <f t="shared" si="136"/>
        <v>338921.79697253171</v>
      </c>
      <c r="P89" s="38">
        <f t="shared" si="136"/>
        <v>334599.39484427072</v>
      </c>
      <c r="Q89" s="38">
        <f t="shared" si="136"/>
        <v>329726.75037198333</v>
      </c>
      <c r="R89" s="38">
        <f t="shared" si="136"/>
        <v>324244.29338482121</v>
      </c>
      <c r="S89" s="38">
        <f t="shared" si="136"/>
        <v>318086.17688447528</v>
      </c>
      <c r="T89" s="38">
        <f t="shared" si="136"/>
        <v>311179.61899827508</v>
      </c>
      <c r="U89" s="38">
        <f t="shared" si="136"/>
        <v>303444.17601055896</v>
      </c>
      <c r="V89" s="38">
        <f t="shared" si="136"/>
        <v>294790.93925499514</v>
      </c>
      <c r="W89" s="38">
        <f t="shared" si="136"/>
        <v>285121.64789478196</v>
      </c>
    </row>
    <row r="94" spans="1:23" x14ac:dyDescent="0.25">
      <c r="A94" s="63" t="s">
        <v>147</v>
      </c>
      <c r="B94" s="64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23" x14ac:dyDescent="0.25">
      <c r="A95" s="64"/>
      <c r="B95" s="64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23" ht="17.25" x14ac:dyDescent="0.4">
      <c r="A96" s="64" t="s">
        <v>90</v>
      </c>
      <c r="B96" s="73">
        <f>D100</f>
        <v>0.10405999999999999</v>
      </c>
      <c r="C96" s="42"/>
      <c r="D96" s="43" t="s">
        <v>91</v>
      </c>
      <c r="E96" s="42" t="s">
        <v>92</v>
      </c>
      <c r="F96" s="44" t="s">
        <v>93</v>
      </c>
      <c r="G96" s="44" t="s">
        <v>94</v>
      </c>
      <c r="H96" s="44" t="s">
        <v>95</v>
      </c>
      <c r="I96" s="42"/>
      <c r="J96" s="42"/>
      <c r="K96" s="42"/>
      <c r="L96" s="42"/>
    </row>
    <row r="97" spans="1:12" x14ac:dyDescent="0.25">
      <c r="A97" s="64"/>
      <c r="B97" s="65"/>
      <c r="C97" s="42"/>
      <c r="D97" s="45">
        <f>F97+G97*(H97-F97)</f>
        <v>0.11012773373827722</v>
      </c>
      <c r="E97" s="42"/>
      <c r="F97" s="46">
        <f>F102</f>
        <v>7.0000000000000007E-2</v>
      </c>
      <c r="G97" s="47">
        <f>F107</f>
        <v>1.5315928907739405</v>
      </c>
      <c r="H97" s="48">
        <f>F103</f>
        <v>9.6199999999999994E-2</v>
      </c>
      <c r="I97" s="42"/>
      <c r="J97" s="42"/>
      <c r="K97" s="42"/>
      <c r="L97" s="42"/>
    </row>
    <row r="98" spans="1:12" x14ac:dyDescent="0.25">
      <c r="A98" s="64" t="s">
        <v>96</v>
      </c>
      <c r="B98" s="73">
        <f>L113</f>
        <v>0.1</v>
      </c>
      <c r="C98" s="42"/>
      <c r="D98" s="45"/>
      <c r="E98" s="42"/>
      <c r="F98" s="49"/>
      <c r="G98" s="50"/>
      <c r="H98" s="51"/>
      <c r="I98" s="42"/>
      <c r="J98" s="42"/>
      <c r="K98" s="42"/>
      <c r="L98" s="42"/>
    </row>
    <row r="99" spans="1:12" ht="17.25" x14ac:dyDescent="0.4">
      <c r="A99" s="64" t="s">
        <v>97</v>
      </c>
      <c r="B99" s="73">
        <f>F105</f>
        <v>0.25</v>
      </c>
      <c r="C99" s="42"/>
      <c r="D99" s="43" t="s">
        <v>91</v>
      </c>
      <c r="E99" s="42" t="s">
        <v>92</v>
      </c>
      <c r="F99" s="44" t="s">
        <v>93</v>
      </c>
      <c r="G99" s="44" t="s">
        <v>94</v>
      </c>
      <c r="H99" s="44" t="s">
        <v>95</v>
      </c>
      <c r="I99" s="42"/>
      <c r="J99" s="42"/>
      <c r="K99" s="42"/>
      <c r="L99" s="42"/>
    </row>
    <row r="100" spans="1:12" x14ac:dyDescent="0.25">
      <c r="A100" s="64"/>
      <c r="B100" s="65"/>
      <c r="C100" s="42"/>
      <c r="D100" s="45">
        <f>F100+G100*(H100-F100)</f>
        <v>0.10405999999999999</v>
      </c>
      <c r="E100" s="42"/>
      <c r="F100" s="46">
        <f>F97</f>
        <v>7.0000000000000007E-2</v>
      </c>
      <c r="G100" s="47">
        <f>F104</f>
        <v>1.3</v>
      </c>
      <c r="H100" s="48">
        <f>H97</f>
        <v>9.6199999999999994E-2</v>
      </c>
      <c r="I100" s="42"/>
      <c r="J100" s="42"/>
      <c r="K100" s="42"/>
      <c r="L100" s="42"/>
    </row>
    <row r="101" spans="1:12" x14ac:dyDescent="0.25">
      <c r="A101" s="64" t="s">
        <v>98</v>
      </c>
      <c r="B101" s="73">
        <f>J102</f>
        <v>0.70102440417761613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25">
      <c r="A102" s="64" t="s">
        <v>99</v>
      </c>
      <c r="B102" s="73">
        <f>1-B101</f>
        <v>0.29897559582238387</v>
      </c>
      <c r="C102" s="42"/>
      <c r="D102" s="42" t="s">
        <v>100</v>
      </c>
      <c r="E102" s="42"/>
      <c r="F102" s="52">
        <f>B25</f>
        <v>7.0000000000000007E-2</v>
      </c>
      <c r="G102" s="42"/>
      <c r="H102" s="42" t="s">
        <v>101</v>
      </c>
      <c r="I102" s="53">
        <f>W73</f>
        <v>1742840.2566006084</v>
      </c>
      <c r="J102" s="49">
        <f>I102/I104</f>
        <v>0.70102440417761613</v>
      </c>
      <c r="K102" s="42"/>
      <c r="L102" s="42"/>
    </row>
    <row r="103" spans="1:12" x14ac:dyDescent="0.25">
      <c r="A103" s="64"/>
      <c r="B103" s="65"/>
      <c r="C103" s="42"/>
      <c r="D103" s="42" t="s">
        <v>102</v>
      </c>
      <c r="E103" s="42"/>
      <c r="F103" s="52">
        <f>B24</f>
        <v>9.6199999999999994E-2</v>
      </c>
      <c r="G103" s="42"/>
      <c r="H103" s="42" t="s">
        <v>103</v>
      </c>
      <c r="I103" s="53">
        <f>SUM(W74:W75)</f>
        <v>743293.24490732339</v>
      </c>
      <c r="J103" s="49">
        <f>I103/I104</f>
        <v>0.29897559582238387</v>
      </c>
      <c r="K103" s="42"/>
      <c r="L103" s="42"/>
    </row>
    <row r="104" spans="1:12" x14ac:dyDescent="0.25">
      <c r="A104" s="63" t="s">
        <v>149</v>
      </c>
      <c r="B104" s="75">
        <f>B101*B98*(1-B99)+B102*B96</f>
        <v>8.3688230814598474E-2</v>
      </c>
      <c r="C104" s="42"/>
      <c r="D104" s="42" t="s">
        <v>104</v>
      </c>
      <c r="E104" s="42"/>
      <c r="F104" s="71">
        <f>B23</f>
        <v>1.3</v>
      </c>
      <c r="G104" s="42"/>
      <c r="H104" s="42"/>
      <c r="I104" s="54">
        <f>SUM(I102:I103)</f>
        <v>2486133.5015079319</v>
      </c>
      <c r="J104" s="42"/>
      <c r="K104" s="42"/>
      <c r="L104" s="42"/>
    </row>
    <row r="105" spans="1:12" x14ac:dyDescent="0.25">
      <c r="A105" s="64"/>
      <c r="B105" s="65"/>
      <c r="C105" s="42"/>
      <c r="D105" s="42" t="s">
        <v>105</v>
      </c>
      <c r="E105" s="42"/>
      <c r="F105" s="55">
        <f>B20</f>
        <v>0.25</v>
      </c>
      <c r="G105" s="42"/>
      <c r="H105" s="42"/>
      <c r="I105" s="42"/>
      <c r="J105" s="42"/>
      <c r="K105" s="42"/>
      <c r="L105" s="42"/>
    </row>
    <row r="106" spans="1:12" x14ac:dyDescent="0.25">
      <c r="A106" s="64" t="s">
        <v>106</v>
      </c>
      <c r="B106" s="74">
        <f>F106</f>
        <v>0.47125935100736627</v>
      </c>
      <c r="C106" s="42"/>
      <c r="D106" s="42" t="s">
        <v>107</v>
      </c>
      <c r="E106" s="42"/>
      <c r="F106" s="56">
        <f>F104/(1+(1-F105)*(E110/E113))</f>
        <v>0.47125935100736627</v>
      </c>
      <c r="G106" s="57"/>
      <c r="H106" s="42"/>
      <c r="I106" s="42"/>
      <c r="J106" s="42"/>
      <c r="K106" s="42"/>
      <c r="L106" s="42"/>
    </row>
    <row r="107" spans="1:12" x14ac:dyDescent="0.25">
      <c r="A107" s="64" t="s">
        <v>108</v>
      </c>
      <c r="B107" s="74">
        <f>F107</f>
        <v>1.5315928907739405</v>
      </c>
      <c r="C107" s="42"/>
      <c r="D107" s="42" t="s">
        <v>109</v>
      </c>
      <c r="E107" s="42"/>
      <c r="F107" s="58">
        <f>(1+(1-F105)*(F110/F113))*F106</f>
        <v>1.5315928907739405</v>
      </c>
      <c r="G107" s="42"/>
      <c r="H107" s="42"/>
      <c r="I107" s="42"/>
      <c r="J107" s="42"/>
      <c r="K107" s="42"/>
      <c r="L107" s="42"/>
    </row>
    <row r="108" spans="1:12" x14ac:dyDescent="0.25">
      <c r="A108" s="64"/>
      <c r="B108" s="65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1:12" x14ac:dyDescent="0.25">
      <c r="A109" s="64" t="s">
        <v>110</v>
      </c>
      <c r="B109" s="73">
        <f>D97</f>
        <v>0.11012773373827722</v>
      </c>
      <c r="C109" s="42"/>
      <c r="D109" s="42"/>
      <c r="E109" s="59" t="s">
        <v>111</v>
      </c>
      <c r="F109" s="59" t="s">
        <v>112</v>
      </c>
      <c r="G109" s="60"/>
      <c r="H109" s="42"/>
      <c r="I109" s="42"/>
      <c r="J109" s="76"/>
      <c r="K109" s="76"/>
      <c r="L109" s="42"/>
    </row>
    <row r="110" spans="1:12" x14ac:dyDescent="0.25">
      <c r="A110" s="64"/>
      <c r="B110" s="65"/>
      <c r="C110" s="42"/>
      <c r="D110" s="42" t="s">
        <v>101</v>
      </c>
      <c r="E110" s="51">
        <f>B101</f>
        <v>0.70102440417761613</v>
      </c>
      <c r="F110" s="61">
        <v>0.75</v>
      </c>
      <c r="G110" s="60"/>
      <c r="H110" s="42"/>
      <c r="I110" s="42"/>
      <c r="J110" s="42" t="s">
        <v>113</v>
      </c>
      <c r="K110" s="42" t="s">
        <v>114</v>
      </c>
      <c r="L110" s="42"/>
    </row>
    <row r="111" spans="1:12" x14ac:dyDescent="0.25">
      <c r="A111" s="63" t="s">
        <v>148</v>
      </c>
      <c r="B111" s="75">
        <f>F110*B98*(1-B99)+F113*B109</f>
        <v>8.3781933434569314E-2</v>
      </c>
      <c r="C111" s="42"/>
      <c r="D111" s="42"/>
      <c r="E111" s="42"/>
      <c r="F111" s="60"/>
      <c r="G111" s="42"/>
      <c r="H111" s="42" t="s">
        <v>115</v>
      </c>
      <c r="I111" s="53">
        <f>W73</f>
        <v>1742840.2566006084</v>
      </c>
      <c r="J111" s="61">
        <f>B18</f>
        <v>0.1</v>
      </c>
      <c r="K111" s="60">
        <f>I111/I113</f>
        <v>1</v>
      </c>
      <c r="L111" s="45">
        <f>J111*K111</f>
        <v>0.1</v>
      </c>
    </row>
    <row r="112" spans="1:12" x14ac:dyDescent="0.25">
      <c r="A112" s="42"/>
      <c r="B112" s="42"/>
      <c r="C112" s="42"/>
      <c r="D112" s="42"/>
      <c r="E112" s="42"/>
      <c r="F112" s="42"/>
      <c r="G112" s="42"/>
      <c r="H112" s="42" t="s">
        <v>116</v>
      </c>
      <c r="I112" s="53">
        <f>J76</f>
        <v>0</v>
      </c>
      <c r="J112" s="61">
        <f>B19</f>
        <v>0.06</v>
      </c>
      <c r="K112" s="60">
        <f>I112/I113</f>
        <v>0</v>
      </c>
      <c r="L112" s="45">
        <f>J112*K112</f>
        <v>0</v>
      </c>
    </row>
    <row r="113" spans="1:23" x14ac:dyDescent="0.25">
      <c r="A113" s="42"/>
      <c r="B113" s="42"/>
      <c r="C113" s="42"/>
      <c r="D113" s="42" t="s">
        <v>103</v>
      </c>
      <c r="E113" s="51">
        <f>B102</f>
        <v>0.29897559582238387</v>
      </c>
      <c r="F113" s="62">
        <f>1-F110</f>
        <v>0.25</v>
      </c>
      <c r="G113" s="42"/>
      <c r="H113" s="42"/>
      <c r="I113" s="54">
        <f>SUM(I111:I112)</f>
        <v>1742840.2566006084</v>
      </c>
      <c r="J113" s="42"/>
      <c r="K113" s="42"/>
      <c r="L113" s="45">
        <f>SUM(L111:L112)</f>
        <v>0.1</v>
      </c>
    </row>
    <row r="119" spans="1:23" x14ac:dyDescent="0.25">
      <c r="C119" s="36">
        <v>2013</v>
      </c>
      <c r="D119" s="36">
        <v>2014</v>
      </c>
      <c r="E119" s="36">
        <v>2015</v>
      </c>
      <c r="F119" s="36">
        <v>2016</v>
      </c>
      <c r="G119" s="36">
        <v>2017</v>
      </c>
      <c r="H119" s="36">
        <v>2018</v>
      </c>
      <c r="I119" s="36">
        <v>2019</v>
      </c>
      <c r="J119" s="36">
        <v>2020</v>
      </c>
      <c r="K119" s="36">
        <v>2021</v>
      </c>
      <c r="L119" s="36">
        <v>2022</v>
      </c>
      <c r="M119" s="36">
        <v>2023</v>
      </c>
      <c r="N119" s="36">
        <v>2024</v>
      </c>
      <c r="O119" s="36">
        <v>2025</v>
      </c>
      <c r="P119" s="36">
        <v>2026</v>
      </c>
      <c r="Q119" s="36">
        <v>2027</v>
      </c>
      <c r="R119" s="36">
        <v>2028</v>
      </c>
      <c r="S119" s="36">
        <v>2029</v>
      </c>
      <c r="T119" s="36">
        <v>2030</v>
      </c>
      <c r="U119" s="36">
        <v>2031</v>
      </c>
      <c r="V119" s="36">
        <v>2032</v>
      </c>
      <c r="W119" s="36">
        <v>2033</v>
      </c>
    </row>
    <row r="120" spans="1:23" x14ac:dyDescent="0.25">
      <c r="A120" s="42" t="s">
        <v>117</v>
      </c>
      <c r="B120" s="42"/>
      <c r="C120" s="42"/>
      <c r="D120" s="42"/>
      <c r="E120" s="42"/>
      <c r="F120" s="42"/>
      <c r="G120" s="42"/>
      <c r="H120" s="42"/>
    </row>
    <row r="121" spans="1:23" x14ac:dyDescent="0.25">
      <c r="A121" s="54" t="s">
        <v>132</v>
      </c>
      <c r="B121" s="42"/>
      <c r="C121" s="54">
        <f>C48+C40+C39</f>
        <v>122934.44799999997</v>
      </c>
      <c r="D121" s="54">
        <f t="shared" ref="D121:I121" si="137">D48+D40+D39</f>
        <v>127736.22000000003</v>
      </c>
      <c r="E121" s="54">
        <f t="shared" si="137"/>
        <v>132634.02743999998</v>
      </c>
      <c r="F121" s="54">
        <f t="shared" si="137"/>
        <v>137629.79102879995</v>
      </c>
      <c r="G121" s="54">
        <f t="shared" si="137"/>
        <v>142725.46988937591</v>
      </c>
      <c r="H121" s="54">
        <f t="shared" si="137"/>
        <v>147923.06232716347</v>
      </c>
      <c r="I121" s="54">
        <f t="shared" si="137"/>
        <v>153224.6066137068</v>
      </c>
      <c r="J121" s="54">
        <f>J48+J40+J39</f>
        <v>158632.18178598082</v>
      </c>
      <c r="K121" s="54">
        <f t="shared" ref="K121:T121" si="138">K48+K40+K39</f>
        <v>164147.90846170046</v>
      </c>
      <c r="L121" s="54">
        <f t="shared" si="138"/>
        <v>169773.9496709345</v>
      </c>
      <c r="M121" s="54">
        <f t="shared" si="138"/>
        <v>175512.51170435315</v>
      </c>
      <c r="N121" s="54">
        <f t="shared" si="138"/>
        <v>181365.84497844023</v>
      </c>
      <c r="O121" s="54">
        <f t="shared" si="138"/>
        <v>187336.24491800903</v>
      </c>
      <c r="P121" s="54">
        <f t="shared" si="138"/>
        <v>193426.05285636918</v>
      </c>
      <c r="Q121" s="54">
        <f t="shared" si="138"/>
        <v>199637.65695349663</v>
      </c>
      <c r="R121" s="54">
        <f t="shared" si="138"/>
        <v>205973.49313256663</v>
      </c>
      <c r="S121" s="54">
        <f t="shared" si="138"/>
        <v>212436.04603521794</v>
      </c>
      <c r="T121" s="54">
        <f t="shared" si="138"/>
        <v>219027.84999592227</v>
      </c>
      <c r="U121" s="54">
        <f>U48+U40+U39</f>
        <v>225751.49003584078</v>
      </c>
      <c r="V121" s="54">
        <f t="shared" ref="V121:W121" si="139">V48+V40+V39</f>
        <v>232609.60287655759</v>
      </c>
      <c r="W121" s="54">
        <f t="shared" si="139"/>
        <v>239604.87797408874</v>
      </c>
    </row>
    <row r="122" spans="1:23" x14ac:dyDescent="0.25">
      <c r="A122" s="42" t="s">
        <v>118</v>
      </c>
      <c r="B122" s="42"/>
      <c r="C122" s="66">
        <f t="shared" ref="C122:J122" si="140">C41</f>
        <v>84000</v>
      </c>
      <c r="D122" s="66">
        <f t="shared" si="140"/>
        <v>84000</v>
      </c>
      <c r="E122" s="66">
        <f t="shared" si="140"/>
        <v>84000</v>
      </c>
      <c r="F122" s="66">
        <f t="shared" si="140"/>
        <v>84000</v>
      </c>
      <c r="G122" s="66">
        <f t="shared" si="140"/>
        <v>84000</v>
      </c>
      <c r="H122" s="66">
        <f t="shared" si="140"/>
        <v>84000</v>
      </c>
      <c r="I122" s="66">
        <f t="shared" si="140"/>
        <v>84000</v>
      </c>
      <c r="J122" s="66">
        <f t="shared" si="140"/>
        <v>84000</v>
      </c>
      <c r="K122" s="66">
        <f t="shared" ref="K122:U122" si="141">K41</f>
        <v>84000</v>
      </c>
      <c r="L122" s="66">
        <f t="shared" si="141"/>
        <v>84000</v>
      </c>
      <c r="M122" s="66">
        <f t="shared" si="141"/>
        <v>84000</v>
      </c>
      <c r="N122" s="66">
        <f t="shared" si="141"/>
        <v>84000</v>
      </c>
      <c r="O122" s="66">
        <f t="shared" si="141"/>
        <v>84000</v>
      </c>
      <c r="P122" s="66">
        <f t="shared" si="141"/>
        <v>84000</v>
      </c>
      <c r="Q122" s="66">
        <f t="shared" si="141"/>
        <v>84000</v>
      </c>
      <c r="R122" s="66">
        <f t="shared" si="141"/>
        <v>84000</v>
      </c>
      <c r="S122" s="66">
        <f t="shared" si="141"/>
        <v>84000</v>
      </c>
      <c r="T122" s="66">
        <f t="shared" si="141"/>
        <v>84000</v>
      </c>
      <c r="U122" s="66">
        <f t="shared" si="141"/>
        <v>84000</v>
      </c>
      <c r="V122" s="66">
        <f t="shared" ref="V122:W122" si="142">V41</f>
        <v>84000</v>
      </c>
      <c r="W122" s="66">
        <f t="shared" si="142"/>
        <v>84000</v>
      </c>
    </row>
    <row r="123" spans="1:23" x14ac:dyDescent="0.25">
      <c r="A123" s="42" t="s">
        <v>119</v>
      </c>
      <c r="B123" s="42"/>
      <c r="C123" s="54">
        <f t="shared" ref="C123:J123" si="143">C121-C122</f>
        <v>38934.447999999975</v>
      </c>
      <c r="D123" s="54">
        <f t="shared" si="143"/>
        <v>43736.22000000003</v>
      </c>
      <c r="E123" s="54">
        <f t="shared" si="143"/>
        <v>48634.027439999976</v>
      </c>
      <c r="F123" s="54">
        <f t="shared" si="143"/>
        <v>53629.791028799955</v>
      </c>
      <c r="G123" s="54">
        <f t="shared" si="143"/>
        <v>58725.469889375905</v>
      </c>
      <c r="H123" s="54">
        <f t="shared" si="143"/>
        <v>63923.062327163469</v>
      </c>
      <c r="I123" s="54">
        <f t="shared" si="143"/>
        <v>69224.606613706797</v>
      </c>
      <c r="J123" s="54">
        <f t="shared" si="143"/>
        <v>74632.181785980822</v>
      </c>
      <c r="K123" s="54">
        <f t="shared" ref="K123:U123" si="144">K121-K122</f>
        <v>80147.908461700456</v>
      </c>
      <c r="L123" s="54">
        <f t="shared" si="144"/>
        <v>85773.949670934497</v>
      </c>
      <c r="M123" s="54">
        <f t="shared" si="144"/>
        <v>91512.51170435315</v>
      </c>
      <c r="N123" s="54">
        <f t="shared" si="144"/>
        <v>97365.844978440233</v>
      </c>
      <c r="O123" s="54">
        <f t="shared" si="144"/>
        <v>103336.24491800903</v>
      </c>
      <c r="P123" s="54">
        <f t="shared" si="144"/>
        <v>109426.05285636918</v>
      </c>
      <c r="Q123" s="54">
        <f t="shared" si="144"/>
        <v>115637.65695349663</v>
      </c>
      <c r="R123" s="54">
        <f t="shared" si="144"/>
        <v>121973.49313256663</v>
      </c>
      <c r="S123" s="54">
        <f t="shared" si="144"/>
        <v>128436.04603521794</v>
      </c>
      <c r="T123" s="54">
        <f t="shared" si="144"/>
        <v>135027.84999592227</v>
      </c>
      <c r="U123" s="54">
        <f t="shared" si="144"/>
        <v>141751.49003584078</v>
      </c>
      <c r="V123" s="54">
        <f t="shared" ref="V123:W123" si="145">V121-V122</f>
        <v>148609.60287655759</v>
      </c>
      <c r="W123" s="54">
        <f t="shared" si="145"/>
        <v>155604.87797408874</v>
      </c>
    </row>
    <row r="124" spans="1:23" x14ac:dyDescent="0.25">
      <c r="A124" s="42" t="s">
        <v>120</v>
      </c>
      <c r="B124" s="42"/>
      <c r="C124" s="54">
        <f t="shared" ref="C124:J124" si="146">C123*$B$20</f>
        <v>9733.6119999999937</v>
      </c>
      <c r="D124" s="54">
        <f t="shared" si="146"/>
        <v>10934.055000000008</v>
      </c>
      <c r="E124" s="54">
        <f t="shared" si="146"/>
        <v>12158.506859999994</v>
      </c>
      <c r="F124" s="54">
        <f t="shared" si="146"/>
        <v>13407.447757199989</v>
      </c>
      <c r="G124" s="54">
        <f t="shared" si="146"/>
        <v>14681.367472343976</v>
      </c>
      <c r="H124" s="54">
        <f t="shared" si="146"/>
        <v>15980.765581790867</v>
      </c>
      <c r="I124" s="54">
        <f t="shared" si="146"/>
        <v>17306.151653426699</v>
      </c>
      <c r="J124" s="54">
        <f t="shared" si="146"/>
        <v>18658.045446495205</v>
      </c>
      <c r="K124" s="54">
        <f t="shared" ref="K124:U124" si="147">K123*$B$20</f>
        <v>20036.977115425114</v>
      </c>
      <c r="L124" s="54">
        <f t="shared" si="147"/>
        <v>21443.487417733624</v>
      </c>
      <c r="M124" s="54">
        <f t="shared" si="147"/>
        <v>22878.127926088287</v>
      </c>
      <c r="N124" s="54">
        <f t="shared" si="147"/>
        <v>24341.461244610058</v>
      </c>
      <c r="O124" s="54">
        <f t="shared" si="147"/>
        <v>25834.061229502258</v>
      </c>
      <c r="P124" s="54">
        <f t="shared" si="147"/>
        <v>27356.513214092294</v>
      </c>
      <c r="Q124" s="54">
        <f t="shared" si="147"/>
        <v>28909.414238374156</v>
      </c>
      <c r="R124" s="54">
        <f t="shared" si="147"/>
        <v>30493.373283141656</v>
      </c>
      <c r="S124" s="54">
        <f t="shared" si="147"/>
        <v>32109.011508804484</v>
      </c>
      <c r="T124" s="54">
        <f t="shared" si="147"/>
        <v>33756.962498980567</v>
      </c>
      <c r="U124" s="54">
        <f t="shared" si="147"/>
        <v>35437.872508960194</v>
      </c>
      <c r="V124" s="54">
        <f t="shared" ref="V124:W124" si="148">V123*$B$20</f>
        <v>37152.400719139398</v>
      </c>
      <c r="W124" s="54">
        <f t="shared" si="148"/>
        <v>38901.219493522185</v>
      </c>
    </row>
    <row r="125" spans="1:23" x14ac:dyDescent="0.25">
      <c r="A125" s="42" t="s">
        <v>121</v>
      </c>
      <c r="B125" s="42"/>
      <c r="C125" s="66">
        <f t="shared" ref="C125:J125" si="149">C122</f>
        <v>84000</v>
      </c>
      <c r="D125" s="66">
        <f t="shared" si="149"/>
        <v>84000</v>
      </c>
      <c r="E125" s="66">
        <f t="shared" si="149"/>
        <v>84000</v>
      </c>
      <c r="F125" s="66">
        <f t="shared" si="149"/>
        <v>84000</v>
      </c>
      <c r="G125" s="66">
        <f t="shared" si="149"/>
        <v>84000</v>
      </c>
      <c r="H125" s="66">
        <f t="shared" si="149"/>
        <v>84000</v>
      </c>
      <c r="I125" s="66">
        <f t="shared" si="149"/>
        <v>84000</v>
      </c>
      <c r="J125" s="66">
        <f t="shared" si="149"/>
        <v>84000</v>
      </c>
      <c r="K125" s="66">
        <f t="shared" ref="K125:U125" si="150">K122</f>
        <v>84000</v>
      </c>
      <c r="L125" s="66">
        <f t="shared" si="150"/>
        <v>84000</v>
      </c>
      <c r="M125" s="66">
        <f t="shared" si="150"/>
        <v>84000</v>
      </c>
      <c r="N125" s="66">
        <f t="shared" si="150"/>
        <v>84000</v>
      </c>
      <c r="O125" s="66">
        <f t="shared" si="150"/>
        <v>84000</v>
      </c>
      <c r="P125" s="66">
        <f t="shared" si="150"/>
        <v>84000</v>
      </c>
      <c r="Q125" s="66">
        <f t="shared" si="150"/>
        <v>84000</v>
      </c>
      <c r="R125" s="66">
        <f t="shared" si="150"/>
        <v>84000</v>
      </c>
      <c r="S125" s="66">
        <f t="shared" si="150"/>
        <v>84000</v>
      </c>
      <c r="T125" s="66">
        <f t="shared" si="150"/>
        <v>84000</v>
      </c>
      <c r="U125" s="66">
        <f t="shared" si="150"/>
        <v>84000</v>
      </c>
      <c r="V125" s="66">
        <f t="shared" ref="V125:W125" si="151">V122</f>
        <v>84000</v>
      </c>
      <c r="W125" s="66">
        <f t="shared" si="151"/>
        <v>84000</v>
      </c>
    </row>
    <row r="126" spans="1:23" x14ac:dyDescent="0.25">
      <c r="A126" s="42"/>
      <c r="B126" s="42"/>
      <c r="C126" s="54">
        <f t="shared" ref="C126:J126" si="152">C123-C124+C125</f>
        <v>113200.83599999998</v>
      </c>
      <c r="D126" s="54">
        <f t="shared" si="152"/>
        <v>116802.16500000002</v>
      </c>
      <c r="E126" s="54">
        <f t="shared" si="152"/>
        <v>120475.52057999998</v>
      </c>
      <c r="F126" s="54">
        <f t="shared" si="152"/>
        <v>124222.34327159997</v>
      </c>
      <c r="G126" s="54">
        <f t="shared" si="152"/>
        <v>128044.10241703193</v>
      </c>
      <c r="H126" s="54">
        <f t="shared" si="152"/>
        <v>131942.29674537259</v>
      </c>
      <c r="I126" s="54">
        <f t="shared" si="152"/>
        <v>135918.4549602801</v>
      </c>
      <c r="J126" s="54">
        <f t="shared" si="152"/>
        <v>139974.13633948562</v>
      </c>
      <c r="K126" s="54">
        <f t="shared" ref="K126:U126" si="153">K123-K124+K125</f>
        <v>144110.93134627535</v>
      </c>
      <c r="L126" s="54">
        <f t="shared" si="153"/>
        <v>148330.46225320088</v>
      </c>
      <c r="M126" s="54">
        <f t="shared" si="153"/>
        <v>152634.38377826486</v>
      </c>
      <c r="N126" s="54">
        <f t="shared" si="153"/>
        <v>157024.38373383018</v>
      </c>
      <c r="O126" s="54">
        <f t="shared" si="153"/>
        <v>161502.18368850678</v>
      </c>
      <c r="P126" s="54">
        <f t="shared" si="153"/>
        <v>166069.53964227688</v>
      </c>
      <c r="Q126" s="54">
        <f t="shared" si="153"/>
        <v>170728.24271512247</v>
      </c>
      <c r="R126" s="54">
        <f t="shared" si="153"/>
        <v>175480.11984942498</v>
      </c>
      <c r="S126" s="54">
        <f t="shared" si="153"/>
        <v>180327.03452641345</v>
      </c>
      <c r="T126" s="54">
        <f t="shared" si="153"/>
        <v>185270.88749694169</v>
      </c>
      <c r="U126" s="54">
        <f t="shared" si="153"/>
        <v>190313.61752688058</v>
      </c>
      <c r="V126" s="54">
        <f t="shared" ref="V126:W126" si="154">V123-V124+V125</f>
        <v>195457.20215741819</v>
      </c>
      <c r="W126" s="54">
        <f t="shared" si="154"/>
        <v>200703.65848056655</v>
      </c>
    </row>
    <row r="127" spans="1:23" x14ac:dyDescent="0.25">
      <c r="A127" s="42"/>
      <c r="B127" s="42"/>
      <c r="C127" s="54"/>
      <c r="D127" s="54"/>
      <c r="E127" s="54"/>
      <c r="F127" s="54"/>
      <c r="G127" s="42"/>
      <c r="H127" s="42"/>
      <c r="I127" s="42"/>
    </row>
    <row r="128" spans="1:23" x14ac:dyDescent="0.25">
      <c r="A128" s="42" t="s">
        <v>122</v>
      </c>
      <c r="B128" s="42"/>
      <c r="C128" s="54"/>
      <c r="D128" s="54"/>
      <c r="E128" s="54"/>
      <c r="F128" s="54"/>
      <c r="G128" s="42"/>
      <c r="H128" s="42"/>
      <c r="I128" s="42"/>
    </row>
    <row r="129" spans="1:26" x14ac:dyDescent="0.25">
      <c r="A129" s="42" t="s">
        <v>151</v>
      </c>
      <c r="B129" s="54">
        <f>-C60-C63</f>
        <v>-2995832</v>
      </c>
      <c r="C129" s="54"/>
      <c r="D129" s="54"/>
      <c r="E129" s="54"/>
      <c r="F129" s="54"/>
      <c r="G129" s="42"/>
      <c r="H129" s="42"/>
      <c r="I129" s="42"/>
      <c r="X129" s="42" t="s">
        <v>123</v>
      </c>
      <c r="Y129" s="54">
        <f>W60-W61</f>
        <v>1036000</v>
      </c>
    </row>
    <row r="130" spans="1:26" x14ac:dyDescent="0.25">
      <c r="A130" s="42" t="s">
        <v>150</v>
      </c>
      <c r="B130" s="54"/>
      <c r="C130" s="54"/>
      <c r="D130" s="54"/>
      <c r="E130" s="54"/>
      <c r="K130" s="42"/>
      <c r="W130" s="54">
        <f>1.3*Y129+Y130</f>
        <v>1562215.2</v>
      </c>
      <c r="X130" s="11" t="s">
        <v>41</v>
      </c>
      <c r="Y130" s="13">
        <f>W63*(1+Z130)</f>
        <v>215415.2</v>
      </c>
      <c r="Z130" s="14">
        <v>0.1</v>
      </c>
    </row>
    <row r="131" spans="1:26" x14ac:dyDescent="0.25">
      <c r="A131" s="42" t="s">
        <v>124</v>
      </c>
      <c r="B131" s="54"/>
      <c r="C131" s="54"/>
      <c r="D131" s="54"/>
      <c r="E131" s="54"/>
      <c r="K131" s="42"/>
      <c r="L131" s="42"/>
      <c r="M131" s="42"/>
      <c r="W131" s="54">
        <f>(W130-Y129-W63)*-B20</f>
        <v>-82595.799999999988</v>
      </c>
    </row>
    <row r="132" spans="1:26" x14ac:dyDescent="0.25">
      <c r="A132" s="42"/>
      <c r="B132" s="54"/>
      <c r="C132" s="54"/>
      <c r="D132" s="54"/>
      <c r="E132" s="54"/>
      <c r="F132" s="54"/>
      <c r="G132" s="42"/>
      <c r="H132" s="42"/>
      <c r="I132" s="42"/>
    </row>
    <row r="133" spans="1:26" x14ac:dyDescent="0.25">
      <c r="A133" s="42" t="s">
        <v>125</v>
      </c>
      <c r="B133" s="54"/>
      <c r="C133" s="54"/>
      <c r="D133" s="54"/>
      <c r="E133" s="54"/>
      <c r="F133" s="54"/>
      <c r="G133" s="42"/>
      <c r="H133" s="42"/>
      <c r="I133" s="42"/>
    </row>
    <row r="134" spans="1:26" x14ac:dyDescent="0.25">
      <c r="A134" s="42" t="s">
        <v>134</v>
      </c>
      <c r="B134" s="54"/>
      <c r="C134" s="54">
        <f>B57-C57</f>
        <v>-784.07999999999993</v>
      </c>
      <c r="D134" s="54">
        <f t="shared" ref="D134:I134" si="155">C57-D57</f>
        <v>-15.681600000000117</v>
      </c>
      <c r="E134" s="54">
        <f t="shared" si="155"/>
        <v>-15.995231999999987</v>
      </c>
      <c r="F134" s="54">
        <f t="shared" si="155"/>
        <v>-16.315136639999992</v>
      </c>
      <c r="G134" s="54">
        <f t="shared" si="155"/>
        <v>-16.641439372799823</v>
      </c>
      <c r="H134" s="54">
        <f t="shared" si="155"/>
        <v>-16.974268160256088</v>
      </c>
      <c r="I134" s="54">
        <f t="shared" si="155"/>
        <v>-17.31375352346106</v>
      </c>
      <c r="J134" s="54">
        <f>I57-J57</f>
        <v>-17.660028593930292</v>
      </c>
      <c r="K134" s="54">
        <f t="shared" ref="K134:W135" si="156">J57-K57</f>
        <v>-18.013229165809094</v>
      </c>
      <c r="L134" s="54">
        <f t="shared" si="156"/>
        <v>-18.373493749125146</v>
      </c>
      <c r="M134" s="54">
        <f t="shared" si="156"/>
        <v>-18.740963624107508</v>
      </c>
      <c r="N134" s="54">
        <f t="shared" si="156"/>
        <v>-19.115782896589849</v>
      </c>
      <c r="O134" s="54">
        <f t="shared" si="156"/>
        <v>-19.498098554521675</v>
      </c>
      <c r="P134" s="54">
        <f t="shared" si="156"/>
        <v>-19.888060525611991</v>
      </c>
      <c r="Q134" s="54">
        <f t="shared" si="156"/>
        <v>-20.285821736124376</v>
      </c>
      <c r="R134" s="54">
        <f t="shared" si="156"/>
        <v>-20.691538170846798</v>
      </c>
      <c r="S134" s="54">
        <f t="shared" si="156"/>
        <v>-21.105368934263424</v>
      </c>
      <c r="T134" s="54">
        <f t="shared" si="156"/>
        <v>-21.527476312949148</v>
      </c>
      <c r="U134" s="54">
        <f t="shared" si="156"/>
        <v>-21.958025839207949</v>
      </c>
      <c r="V134" s="54">
        <f t="shared" si="156"/>
        <v>-22.397186355991835</v>
      </c>
      <c r="W134" s="54">
        <f t="shared" si="156"/>
        <v>-22.845130083112053</v>
      </c>
    </row>
    <row r="135" spans="1:26" x14ac:dyDescent="0.25">
      <c r="A135" s="42" t="s">
        <v>63</v>
      </c>
      <c r="B135" s="54"/>
      <c r="C135" s="54">
        <f>B58-C58</f>
        <v>0</v>
      </c>
      <c r="D135" s="54">
        <f t="shared" ref="D135:J135" si="157">C58-D58</f>
        <v>0</v>
      </c>
      <c r="E135" s="54">
        <f t="shared" si="157"/>
        <v>0</v>
      </c>
      <c r="F135" s="54">
        <f t="shared" si="157"/>
        <v>0</v>
      </c>
      <c r="G135" s="54">
        <f t="shared" si="157"/>
        <v>0</v>
      </c>
      <c r="H135" s="54">
        <f t="shared" si="157"/>
        <v>0</v>
      </c>
      <c r="I135" s="54">
        <f t="shared" si="157"/>
        <v>0</v>
      </c>
      <c r="J135" s="54">
        <f t="shared" si="157"/>
        <v>0</v>
      </c>
      <c r="K135" s="54">
        <f t="shared" si="156"/>
        <v>0</v>
      </c>
      <c r="L135" s="54">
        <f t="shared" si="156"/>
        <v>0</v>
      </c>
      <c r="M135" s="54">
        <f t="shared" si="156"/>
        <v>0</v>
      </c>
      <c r="N135" s="54">
        <f t="shared" si="156"/>
        <v>0</v>
      </c>
      <c r="O135" s="54">
        <f t="shared" si="156"/>
        <v>0</v>
      </c>
      <c r="P135" s="54">
        <f t="shared" si="156"/>
        <v>0</v>
      </c>
      <c r="Q135" s="54">
        <f t="shared" si="156"/>
        <v>0</v>
      </c>
      <c r="R135" s="54">
        <f t="shared" si="156"/>
        <v>0</v>
      </c>
      <c r="S135" s="54">
        <f t="shared" si="156"/>
        <v>0</v>
      </c>
      <c r="T135" s="54">
        <f t="shared" si="156"/>
        <v>0</v>
      </c>
      <c r="U135" s="54">
        <f t="shared" si="156"/>
        <v>0</v>
      </c>
      <c r="V135" s="54">
        <f t="shared" si="156"/>
        <v>0</v>
      </c>
      <c r="W135" s="54">
        <f t="shared" si="156"/>
        <v>0</v>
      </c>
    </row>
    <row r="136" spans="1:26" x14ac:dyDescent="0.25">
      <c r="A136" s="42" t="s">
        <v>135</v>
      </c>
      <c r="B136" s="54"/>
      <c r="C136" s="54">
        <f>C124-B124</f>
        <v>9733.6119999999937</v>
      </c>
      <c r="D136" s="54">
        <f t="shared" ref="D136:J136" si="158">D124-C124</f>
        <v>1200.4430000000139</v>
      </c>
      <c r="E136" s="54">
        <f t="shared" si="158"/>
        <v>1224.4518599999865</v>
      </c>
      <c r="F136" s="54">
        <f t="shared" si="158"/>
        <v>1248.9408971999947</v>
      </c>
      <c r="G136" s="54">
        <f t="shared" si="158"/>
        <v>1273.9197151439876</v>
      </c>
      <c r="H136" s="54">
        <f t="shared" si="158"/>
        <v>1299.3981094468909</v>
      </c>
      <c r="I136" s="54">
        <f t="shared" si="158"/>
        <v>1325.3860716358322</v>
      </c>
      <c r="J136" s="54">
        <f t="shared" si="158"/>
        <v>1351.8937930685061</v>
      </c>
      <c r="K136" s="54">
        <f t="shared" ref="K136" si="159">K124-J124</f>
        <v>1378.9316689299085</v>
      </c>
      <c r="L136" s="54">
        <f t="shared" ref="L136" si="160">L124-K124</f>
        <v>1406.5103023085103</v>
      </c>
      <c r="M136" s="54">
        <f t="shared" ref="M136" si="161">M124-L124</f>
        <v>1434.6405083546633</v>
      </c>
      <c r="N136" s="54">
        <f t="shared" ref="N136" si="162">N124-M124</f>
        <v>1463.3333185217707</v>
      </c>
      <c r="O136" s="54">
        <f t="shared" ref="O136" si="163">O124-N124</f>
        <v>1492.5999848922002</v>
      </c>
      <c r="P136" s="54">
        <f t="shared" ref="P136" si="164">P124-O124</f>
        <v>1522.4519845900359</v>
      </c>
      <c r="Q136" s="54">
        <f t="shared" ref="Q136" si="165">Q124-P124</f>
        <v>1552.9010242818622</v>
      </c>
      <c r="R136" s="54">
        <f t="shared" ref="R136" si="166">R124-Q124</f>
        <v>1583.9590447675</v>
      </c>
      <c r="S136" s="54">
        <f t="shared" ref="S136" si="167">S124-R124</f>
        <v>1615.6382256628276</v>
      </c>
      <c r="T136" s="54">
        <f t="shared" ref="T136" si="168">T124-S124</f>
        <v>1647.950990176083</v>
      </c>
      <c r="U136" s="54">
        <f t="shared" ref="U136" si="169">U124-T124</f>
        <v>1680.9100099796269</v>
      </c>
      <c r="V136" s="54">
        <f t="shared" ref="V136" si="170">V124-U124</f>
        <v>1714.5282101792036</v>
      </c>
      <c r="W136" s="54">
        <f t="shared" ref="W136" si="171">W124-V124</f>
        <v>1748.8187743827875</v>
      </c>
    </row>
    <row r="137" spans="1:26" x14ac:dyDescent="0.25">
      <c r="A137" s="42" t="s">
        <v>136</v>
      </c>
      <c r="B137" s="54"/>
      <c r="C137" s="54">
        <f>C71-B71</f>
        <v>6836.3138630136982</v>
      </c>
      <c r="D137" s="54">
        <f t="shared" ref="D137:J137" si="172">D71-C71</f>
        <v>82.226301369862085</v>
      </c>
      <c r="E137" s="54">
        <f t="shared" si="172"/>
        <v>83.870827397263383</v>
      </c>
      <c r="F137" s="54">
        <f t="shared" si="172"/>
        <v>85.548243945204376</v>
      </c>
      <c r="G137" s="54">
        <f t="shared" si="172"/>
        <v>87.259208824111738</v>
      </c>
      <c r="H137" s="54">
        <f t="shared" si="172"/>
        <v>89.004393000590426</v>
      </c>
      <c r="I137" s="54">
        <f t="shared" si="172"/>
        <v>90.784480860598705</v>
      </c>
      <c r="J137" s="54">
        <f t="shared" si="172"/>
        <v>92.600170477821848</v>
      </c>
      <c r="K137" s="54">
        <f t="shared" ref="K137" si="173">K71-J71</f>
        <v>94.452173887370009</v>
      </c>
      <c r="L137" s="54">
        <f t="shared" ref="L137" si="174">L71-K71</f>
        <v>96.341217365121338</v>
      </c>
      <c r="M137" s="54">
        <f t="shared" ref="M137" si="175">M71-L71</f>
        <v>98.268041712422018</v>
      </c>
      <c r="N137" s="54">
        <f t="shared" ref="N137" si="176">N71-M71</f>
        <v>100.23340254667346</v>
      </c>
      <c r="O137" s="54">
        <f t="shared" ref="O137" si="177">O71-N71</f>
        <v>102.23807059760111</v>
      </c>
      <c r="P137" s="54">
        <f t="shared" ref="P137" si="178">P71-O71</f>
        <v>104.28283200956048</v>
      </c>
      <c r="Q137" s="54">
        <f t="shared" ref="Q137" si="179">Q71-P71</f>
        <v>106.36848864974309</v>
      </c>
      <c r="R137" s="54">
        <f t="shared" ref="R137" si="180">R71-Q71</f>
        <v>108.49585842273518</v>
      </c>
      <c r="S137" s="54">
        <f t="shared" ref="S137" si="181">S71-R71</f>
        <v>110.66577559120014</v>
      </c>
      <c r="T137" s="54">
        <f t="shared" ref="T137" si="182">T71-S71</f>
        <v>112.87909110302462</v>
      </c>
      <c r="U137" s="54">
        <f t="shared" ref="U137" si="183">U71-T71</f>
        <v>115.13667292507489</v>
      </c>
      <c r="V137" s="54">
        <f t="shared" ref="V137" si="184">V71-U71</f>
        <v>117.43940638358254</v>
      </c>
      <c r="W137" s="54">
        <f t="shared" ref="W137" si="185">W71-V71</f>
        <v>119.7881945112531</v>
      </c>
    </row>
    <row r="138" spans="1:26" x14ac:dyDescent="0.25">
      <c r="A138" s="42"/>
      <c r="B138" s="54"/>
      <c r="C138" s="54"/>
      <c r="D138" s="54"/>
      <c r="E138" s="54"/>
      <c r="F138" s="54"/>
      <c r="G138" s="42"/>
      <c r="H138" s="42"/>
      <c r="I138" s="42"/>
    </row>
    <row r="139" spans="1:26" x14ac:dyDescent="0.25">
      <c r="A139" s="42" t="s">
        <v>126</v>
      </c>
      <c r="B139" s="54"/>
      <c r="C139" s="54"/>
      <c r="D139" s="54"/>
      <c r="E139" s="54"/>
      <c r="F139" s="54"/>
      <c r="G139" s="42"/>
      <c r="H139" s="42"/>
      <c r="I139" s="42"/>
    </row>
    <row r="140" spans="1:26" x14ac:dyDescent="0.25">
      <c r="A140" s="42" t="str">
        <f>A134</f>
        <v>Accounts Receivable</v>
      </c>
      <c r="B140" s="54"/>
      <c r="C140" s="54"/>
      <c r="D140" s="54"/>
      <c r="E140" s="54"/>
      <c r="G140" s="42"/>
      <c r="H140" s="42"/>
      <c r="I140" s="42"/>
      <c r="W140" s="54">
        <f>W57</f>
        <v>1165.1016342387081</v>
      </c>
    </row>
    <row r="141" spans="1:26" x14ac:dyDescent="0.25">
      <c r="A141" s="42" t="str">
        <f>A135</f>
        <v>Inventory</v>
      </c>
      <c r="B141" s="54"/>
      <c r="C141" s="54"/>
      <c r="D141" s="54"/>
      <c r="E141" s="54"/>
      <c r="G141" s="42"/>
      <c r="H141" s="42"/>
      <c r="I141" s="42"/>
      <c r="W141" s="54">
        <f>J58</f>
        <v>0</v>
      </c>
    </row>
    <row r="142" spans="1:26" x14ac:dyDescent="0.25">
      <c r="A142" s="42" t="str">
        <f>A136</f>
        <v>Income Tax Payable Operations Only</v>
      </c>
      <c r="B142" s="54"/>
      <c r="C142" s="54"/>
      <c r="D142" s="54"/>
      <c r="E142" s="54"/>
      <c r="G142" s="42"/>
      <c r="H142" s="42"/>
      <c r="I142" s="42"/>
      <c r="W142" s="54">
        <f>-W124</f>
        <v>-38901.219493522185</v>
      </c>
    </row>
    <row r="143" spans="1:26" x14ac:dyDescent="0.25">
      <c r="A143" s="42" t="str">
        <f>A137</f>
        <v>Accounts Payable - COGS</v>
      </c>
      <c r="B143" s="54"/>
      <c r="C143" s="54"/>
      <c r="D143" s="54"/>
      <c r="E143" s="54"/>
      <c r="G143" s="42"/>
      <c r="H143" s="42"/>
      <c r="I143" s="42"/>
      <c r="W143" s="54">
        <f>-W71-W70</f>
        <v>-45121.032124385922</v>
      </c>
    </row>
    <row r="144" spans="1:26" x14ac:dyDescent="0.25">
      <c r="A144" s="42"/>
      <c r="B144" s="54"/>
      <c r="C144" s="54"/>
      <c r="D144" s="54"/>
      <c r="E144" s="54"/>
      <c r="F144" s="54"/>
      <c r="G144" s="42"/>
      <c r="H144" s="42"/>
      <c r="I144" s="42"/>
    </row>
    <row r="145" spans="1:23" x14ac:dyDescent="0.25">
      <c r="A145" s="67" t="s">
        <v>127</v>
      </c>
      <c r="B145" s="68">
        <f t="shared" ref="B145:J145" si="186">SUM(B126:B143)</f>
        <v>-2995832</v>
      </c>
      <c r="C145" s="68">
        <f t="shared" si="186"/>
        <v>128986.68186301367</v>
      </c>
      <c r="D145" s="68">
        <f t="shared" si="186"/>
        <v>118069.15270136991</v>
      </c>
      <c r="E145" s="68">
        <f t="shared" si="186"/>
        <v>121767.84803539723</v>
      </c>
      <c r="F145" s="68">
        <f t="shared" si="186"/>
        <v>125540.51727610517</v>
      </c>
      <c r="G145" s="68">
        <f t="shared" si="186"/>
        <v>129388.63990162722</v>
      </c>
      <c r="H145" s="68">
        <f t="shared" si="186"/>
        <v>133313.7249796598</v>
      </c>
      <c r="I145" s="68">
        <f t="shared" si="186"/>
        <v>137317.31175925306</v>
      </c>
      <c r="J145" s="68">
        <f t="shared" si="186"/>
        <v>141400.970274438</v>
      </c>
      <c r="K145" s="68">
        <f t="shared" ref="K145:W145" si="187">SUM(K126:K143)</f>
        <v>145566.30195992682</v>
      </c>
      <c r="L145" s="68">
        <f t="shared" si="187"/>
        <v>149814.94027912538</v>
      </c>
      <c r="M145" s="68">
        <f t="shared" si="187"/>
        <v>154148.55136470785</v>
      </c>
      <c r="N145" s="68">
        <f t="shared" si="187"/>
        <v>158568.83467200203</v>
      </c>
      <c r="O145" s="68">
        <f t="shared" si="187"/>
        <v>163077.52364544207</v>
      </c>
      <c r="P145" s="68">
        <f t="shared" si="187"/>
        <v>167676.38639835088</v>
      </c>
      <c r="Q145" s="68">
        <f t="shared" si="187"/>
        <v>172367.22640631796</v>
      </c>
      <c r="R145" s="68">
        <f t="shared" si="187"/>
        <v>177151.88321444436</v>
      </c>
      <c r="S145" s="68">
        <f t="shared" si="187"/>
        <v>182032.2331587332</v>
      </c>
      <c r="T145" s="68">
        <f t="shared" si="187"/>
        <v>187010.19010190788</v>
      </c>
      <c r="U145" s="68">
        <f t="shared" si="187"/>
        <v>192087.70618394608</v>
      </c>
      <c r="V145" s="68">
        <f t="shared" si="187"/>
        <v>197266.77258762499</v>
      </c>
      <c r="W145" s="68">
        <f t="shared" si="187"/>
        <v>1599311.670335708</v>
      </c>
    </row>
    <row r="146" spans="1:23" x14ac:dyDescent="0.25">
      <c r="A146" s="42" t="s">
        <v>128</v>
      </c>
      <c r="B146" s="49">
        <f>B111</f>
        <v>8.3781933434569314E-2</v>
      </c>
      <c r="C146" s="49">
        <f t="shared" ref="C146:J146" si="188">B146</f>
        <v>8.3781933434569314E-2</v>
      </c>
      <c r="D146" s="49">
        <f t="shared" si="188"/>
        <v>8.3781933434569314E-2</v>
      </c>
      <c r="E146" s="49">
        <f t="shared" si="188"/>
        <v>8.3781933434569314E-2</v>
      </c>
      <c r="F146" s="49">
        <f t="shared" si="188"/>
        <v>8.3781933434569314E-2</v>
      </c>
      <c r="G146" s="49">
        <f t="shared" si="188"/>
        <v>8.3781933434569314E-2</v>
      </c>
      <c r="H146" s="49">
        <f t="shared" si="188"/>
        <v>8.3781933434569314E-2</v>
      </c>
      <c r="I146" s="49">
        <f t="shared" si="188"/>
        <v>8.3781933434569314E-2</v>
      </c>
      <c r="J146" s="49">
        <f t="shared" si="188"/>
        <v>8.3781933434569314E-2</v>
      </c>
      <c r="K146" s="49">
        <f t="shared" ref="K146" si="189">J146</f>
        <v>8.3781933434569314E-2</v>
      </c>
      <c r="L146" s="49">
        <f t="shared" ref="L146" si="190">K146</f>
        <v>8.3781933434569314E-2</v>
      </c>
      <c r="M146" s="49">
        <f t="shared" ref="M146" si="191">L146</f>
        <v>8.3781933434569314E-2</v>
      </c>
      <c r="N146" s="49">
        <f t="shared" ref="N146" si="192">M146</f>
        <v>8.3781933434569314E-2</v>
      </c>
      <c r="O146" s="49">
        <f t="shared" ref="O146" si="193">N146</f>
        <v>8.3781933434569314E-2</v>
      </c>
      <c r="P146" s="49">
        <f t="shared" ref="P146" si="194">O146</f>
        <v>8.3781933434569314E-2</v>
      </c>
      <c r="Q146" s="49">
        <f t="shared" ref="Q146" si="195">P146</f>
        <v>8.3781933434569314E-2</v>
      </c>
      <c r="R146" s="49">
        <f t="shared" ref="R146" si="196">Q146</f>
        <v>8.3781933434569314E-2</v>
      </c>
      <c r="S146" s="49">
        <f t="shared" ref="S146" si="197">R146</f>
        <v>8.3781933434569314E-2</v>
      </c>
      <c r="T146" s="49">
        <f t="shared" ref="T146" si="198">S146</f>
        <v>8.3781933434569314E-2</v>
      </c>
      <c r="U146" s="49">
        <f t="shared" ref="U146" si="199">T146</f>
        <v>8.3781933434569314E-2</v>
      </c>
      <c r="V146" s="49">
        <f t="shared" ref="V146" si="200">U146</f>
        <v>8.3781933434569314E-2</v>
      </c>
      <c r="W146" s="49">
        <f t="shared" ref="W146" si="201">V146</f>
        <v>8.3781933434569314E-2</v>
      </c>
    </row>
    <row r="147" spans="1:23" x14ac:dyDescent="0.25">
      <c r="A147" s="42" t="s">
        <v>129</v>
      </c>
      <c r="B147" s="42">
        <v>0</v>
      </c>
      <c r="C147" s="42">
        <v>1</v>
      </c>
      <c r="D147" s="42">
        <v>2</v>
      </c>
      <c r="E147" s="42">
        <v>3</v>
      </c>
      <c r="F147" s="42">
        <v>4</v>
      </c>
      <c r="G147" s="42">
        <v>5</v>
      </c>
      <c r="H147" s="42">
        <v>6</v>
      </c>
      <c r="I147" s="42">
        <v>7</v>
      </c>
      <c r="J147" s="42">
        <v>8</v>
      </c>
      <c r="K147" s="42">
        <v>9</v>
      </c>
      <c r="L147" s="42">
        <v>10</v>
      </c>
      <c r="M147" s="42">
        <v>11</v>
      </c>
      <c r="N147" s="42">
        <v>12</v>
      </c>
      <c r="O147" s="42">
        <v>13</v>
      </c>
      <c r="P147" s="42">
        <v>14</v>
      </c>
      <c r="Q147" s="42">
        <v>15</v>
      </c>
      <c r="R147" s="42">
        <v>16</v>
      </c>
      <c r="S147" s="42">
        <v>17</v>
      </c>
      <c r="T147" s="42">
        <v>18</v>
      </c>
      <c r="U147" s="42">
        <v>19</v>
      </c>
      <c r="V147" s="42">
        <v>20</v>
      </c>
      <c r="W147" s="42">
        <v>21</v>
      </c>
    </row>
    <row r="148" spans="1:23" x14ac:dyDescent="0.25">
      <c r="A148" s="42"/>
      <c r="B148" s="54">
        <f t="shared" ref="B148:J148" si="202">-PV(B146,B147,,B145)</f>
        <v>-2995832</v>
      </c>
      <c r="C148" s="54">
        <f t="shared" si="202"/>
        <v>119015.34606158936</v>
      </c>
      <c r="D148" s="54">
        <f t="shared" si="202"/>
        <v>100520.03530805261</v>
      </c>
      <c r="E148" s="54">
        <f t="shared" si="202"/>
        <v>95654.831214059202</v>
      </c>
      <c r="F148" s="54">
        <f t="shared" si="202"/>
        <v>90994.739380582032</v>
      </c>
      <c r="G148" s="54">
        <f t="shared" si="202"/>
        <v>86533.966732087356</v>
      </c>
      <c r="H148" s="54">
        <f t="shared" si="202"/>
        <v>82266.575797996178</v>
      </c>
      <c r="I148" s="54">
        <f t="shared" si="202"/>
        <v>78186.530728628175</v>
      </c>
      <c r="J148" s="54">
        <f t="shared" si="202"/>
        <v>74287.737702706101</v>
      </c>
      <c r="K148" s="54">
        <f t="shared" ref="K148:W148" si="203">-PV(K146,K147,,K145)</f>
        <v>70564.080280695547</v>
      </c>
      <c r="L148" s="54">
        <f t="shared" si="203"/>
        <v>67009.450208301976</v>
      </c>
      <c r="M148" s="54">
        <f t="shared" si="203"/>
        <v>63617.774128776531</v>
      </c>
      <c r="N148" s="54">
        <f t="shared" si="203"/>
        <v>60383.036620930892</v>
      </c>
      <c r="O148" s="54">
        <f t="shared" si="203"/>
        <v>57299.299941611804</v>
      </c>
      <c r="P148" s="54">
        <f t="shared" si="203"/>
        <v>54360.720816533001</v>
      </c>
      <c r="Q148" s="54">
        <f t="shared" si="203"/>
        <v>51561.564591530827</v>
      </c>
      <c r="R148" s="54">
        <f t="shared" si="203"/>
        <v>48896.217027248771</v>
      </c>
      <c r="S148" s="54">
        <f t="shared" si="203"/>
        <v>46359.19399373229</v>
      </c>
      <c r="T148" s="54">
        <f t="shared" si="203"/>
        <v>43945.149297214353</v>
      </c>
      <c r="U148" s="54">
        <f t="shared" si="203"/>
        <v>41648.880849300302</v>
      </c>
      <c r="V148" s="54">
        <f t="shared" si="203"/>
        <v>39465.335368637134</v>
      </c>
      <c r="W148" s="54">
        <f t="shared" si="203"/>
        <v>295224.94996866467</v>
      </c>
    </row>
    <row r="149" spans="1:23" x14ac:dyDescent="0.25">
      <c r="A149" s="42"/>
      <c r="B149" s="42"/>
      <c r="C149" s="42"/>
      <c r="D149" s="42"/>
      <c r="E149" s="42"/>
      <c r="F149" s="42"/>
      <c r="G149" s="42"/>
      <c r="H149" s="42"/>
      <c r="I149" s="42"/>
    </row>
    <row r="150" spans="1:23" x14ac:dyDescent="0.25">
      <c r="A150" s="67" t="s">
        <v>130</v>
      </c>
      <c r="B150" s="68">
        <f>SUM(B148:W148)</f>
        <v>-1328036.5839811205</v>
      </c>
      <c r="C150" s="42" t="str">
        <f>"This company is $" &amp; ROUND(B150,0) &amp; " better(worse) than " &amp; ROUND(B146*100,2) &amp; "%"</f>
        <v>This company is $-1328037 better(worse) than 8.38%</v>
      </c>
      <c r="D150" s="42"/>
      <c r="E150" s="42"/>
      <c r="F150" s="42"/>
      <c r="G150" s="42"/>
      <c r="H150" s="42"/>
      <c r="I150" s="42"/>
    </row>
    <row r="151" spans="1:23" x14ac:dyDescent="0.25">
      <c r="A151" s="67" t="s">
        <v>131</v>
      </c>
      <c r="B151" s="69">
        <f>IRR(B145:W145)</f>
        <v>3.2476610122266658E-2</v>
      </c>
      <c r="C151" s="42" t="str">
        <f>"This company is " &amp; ROUND((B151-B146)*100,2) &amp; "% better(worse) than " &amp; ROUND((B146*100),2) &amp; "%."</f>
        <v>This company is -5.13% better(worse) than 8.38%.</v>
      </c>
      <c r="D151" s="42"/>
      <c r="E151" s="42"/>
      <c r="F151" s="42"/>
      <c r="G151" s="42"/>
      <c r="H151" s="42"/>
      <c r="I151" s="42"/>
    </row>
    <row r="153" spans="1:23" x14ac:dyDescent="0.25">
      <c r="C153" s="81" t="s">
        <v>142</v>
      </c>
      <c r="D153" s="81"/>
      <c r="E153" s="81"/>
      <c r="F153" s="81"/>
      <c r="G153" s="81"/>
      <c r="H153" s="81"/>
    </row>
    <row r="154" spans="1:23" x14ac:dyDescent="0.25">
      <c r="C154" s="81"/>
      <c r="D154" s="81"/>
      <c r="E154" s="81"/>
      <c r="F154" s="81"/>
      <c r="G154" s="81"/>
      <c r="H154" s="81"/>
    </row>
    <row r="155" spans="1:23" x14ac:dyDescent="0.25">
      <c r="C155" s="81"/>
      <c r="D155" s="81"/>
      <c r="E155" s="81"/>
      <c r="F155" s="81"/>
      <c r="G155" s="81"/>
      <c r="H155" s="81"/>
    </row>
    <row r="158" spans="1:23" x14ac:dyDescent="0.25">
      <c r="A158" s="4"/>
    </row>
    <row r="159" spans="1:23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</sheetData>
  <mergeCells count="1">
    <mergeCell ref="C153:H155"/>
  </mergeCells>
  <hyperlinks>
    <hyperlink ref="C18" r:id="rId1"/>
    <hyperlink ref="C14" r:id="rId2"/>
    <hyperlink ref="C1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6"/>
  <sheetViews>
    <sheetView topLeftCell="A281" zoomScaleNormal="100" workbookViewId="0">
      <selection activeCell="C306" sqref="C306"/>
    </sheetView>
  </sheetViews>
  <sheetFormatPr defaultRowHeight="15" customHeight="1" x14ac:dyDescent="0.25"/>
  <cols>
    <col min="1" max="1" width="25" style="39" customWidth="1"/>
    <col min="2" max="2" width="24.85546875" style="11" customWidth="1"/>
    <col min="3" max="3" width="18.85546875" style="11" bestFit="1" customWidth="1"/>
    <col min="4" max="4" width="17.5703125" style="11" bestFit="1" customWidth="1"/>
    <col min="5" max="5" width="19.7109375" style="11" bestFit="1" customWidth="1"/>
    <col min="6" max="6" width="21.85546875" style="11" customWidth="1"/>
    <col min="7" max="7" width="28.85546875" style="11" customWidth="1"/>
    <col min="8" max="8" width="28" style="11" customWidth="1"/>
    <col min="9" max="9" width="17.5703125" style="11" customWidth="1"/>
    <col min="10" max="16384" width="9.140625" style="11"/>
  </cols>
  <sheetData>
    <row r="1" spans="1:5" ht="15" customHeight="1" x14ac:dyDescent="0.25">
      <c r="A1" s="39" t="s">
        <v>64</v>
      </c>
      <c r="B1" s="11">
        <v>360</v>
      </c>
    </row>
    <row r="2" spans="1:5" ht="15" customHeight="1" x14ac:dyDescent="0.25">
      <c r="A2" s="39" t="s">
        <v>65</v>
      </c>
      <c r="B2" s="11">
        <f>'IS and BS'!B18/12</f>
        <v>8.3333333333333332E-3</v>
      </c>
    </row>
    <row r="3" spans="1:5" ht="15" customHeight="1" x14ac:dyDescent="0.25">
      <c r="A3" s="39" t="s">
        <v>66</v>
      </c>
      <c r="B3" s="13">
        <f>'IS and BS'!B16-'IS and BS'!B17</f>
        <v>2796000</v>
      </c>
    </row>
    <row r="4" spans="1:5" ht="15" customHeight="1" x14ac:dyDescent="0.25">
      <c r="A4" s="39" t="s">
        <v>67</v>
      </c>
      <c r="B4" s="5">
        <f>-PMT(B2,B1,B3,B5)</f>
        <v>24536.901099682811</v>
      </c>
    </row>
    <row r="5" spans="1:5" ht="15" customHeight="1" x14ac:dyDescent="0.25">
      <c r="A5" s="39" t="s">
        <v>68</v>
      </c>
      <c r="B5" s="11">
        <v>0</v>
      </c>
    </row>
    <row r="7" spans="1:5" ht="15" customHeight="1" x14ac:dyDescent="0.25">
      <c r="A7" s="40" t="s">
        <v>69</v>
      </c>
      <c r="B7" s="41" t="s">
        <v>70</v>
      </c>
      <c r="C7" s="41" t="s">
        <v>71</v>
      </c>
      <c r="D7" s="41" t="s">
        <v>72</v>
      </c>
      <c r="E7" s="41" t="s">
        <v>73</v>
      </c>
    </row>
    <row r="8" spans="1:5" ht="15" customHeight="1" x14ac:dyDescent="0.25">
      <c r="A8" s="39">
        <v>41275</v>
      </c>
      <c r="B8" s="5">
        <f>$B$4</f>
        <v>24536.901099682811</v>
      </c>
      <c r="C8" s="13">
        <f>B3*B2</f>
        <v>23300</v>
      </c>
      <c r="D8" s="5">
        <f>B8-C8</f>
        <v>1236.901099682811</v>
      </c>
      <c r="E8" s="13">
        <f>B3-D8</f>
        <v>2794763.0989003172</v>
      </c>
    </row>
    <row r="9" spans="1:5" ht="15" customHeight="1" x14ac:dyDescent="0.25">
      <c r="A9" s="39">
        <v>41306</v>
      </c>
      <c r="B9" s="5">
        <f t="shared" ref="B9:B82" si="0">$B$4</f>
        <v>24536.901099682811</v>
      </c>
      <c r="C9" s="13">
        <f>E8*$B$2</f>
        <v>23289.692490835976</v>
      </c>
      <c r="D9" s="5">
        <f>B9-C9</f>
        <v>1247.208608846835</v>
      </c>
      <c r="E9" s="13">
        <f>E8-D9</f>
        <v>2793515.8902914706</v>
      </c>
    </row>
    <row r="10" spans="1:5" ht="15" customHeight="1" x14ac:dyDescent="0.25">
      <c r="A10" s="39">
        <v>41334</v>
      </c>
      <c r="B10" s="5">
        <f t="shared" si="0"/>
        <v>24536.901099682811</v>
      </c>
      <c r="C10" s="13">
        <f t="shared" ref="C10:C83" si="1">E9*$B$2</f>
        <v>23279.299085762254</v>
      </c>
      <c r="D10" s="5">
        <f t="shared" ref="D10:D83" si="2">B10-C10</f>
        <v>1257.6020139205575</v>
      </c>
      <c r="E10" s="13">
        <f t="shared" ref="E10:E83" si="3">E9-D10</f>
        <v>2792258.2882775501</v>
      </c>
    </row>
    <row r="11" spans="1:5" ht="15" customHeight="1" x14ac:dyDescent="0.25">
      <c r="A11" s="39">
        <v>41365</v>
      </c>
      <c r="B11" s="5">
        <f t="shared" si="0"/>
        <v>24536.901099682811</v>
      </c>
      <c r="C11" s="13">
        <f t="shared" si="1"/>
        <v>23268.819068979585</v>
      </c>
      <c r="D11" s="5">
        <f t="shared" si="2"/>
        <v>1268.0820307032263</v>
      </c>
      <c r="E11" s="13">
        <f t="shared" si="3"/>
        <v>2790990.2062468468</v>
      </c>
    </row>
    <row r="12" spans="1:5" ht="15" customHeight="1" x14ac:dyDescent="0.25">
      <c r="A12" s="39">
        <v>41395</v>
      </c>
      <c r="B12" s="5">
        <f t="shared" si="0"/>
        <v>24536.901099682811</v>
      </c>
      <c r="C12" s="13">
        <f t="shared" si="1"/>
        <v>23258.251718723724</v>
      </c>
      <c r="D12" s="5">
        <f t="shared" si="2"/>
        <v>1278.6493809590866</v>
      </c>
      <c r="E12" s="13">
        <f t="shared" si="3"/>
        <v>2789711.5568658877</v>
      </c>
    </row>
    <row r="13" spans="1:5" ht="15" customHeight="1" x14ac:dyDescent="0.25">
      <c r="A13" s="39">
        <v>41426</v>
      </c>
      <c r="B13" s="5">
        <f t="shared" si="0"/>
        <v>24536.901099682811</v>
      </c>
      <c r="C13" s="13">
        <f t="shared" si="1"/>
        <v>23247.596307215732</v>
      </c>
      <c r="D13" s="5">
        <f t="shared" si="2"/>
        <v>1289.3047924670791</v>
      </c>
      <c r="E13" s="13">
        <f t="shared" si="3"/>
        <v>2788422.2520734207</v>
      </c>
    </row>
    <row r="14" spans="1:5" ht="15" customHeight="1" x14ac:dyDescent="0.25">
      <c r="A14" s="39">
        <v>41456</v>
      </c>
      <c r="B14" s="5">
        <f t="shared" si="0"/>
        <v>24536.901099682811</v>
      </c>
      <c r="C14" s="13">
        <f t="shared" si="1"/>
        <v>23236.852100611839</v>
      </c>
      <c r="D14" s="5">
        <f t="shared" si="2"/>
        <v>1300.0489990709721</v>
      </c>
      <c r="E14" s="13">
        <f t="shared" si="3"/>
        <v>2787122.2030743496</v>
      </c>
    </row>
    <row r="15" spans="1:5" ht="15" customHeight="1" x14ac:dyDescent="0.25">
      <c r="A15" s="39">
        <v>41487</v>
      </c>
      <c r="B15" s="5">
        <f t="shared" si="0"/>
        <v>24536.901099682811</v>
      </c>
      <c r="C15" s="13">
        <f t="shared" si="1"/>
        <v>23226.018358952912</v>
      </c>
      <c r="D15" s="5">
        <f t="shared" si="2"/>
        <v>1310.8827407298995</v>
      </c>
      <c r="E15" s="13">
        <f t="shared" si="3"/>
        <v>2785811.3203336196</v>
      </c>
    </row>
    <row r="16" spans="1:5" ht="15" customHeight="1" x14ac:dyDescent="0.25">
      <c r="A16" s="39">
        <v>41518</v>
      </c>
      <c r="B16" s="5">
        <f t="shared" si="0"/>
        <v>24536.901099682811</v>
      </c>
      <c r="C16" s="13">
        <f t="shared" si="1"/>
        <v>23215.094336113496</v>
      </c>
      <c r="D16" s="5">
        <f t="shared" si="2"/>
        <v>1321.8067635693151</v>
      </c>
      <c r="E16" s="13">
        <f t="shared" si="3"/>
        <v>2784489.5135700502</v>
      </c>
    </row>
    <row r="17" spans="1:5" ht="15" customHeight="1" x14ac:dyDescent="0.25">
      <c r="A17" s="39">
        <v>41548</v>
      </c>
      <c r="B17" s="5">
        <f t="shared" si="0"/>
        <v>24536.901099682811</v>
      </c>
      <c r="C17" s="13">
        <f t="shared" si="1"/>
        <v>23204.079279750418</v>
      </c>
      <c r="D17" s="5">
        <f t="shared" si="2"/>
        <v>1332.8218199323928</v>
      </c>
      <c r="E17" s="13">
        <f t="shared" si="3"/>
        <v>2783156.691750118</v>
      </c>
    </row>
    <row r="18" spans="1:5" ht="15" customHeight="1" x14ac:dyDescent="0.25">
      <c r="A18" s="39">
        <v>41579</v>
      </c>
      <c r="B18" s="5">
        <f t="shared" si="0"/>
        <v>24536.901099682811</v>
      </c>
      <c r="C18" s="13">
        <f t="shared" si="1"/>
        <v>23192.972431250982</v>
      </c>
      <c r="D18" s="5">
        <f t="shared" si="2"/>
        <v>1343.9286684318286</v>
      </c>
      <c r="E18" s="13">
        <f t="shared" si="3"/>
        <v>2781812.7630816861</v>
      </c>
    </row>
    <row r="19" spans="1:5" ht="15" customHeight="1" x14ac:dyDescent="0.25">
      <c r="A19" s="39">
        <v>41609</v>
      </c>
      <c r="B19" s="5">
        <f t="shared" si="0"/>
        <v>24536.901099682811</v>
      </c>
      <c r="C19" s="13">
        <f t="shared" si="1"/>
        <v>23181.773025680719</v>
      </c>
      <c r="D19" s="5">
        <f t="shared" si="2"/>
        <v>1355.128074002092</v>
      </c>
      <c r="E19" s="30">
        <f t="shared" si="3"/>
        <v>2780457.6350076841</v>
      </c>
    </row>
    <row r="20" spans="1:5" ht="15" customHeight="1" x14ac:dyDescent="0.25">
      <c r="B20" s="5"/>
      <c r="C20" s="30">
        <f>SUM(C8:C19)</f>
        <v>278900.44820387766</v>
      </c>
      <c r="D20" s="5"/>
      <c r="E20" s="13"/>
    </row>
    <row r="21" spans="1:5" ht="15" customHeight="1" x14ac:dyDescent="0.25">
      <c r="B21" s="5"/>
      <c r="C21" s="13"/>
      <c r="D21" s="5"/>
      <c r="E21" s="13"/>
    </row>
    <row r="22" spans="1:5" ht="15" customHeight="1" x14ac:dyDescent="0.25">
      <c r="A22" s="39">
        <v>41640</v>
      </c>
      <c r="B22" s="5">
        <f t="shared" si="0"/>
        <v>24536.901099682811</v>
      </c>
      <c r="C22" s="13">
        <f>E19*$B$2</f>
        <v>23170.480291730702</v>
      </c>
      <c r="D22" s="5">
        <f t="shared" si="2"/>
        <v>1366.4208079521086</v>
      </c>
      <c r="E22" s="13">
        <f>E19-D22</f>
        <v>2779091.2141997321</v>
      </c>
    </row>
    <row r="23" spans="1:5" ht="15" customHeight="1" x14ac:dyDescent="0.25">
      <c r="A23" s="39">
        <v>41671</v>
      </c>
      <c r="B23" s="5">
        <f t="shared" si="0"/>
        <v>24536.901099682811</v>
      </c>
      <c r="C23" s="13">
        <f t="shared" si="1"/>
        <v>23159.093451664434</v>
      </c>
      <c r="D23" s="5">
        <f t="shared" si="2"/>
        <v>1377.8076480183772</v>
      </c>
      <c r="E23" s="13">
        <f t="shared" si="3"/>
        <v>2777713.4065517136</v>
      </c>
    </row>
    <row r="24" spans="1:5" ht="15" customHeight="1" x14ac:dyDescent="0.25">
      <c r="A24" s="39">
        <v>41699</v>
      </c>
      <c r="B24" s="5">
        <f t="shared" si="0"/>
        <v>24536.901099682811</v>
      </c>
      <c r="C24" s="13">
        <f t="shared" si="1"/>
        <v>23147.611721264278</v>
      </c>
      <c r="D24" s="5">
        <f t="shared" si="2"/>
        <v>1389.2893784185326</v>
      </c>
      <c r="E24" s="13">
        <f t="shared" si="3"/>
        <v>2776324.117173295</v>
      </c>
    </row>
    <row r="25" spans="1:5" ht="15" customHeight="1" x14ac:dyDescent="0.25">
      <c r="A25" s="39">
        <v>41730</v>
      </c>
      <c r="B25" s="5">
        <f t="shared" si="0"/>
        <v>24536.901099682811</v>
      </c>
      <c r="C25" s="13">
        <f t="shared" si="1"/>
        <v>23136.034309777457</v>
      </c>
      <c r="D25" s="5">
        <f t="shared" si="2"/>
        <v>1400.8667899053544</v>
      </c>
      <c r="E25" s="13">
        <f t="shared" si="3"/>
        <v>2774923.2503833896</v>
      </c>
    </row>
    <row r="26" spans="1:5" ht="15" customHeight="1" x14ac:dyDescent="0.25">
      <c r="A26" s="39">
        <v>41760</v>
      </c>
      <c r="B26" s="5">
        <f t="shared" si="0"/>
        <v>24536.901099682811</v>
      </c>
      <c r="C26" s="13">
        <f t="shared" si="1"/>
        <v>23124.360419861579</v>
      </c>
      <c r="D26" s="5">
        <f t="shared" si="2"/>
        <v>1412.5406798212316</v>
      </c>
      <c r="E26" s="13">
        <f t="shared" si="3"/>
        <v>2773510.7097035684</v>
      </c>
    </row>
    <row r="27" spans="1:5" ht="15" customHeight="1" x14ac:dyDescent="0.25">
      <c r="A27" s="39">
        <v>41791</v>
      </c>
      <c r="B27" s="5">
        <f t="shared" si="0"/>
        <v>24536.901099682811</v>
      </c>
      <c r="C27" s="13">
        <f t="shared" si="1"/>
        <v>23112.589247529737</v>
      </c>
      <c r="D27" s="5">
        <f t="shared" si="2"/>
        <v>1424.3118521530741</v>
      </c>
      <c r="E27" s="13">
        <f t="shared" si="3"/>
        <v>2772086.3978514154</v>
      </c>
    </row>
    <row r="28" spans="1:5" ht="15" customHeight="1" x14ac:dyDescent="0.25">
      <c r="A28" s="39">
        <v>41821</v>
      </c>
      <c r="B28" s="5">
        <f t="shared" si="0"/>
        <v>24536.901099682811</v>
      </c>
      <c r="C28" s="13">
        <f t="shared" si="1"/>
        <v>23100.719982095128</v>
      </c>
      <c r="D28" s="5">
        <f t="shared" si="2"/>
        <v>1436.1811175876828</v>
      </c>
      <c r="E28" s="13">
        <f t="shared" si="3"/>
        <v>2770650.2167338277</v>
      </c>
    </row>
    <row r="29" spans="1:5" ht="15" customHeight="1" x14ac:dyDescent="0.25">
      <c r="A29" s="39">
        <v>41852</v>
      </c>
      <c r="B29" s="5">
        <f t="shared" si="0"/>
        <v>24536.901099682811</v>
      </c>
      <c r="C29" s="13">
        <f t="shared" si="1"/>
        <v>23088.75180611523</v>
      </c>
      <c r="D29" s="5">
        <f t="shared" si="2"/>
        <v>1448.1492935675815</v>
      </c>
      <c r="E29" s="13">
        <f t="shared" si="3"/>
        <v>2769202.0674402602</v>
      </c>
    </row>
    <row r="30" spans="1:5" ht="15" customHeight="1" x14ac:dyDescent="0.25">
      <c r="A30" s="39">
        <v>41883</v>
      </c>
      <c r="B30" s="5">
        <f t="shared" si="0"/>
        <v>24536.901099682811</v>
      </c>
      <c r="C30" s="13">
        <f t="shared" si="1"/>
        <v>23076.6838953355</v>
      </c>
      <c r="D30" s="5">
        <f t="shared" si="2"/>
        <v>1460.2172043473111</v>
      </c>
      <c r="E30" s="13">
        <f t="shared" si="3"/>
        <v>2767741.8502359129</v>
      </c>
    </row>
    <row r="31" spans="1:5" ht="15" customHeight="1" x14ac:dyDescent="0.25">
      <c r="A31" s="39">
        <v>41913</v>
      </c>
      <c r="B31" s="5">
        <f t="shared" si="0"/>
        <v>24536.901099682811</v>
      </c>
      <c r="C31" s="13">
        <f t="shared" si="1"/>
        <v>23064.515418632607</v>
      </c>
      <c r="D31" s="5">
        <f t="shared" si="2"/>
        <v>1472.3856810502039</v>
      </c>
      <c r="E31" s="13">
        <f t="shared" si="3"/>
        <v>2766269.4645548626</v>
      </c>
    </row>
    <row r="32" spans="1:5" ht="15" customHeight="1" x14ac:dyDescent="0.25">
      <c r="A32" s="39">
        <v>41944</v>
      </c>
      <c r="B32" s="5">
        <f t="shared" si="0"/>
        <v>24536.901099682811</v>
      </c>
      <c r="C32" s="13">
        <f t="shared" si="1"/>
        <v>23052.245537957187</v>
      </c>
      <c r="D32" s="5">
        <f t="shared" si="2"/>
        <v>1484.6555617256236</v>
      </c>
      <c r="E32" s="13">
        <f t="shared" si="3"/>
        <v>2764784.808993137</v>
      </c>
    </row>
    <row r="33" spans="1:5" ht="15" customHeight="1" x14ac:dyDescent="0.25">
      <c r="A33" s="39">
        <v>41974</v>
      </c>
      <c r="B33" s="5">
        <f t="shared" si="0"/>
        <v>24536.901099682811</v>
      </c>
      <c r="C33" s="13">
        <f t="shared" si="1"/>
        <v>23039.87340827614</v>
      </c>
      <c r="D33" s="5">
        <f t="shared" si="2"/>
        <v>1497.0276914066708</v>
      </c>
      <c r="E33" s="30">
        <f t="shared" si="3"/>
        <v>2763287.7813017303</v>
      </c>
    </row>
    <row r="34" spans="1:5" ht="15" customHeight="1" x14ac:dyDescent="0.25">
      <c r="B34" s="5"/>
      <c r="C34" s="30">
        <f>SUM(C22:C33)</f>
        <v>277272.95949023997</v>
      </c>
      <c r="D34" s="5"/>
      <c r="E34" s="13"/>
    </row>
    <row r="35" spans="1:5" ht="15" customHeight="1" x14ac:dyDescent="0.25">
      <c r="B35" s="5"/>
      <c r="C35" s="13"/>
      <c r="D35" s="5"/>
      <c r="E35" s="13"/>
    </row>
    <row r="36" spans="1:5" ht="15" customHeight="1" x14ac:dyDescent="0.25">
      <c r="A36" s="39">
        <v>42005</v>
      </c>
      <c r="B36" s="5">
        <f t="shared" si="0"/>
        <v>24536.901099682811</v>
      </c>
      <c r="C36" s="13">
        <f>E33*$B$2</f>
        <v>23027.39817751442</v>
      </c>
      <c r="D36" s="5">
        <f t="shared" si="2"/>
        <v>1509.5029221683908</v>
      </c>
      <c r="E36" s="13">
        <f>E33-D36</f>
        <v>2761778.2783795618</v>
      </c>
    </row>
    <row r="37" spans="1:5" ht="15" customHeight="1" x14ac:dyDescent="0.25">
      <c r="A37" s="39">
        <v>42036</v>
      </c>
      <c r="B37" s="5">
        <f t="shared" si="0"/>
        <v>24536.901099682811</v>
      </c>
      <c r="C37" s="13">
        <f t="shared" si="1"/>
        <v>23014.81898649635</v>
      </c>
      <c r="D37" s="5">
        <f t="shared" si="2"/>
        <v>1522.0821131864614</v>
      </c>
      <c r="E37" s="13">
        <f t="shared" si="3"/>
        <v>2760256.1962663755</v>
      </c>
    </row>
    <row r="38" spans="1:5" ht="15" customHeight="1" x14ac:dyDescent="0.25">
      <c r="A38" s="39">
        <v>42064</v>
      </c>
      <c r="B38" s="5">
        <f t="shared" si="0"/>
        <v>24536.901099682811</v>
      </c>
      <c r="C38" s="13">
        <f t="shared" si="1"/>
        <v>23002.134968886461</v>
      </c>
      <c r="D38" s="5">
        <f t="shared" si="2"/>
        <v>1534.7661307963499</v>
      </c>
      <c r="E38" s="13">
        <f t="shared" si="3"/>
        <v>2758721.4301355793</v>
      </c>
    </row>
    <row r="39" spans="1:5" ht="15" customHeight="1" x14ac:dyDescent="0.25">
      <c r="A39" s="39">
        <v>42095</v>
      </c>
      <c r="B39" s="5">
        <f t="shared" si="0"/>
        <v>24536.901099682811</v>
      </c>
      <c r="C39" s="13">
        <f t="shared" si="1"/>
        <v>22989.345251129827</v>
      </c>
      <c r="D39" s="5">
        <f t="shared" si="2"/>
        <v>1547.5558485529837</v>
      </c>
      <c r="E39" s="13">
        <f t="shared" si="3"/>
        <v>2757173.8742870265</v>
      </c>
    </row>
    <row r="40" spans="1:5" ht="15" customHeight="1" x14ac:dyDescent="0.25">
      <c r="A40" s="39">
        <v>42125</v>
      </c>
      <c r="B40" s="5">
        <f t="shared" si="0"/>
        <v>24536.901099682811</v>
      </c>
      <c r="C40" s="13">
        <f t="shared" si="1"/>
        <v>22976.448952391886</v>
      </c>
      <c r="D40" s="5">
        <f t="shared" si="2"/>
        <v>1560.4521472909255</v>
      </c>
      <c r="E40" s="13">
        <f t="shared" si="3"/>
        <v>2755613.4221397354</v>
      </c>
    </row>
    <row r="41" spans="1:5" ht="15" customHeight="1" x14ac:dyDescent="0.25">
      <c r="A41" s="39">
        <v>42156</v>
      </c>
      <c r="B41" s="5">
        <f t="shared" si="0"/>
        <v>24536.901099682811</v>
      </c>
      <c r="C41" s="13">
        <f t="shared" si="1"/>
        <v>22963.445184497796</v>
      </c>
      <c r="D41" s="5">
        <f t="shared" si="2"/>
        <v>1573.4559151850153</v>
      </c>
      <c r="E41" s="13">
        <f t="shared" si="3"/>
        <v>2754039.9662245503</v>
      </c>
    </row>
    <row r="42" spans="1:5" ht="15" customHeight="1" x14ac:dyDescent="0.25">
      <c r="A42" s="39">
        <v>42186</v>
      </c>
      <c r="B42" s="5">
        <f t="shared" si="0"/>
        <v>24536.901099682811</v>
      </c>
      <c r="C42" s="13">
        <f t="shared" si="1"/>
        <v>22950.333051871254</v>
      </c>
      <c r="D42" s="5">
        <f t="shared" si="2"/>
        <v>1586.5680478115573</v>
      </c>
      <c r="E42" s="13">
        <f t="shared" si="3"/>
        <v>2752453.3981767385</v>
      </c>
    </row>
    <row r="43" spans="1:5" ht="15" customHeight="1" x14ac:dyDescent="0.25">
      <c r="A43" s="39">
        <v>42217</v>
      </c>
      <c r="B43" s="5">
        <f t="shared" si="0"/>
        <v>24536.901099682811</v>
      </c>
      <c r="C43" s="13">
        <f t="shared" si="1"/>
        <v>22937.11165147282</v>
      </c>
      <c r="D43" s="5">
        <f t="shared" si="2"/>
        <v>1599.789448209991</v>
      </c>
      <c r="E43" s="13">
        <f t="shared" si="3"/>
        <v>2750853.6087285285</v>
      </c>
    </row>
    <row r="44" spans="1:5" ht="15" customHeight="1" x14ac:dyDescent="0.25">
      <c r="A44" s="39">
        <v>42248</v>
      </c>
      <c r="B44" s="5">
        <f t="shared" si="0"/>
        <v>24536.901099682811</v>
      </c>
      <c r="C44" s="13">
        <f t="shared" si="1"/>
        <v>22923.780072737736</v>
      </c>
      <c r="D44" s="5">
        <f t="shared" si="2"/>
        <v>1613.1210269450748</v>
      </c>
      <c r="E44" s="13">
        <f t="shared" si="3"/>
        <v>2749240.4877015832</v>
      </c>
    </row>
    <row r="45" spans="1:5" ht="15" customHeight="1" x14ac:dyDescent="0.25">
      <c r="A45" s="39">
        <v>42278</v>
      </c>
      <c r="B45" s="5">
        <f t="shared" si="0"/>
        <v>24536.901099682811</v>
      </c>
      <c r="C45" s="13">
        <f t="shared" si="1"/>
        <v>22910.337397513194</v>
      </c>
      <c r="D45" s="5">
        <f t="shared" si="2"/>
        <v>1626.5637021696166</v>
      </c>
      <c r="E45" s="13">
        <f t="shared" si="3"/>
        <v>2747613.9239994134</v>
      </c>
    </row>
    <row r="46" spans="1:5" ht="15" customHeight="1" x14ac:dyDescent="0.25">
      <c r="A46" s="39">
        <v>42309</v>
      </c>
      <c r="B46" s="5">
        <f t="shared" si="0"/>
        <v>24536.901099682811</v>
      </c>
      <c r="C46" s="13">
        <f t="shared" si="1"/>
        <v>22896.78269999511</v>
      </c>
      <c r="D46" s="5">
        <f t="shared" si="2"/>
        <v>1640.1183996877007</v>
      </c>
      <c r="E46" s="13">
        <f t="shared" si="3"/>
        <v>2745973.8055997258</v>
      </c>
    </row>
    <row r="47" spans="1:5" ht="15" customHeight="1" x14ac:dyDescent="0.25">
      <c r="A47" s="39">
        <v>42339</v>
      </c>
      <c r="B47" s="5">
        <f t="shared" si="0"/>
        <v>24536.901099682811</v>
      </c>
      <c r="C47" s="13">
        <f t="shared" si="1"/>
        <v>22883.115046664381</v>
      </c>
      <c r="D47" s="5">
        <f t="shared" si="2"/>
        <v>1653.7860530184298</v>
      </c>
      <c r="E47" s="30">
        <f t="shared" si="3"/>
        <v>2744320.0195467072</v>
      </c>
    </row>
    <row r="48" spans="1:5" ht="15" customHeight="1" x14ac:dyDescent="0.25">
      <c r="B48" s="5"/>
      <c r="C48" s="30">
        <f>SUM(C36:C47)</f>
        <v>275475.05144117126</v>
      </c>
      <c r="D48" s="5"/>
      <c r="E48" s="13"/>
    </row>
    <row r="49" spans="1:5" ht="15" customHeight="1" x14ac:dyDescent="0.25">
      <c r="B49" s="5"/>
      <c r="C49" s="13"/>
      <c r="D49" s="5"/>
      <c r="E49" s="13"/>
    </row>
    <row r="50" spans="1:5" ht="15" customHeight="1" x14ac:dyDescent="0.25">
      <c r="A50" s="39">
        <v>42370</v>
      </c>
      <c r="B50" s="5">
        <f t="shared" si="0"/>
        <v>24536.901099682811</v>
      </c>
      <c r="C50" s="13">
        <f>E47*$B$2</f>
        <v>22869.33349622256</v>
      </c>
      <c r="D50" s="5">
        <f t="shared" si="2"/>
        <v>1667.5676034602511</v>
      </c>
      <c r="E50" s="13">
        <f>E47-D50</f>
        <v>2742652.4519432471</v>
      </c>
    </row>
    <row r="51" spans="1:5" ht="15" customHeight="1" x14ac:dyDescent="0.25">
      <c r="A51" s="39">
        <v>42401</v>
      </c>
      <c r="B51" s="5">
        <f t="shared" si="0"/>
        <v>24536.901099682811</v>
      </c>
      <c r="C51" s="13">
        <f t="shared" si="1"/>
        <v>22855.437099527058</v>
      </c>
      <c r="D51" s="5">
        <f t="shared" si="2"/>
        <v>1681.4640001557527</v>
      </c>
      <c r="E51" s="13">
        <f t="shared" si="3"/>
        <v>2740970.9879430914</v>
      </c>
    </row>
    <row r="52" spans="1:5" ht="15" customHeight="1" x14ac:dyDescent="0.25">
      <c r="A52" s="39">
        <v>42430</v>
      </c>
      <c r="B52" s="5">
        <f t="shared" si="0"/>
        <v>24536.901099682811</v>
      </c>
      <c r="C52" s="13">
        <f t="shared" si="1"/>
        <v>22841.424899525762</v>
      </c>
      <c r="D52" s="5">
        <f t="shared" si="2"/>
        <v>1695.4762001570489</v>
      </c>
      <c r="E52" s="13">
        <f t="shared" si="3"/>
        <v>2739275.5117429346</v>
      </c>
    </row>
    <row r="53" spans="1:5" ht="15" customHeight="1" x14ac:dyDescent="0.25">
      <c r="A53" s="39">
        <v>42461</v>
      </c>
      <c r="B53" s="5">
        <f t="shared" si="0"/>
        <v>24536.901099682811</v>
      </c>
      <c r="C53" s="13">
        <f t="shared" si="1"/>
        <v>22827.295931191122</v>
      </c>
      <c r="D53" s="5">
        <f t="shared" si="2"/>
        <v>1709.6051684916893</v>
      </c>
      <c r="E53" s="13">
        <f t="shared" si="3"/>
        <v>2737565.906574443</v>
      </c>
    </row>
    <row r="54" spans="1:5" ht="15" customHeight="1" x14ac:dyDescent="0.25">
      <c r="A54" s="39">
        <v>42491</v>
      </c>
      <c r="B54" s="5">
        <f t="shared" si="0"/>
        <v>24536.901099682811</v>
      </c>
      <c r="C54" s="13">
        <f t="shared" si="1"/>
        <v>22813.04922145369</v>
      </c>
      <c r="D54" s="5">
        <f t="shared" si="2"/>
        <v>1723.8518782291212</v>
      </c>
      <c r="E54" s="13">
        <f t="shared" si="3"/>
        <v>2735842.0546962139</v>
      </c>
    </row>
    <row r="55" spans="1:5" ht="15" customHeight="1" x14ac:dyDescent="0.25">
      <c r="A55" s="39">
        <v>42522</v>
      </c>
      <c r="B55" s="5">
        <f t="shared" si="0"/>
        <v>24536.901099682811</v>
      </c>
      <c r="C55" s="13">
        <f t="shared" si="1"/>
        <v>22798.683789135117</v>
      </c>
      <c r="D55" s="5">
        <f t="shared" si="2"/>
        <v>1738.2173105476941</v>
      </c>
      <c r="E55" s="13">
        <f t="shared" si="3"/>
        <v>2734103.8373856661</v>
      </c>
    </row>
    <row r="56" spans="1:5" ht="15" customHeight="1" x14ac:dyDescent="0.25">
      <c r="A56" s="39">
        <v>42552</v>
      </c>
      <c r="B56" s="5">
        <f t="shared" si="0"/>
        <v>24536.901099682811</v>
      </c>
      <c r="C56" s="13">
        <f t="shared" si="1"/>
        <v>22784.198644880551</v>
      </c>
      <c r="D56" s="5">
        <f t="shared" si="2"/>
        <v>1752.70245480226</v>
      </c>
      <c r="E56" s="13">
        <f t="shared" si="3"/>
        <v>2732351.134930864</v>
      </c>
    </row>
    <row r="57" spans="1:5" ht="15" customHeight="1" x14ac:dyDescent="0.25">
      <c r="A57" s="39">
        <v>42583</v>
      </c>
      <c r="B57" s="5">
        <f t="shared" si="0"/>
        <v>24536.901099682811</v>
      </c>
      <c r="C57" s="13">
        <f t="shared" si="1"/>
        <v>22769.592791090534</v>
      </c>
      <c r="D57" s="5">
        <f t="shared" si="2"/>
        <v>1767.3083085922772</v>
      </c>
      <c r="E57" s="13">
        <f t="shared" si="3"/>
        <v>2730583.8266222719</v>
      </c>
    </row>
    <row r="58" spans="1:5" ht="15" customHeight="1" x14ac:dyDescent="0.25">
      <c r="A58" s="39">
        <v>42614</v>
      </c>
      <c r="B58" s="5">
        <f t="shared" si="0"/>
        <v>24536.901099682811</v>
      </c>
      <c r="C58" s="13">
        <f t="shared" si="1"/>
        <v>22754.865221852266</v>
      </c>
      <c r="D58" s="5">
        <f t="shared" si="2"/>
        <v>1782.0358778305454</v>
      </c>
      <c r="E58" s="13">
        <f t="shared" si="3"/>
        <v>2728801.7907444416</v>
      </c>
    </row>
    <row r="59" spans="1:5" ht="15" customHeight="1" x14ac:dyDescent="0.25">
      <c r="A59" s="39">
        <v>42644</v>
      </c>
      <c r="B59" s="5">
        <f t="shared" si="0"/>
        <v>24536.901099682811</v>
      </c>
      <c r="C59" s="13">
        <f t="shared" si="1"/>
        <v>22740.014922870345</v>
      </c>
      <c r="D59" s="5">
        <f t="shared" si="2"/>
        <v>1796.8861768124661</v>
      </c>
      <c r="E59" s="13">
        <f t="shared" si="3"/>
        <v>2727004.9045676291</v>
      </c>
    </row>
    <row r="60" spans="1:5" ht="15" customHeight="1" x14ac:dyDescent="0.25">
      <c r="A60" s="39">
        <v>42675</v>
      </c>
      <c r="B60" s="5">
        <f t="shared" si="0"/>
        <v>24536.901099682811</v>
      </c>
      <c r="C60" s="13">
        <f t="shared" si="1"/>
        <v>22725.040871396908</v>
      </c>
      <c r="D60" s="5">
        <f t="shared" si="2"/>
        <v>1811.8602282859028</v>
      </c>
      <c r="E60" s="13">
        <f t="shared" si="3"/>
        <v>2725193.044339343</v>
      </c>
    </row>
    <row r="61" spans="1:5" ht="15" customHeight="1" x14ac:dyDescent="0.25">
      <c r="A61" s="39">
        <v>42705</v>
      </c>
      <c r="B61" s="5">
        <f t="shared" si="0"/>
        <v>24536.901099682811</v>
      </c>
      <c r="C61" s="13">
        <f t="shared" si="1"/>
        <v>22709.942036161192</v>
      </c>
      <c r="D61" s="5">
        <f t="shared" si="2"/>
        <v>1826.9590635216191</v>
      </c>
      <c r="E61" s="30">
        <f t="shared" si="3"/>
        <v>2723366.0852758214</v>
      </c>
    </row>
    <row r="62" spans="1:5" ht="15" customHeight="1" x14ac:dyDescent="0.25">
      <c r="B62" s="5"/>
      <c r="C62" s="30">
        <f>SUM(C50:C61)</f>
        <v>273488.87892530713</v>
      </c>
      <c r="D62" s="5"/>
      <c r="E62" s="13"/>
    </row>
    <row r="63" spans="1:5" ht="15" customHeight="1" x14ac:dyDescent="0.25">
      <c r="B63" s="5"/>
      <c r="C63" s="13"/>
      <c r="D63" s="5"/>
      <c r="E63" s="13"/>
    </row>
    <row r="64" spans="1:5" ht="15" customHeight="1" x14ac:dyDescent="0.25">
      <c r="A64" s="39">
        <v>42736</v>
      </c>
      <c r="B64" s="5">
        <f t="shared" si="0"/>
        <v>24536.901099682811</v>
      </c>
      <c r="C64" s="13">
        <f>E61*$B$2</f>
        <v>22694.717377298512</v>
      </c>
      <c r="D64" s="5">
        <f t="shared" si="2"/>
        <v>1842.1837223842995</v>
      </c>
      <c r="E64" s="13">
        <f>E61-D64</f>
        <v>2721523.9015534371</v>
      </c>
    </row>
    <row r="65" spans="1:5" ht="15" customHeight="1" x14ac:dyDescent="0.25">
      <c r="A65" s="39">
        <v>42767</v>
      </c>
      <c r="B65" s="5">
        <f t="shared" si="0"/>
        <v>24536.901099682811</v>
      </c>
      <c r="C65" s="13">
        <f t="shared" si="1"/>
        <v>22679.365846278641</v>
      </c>
      <c r="D65" s="5">
        <f t="shared" si="2"/>
        <v>1857.5352534041704</v>
      </c>
      <c r="E65" s="13">
        <f t="shared" si="3"/>
        <v>2719666.3663000329</v>
      </c>
    </row>
    <row r="66" spans="1:5" ht="15" customHeight="1" x14ac:dyDescent="0.25">
      <c r="A66" s="39">
        <v>42795</v>
      </c>
      <c r="B66" s="5">
        <f t="shared" si="0"/>
        <v>24536.901099682811</v>
      </c>
      <c r="C66" s="13">
        <f t="shared" si="1"/>
        <v>22663.886385833608</v>
      </c>
      <c r="D66" s="5">
        <f t="shared" si="2"/>
        <v>1873.014713849203</v>
      </c>
      <c r="E66" s="13">
        <f t="shared" si="3"/>
        <v>2717793.3515861835</v>
      </c>
    </row>
    <row r="67" spans="1:5" ht="15" customHeight="1" x14ac:dyDescent="0.25">
      <c r="A67" s="39">
        <v>42826</v>
      </c>
      <c r="B67" s="5">
        <f t="shared" si="0"/>
        <v>24536.901099682811</v>
      </c>
      <c r="C67" s="13">
        <f t="shared" si="1"/>
        <v>22648.277929884862</v>
      </c>
      <c r="D67" s="5">
        <f t="shared" si="2"/>
        <v>1888.6231697979492</v>
      </c>
      <c r="E67" s="13">
        <f t="shared" si="3"/>
        <v>2715904.7284163856</v>
      </c>
    </row>
    <row r="68" spans="1:5" ht="15" customHeight="1" x14ac:dyDescent="0.25">
      <c r="A68" s="39">
        <v>42856</v>
      </c>
      <c r="B68" s="5">
        <f t="shared" si="0"/>
        <v>24536.901099682811</v>
      </c>
      <c r="C68" s="13">
        <f t="shared" si="1"/>
        <v>22632.53940346988</v>
      </c>
      <c r="D68" s="5">
        <f t="shared" si="2"/>
        <v>1904.3616962129308</v>
      </c>
      <c r="E68" s="13">
        <f t="shared" si="3"/>
        <v>2714000.3667201726</v>
      </c>
    </row>
    <row r="69" spans="1:5" ht="15" customHeight="1" x14ac:dyDescent="0.25">
      <c r="A69" s="39">
        <v>42887</v>
      </c>
      <c r="B69" s="5">
        <f t="shared" si="0"/>
        <v>24536.901099682811</v>
      </c>
      <c r="C69" s="13">
        <f t="shared" si="1"/>
        <v>22616.669722668106</v>
      </c>
      <c r="D69" s="5">
        <f t="shared" si="2"/>
        <v>1920.2313770147048</v>
      </c>
      <c r="E69" s="13">
        <f t="shared" si="3"/>
        <v>2712080.1353431577</v>
      </c>
    </row>
    <row r="70" spans="1:5" ht="15" customHeight="1" x14ac:dyDescent="0.25">
      <c r="A70" s="39">
        <v>42917</v>
      </c>
      <c r="B70" s="5">
        <f t="shared" si="0"/>
        <v>24536.901099682811</v>
      </c>
      <c r="C70" s="13">
        <f t="shared" si="1"/>
        <v>22600.667794526315</v>
      </c>
      <c r="D70" s="5">
        <f t="shared" si="2"/>
        <v>1936.2333051564965</v>
      </c>
      <c r="E70" s="13">
        <f t="shared" si="3"/>
        <v>2710143.902038001</v>
      </c>
    </row>
    <row r="71" spans="1:5" ht="15" customHeight="1" x14ac:dyDescent="0.25">
      <c r="A71" s="39">
        <v>42948</v>
      </c>
      <c r="B71" s="5">
        <f t="shared" si="0"/>
        <v>24536.901099682811</v>
      </c>
      <c r="C71" s="13">
        <f t="shared" si="1"/>
        <v>22584.532516983341</v>
      </c>
      <c r="D71" s="5">
        <f t="shared" si="2"/>
        <v>1952.3685826994697</v>
      </c>
      <c r="E71" s="13">
        <f t="shared" si="3"/>
        <v>2708191.5334553015</v>
      </c>
    </row>
    <row r="72" spans="1:5" ht="15" customHeight="1" x14ac:dyDescent="0.25">
      <c r="A72" s="39">
        <v>42979</v>
      </c>
      <c r="B72" s="5">
        <f t="shared" si="0"/>
        <v>24536.901099682811</v>
      </c>
      <c r="C72" s="13">
        <f t="shared" si="1"/>
        <v>22568.262778794178</v>
      </c>
      <c r="D72" s="5">
        <f t="shared" si="2"/>
        <v>1968.6383208886327</v>
      </c>
      <c r="E72" s="13">
        <f t="shared" si="3"/>
        <v>2706222.8951344127</v>
      </c>
    </row>
    <row r="73" spans="1:5" ht="15" customHeight="1" x14ac:dyDescent="0.25">
      <c r="A73" s="39">
        <v>43009</v>
      </c>
      <c r="B73" s="5">
        <f t="shared" si="0"/>
        <v>24536.901099682811</v>
      </c>
      <c r="C73" s="13">
        <f t="shared" si="1"/>
        <v>22551.85745945344</v>
      </c>
      <c r="D73" s="5">
        <f t="shared" si="2"/>
        <v>1985.0436402293708</v>
      </c>
      <c r="E73" s="13">
        <f t="shared" si="3"/>
        <v>2704237.8514941833</v>
      </c>
    </row>
    <row r="74" spans="1:5" ht="15" customHeight="1" x14ac:dyDescent="0.25">
      <c r="A74" s="39">
        <v>43040</v>
      </c>
      <c r="B74" s="5">
        <f t="shared" si="0"/>
        <v>24536.901099682811</v>
      </c>
      <c r="C74" s="13">
        <f t="shared" si="1"/>
        <v>22535.315429118193</v>
      </c>
      <c r="D74" s="5">
        <f t="shared" si="2"/>
        <v>2001.5856705646183</v>
      </c>
      <c r="E74" s="13">
        <f t="shared" si="3"/>
        <v>2702236.2658236185</v>
      </c>
    </row>
    <row r="75" spans="1:5" ht="15" customHeight="1" x14ac:dyDescent="0.25">
      <c r="A75" s="39">
        <v>43070</v>
      </c>
      <c r="B75" s="5">
        <f t="shared" si="0"/>
        <v>24536.901099682811</v>
      </c>
      <c r="C75" s="13">
        <f t="shared" si="1"/>
        <v>22518.635548530154</v>
      </c>
      <c r="D75" s="5">
        <f t="shared" si="2"/>
        <v>2018.2655511526573</v>
      </c>
      <c r="E75" s="30">
        <f t="shared" si="3"/>
        <v>2700218.0002724659</v>
      </c>
    </row>
    <row r="76" spans="1:5" ht="15" customHeight="1" x14ac:dyDescent="0.25">
      <c r="B76" s="5"/>
      <c r="C76" s="30">
        <f>SUM(C64:C75)</f>
        <v>271294.72819283925</v>
      </c>
      <c r="D76" s="5"/>
      <c r="E76" s="13"/>
    </row>
    <row r="77" spans="1:5" ht="15" customHeight="1" x14ac:dyDescent="0.25">
      <c r="B77" s="5"/>
      <c r="C77" s="13"/>
      <c r="D77" s="5"/>
      <c r="E77" s="13"/>
    </row>
    <row r="78" spans="1:5" ht="15" customHeight="1" x14ac:dyDescent="0.25">
      <c r="A78" s="39">
        <v>43101</v>
      </c>
      <c r="B78" s="5">
        <f t="shared" si="0"/>
        <v>24536.901099682811</v>
      </c>
      <c r="C78" s="13">
        <f>E75*$B$2</f>
        <v>22501.816668937216</v>
      </c>
      <c r="D78" s="5">
        <f t="shared" si="2"/>
        <v>2035.0844307455955</v>
      </c>
      <c r="E78" s="13">
        <f>E75-D78</f>
        <v>2698182.9158417201</v>
      </c>
    </row>
    <row r="79" spans="1:5" ht="15" customHeight="1" x14ac:dyDescent="0.25">
      <c r="A79" s="39">
        <v>43132</v>
      </c>
      <c r="B79" s="5">
        <f t="shared" si="0"/>
        <v>24536.901099682811</v>
      </c>
      <c r="C79" s="13">
        <f t="shared" si="1"/>
        <v>22484.857632014333</v>
      </c>
      <c r="D79" s="5">
        <f t="shared" si="2"/>
        <v>2052.0434676684781</v>
      </c>
      <c r="E79" s="13">
        <f t="shared" si="3"/>
        <v>2696130.8723740517</v>
      </c>
    </row>
    <row r="80" spans="1:5" ht="15" customHeight="1" x14ac:dyDescent="0.25">
      <c r="A80" s="39">
        <v>43160</v>
      </c>
      <c r="B80" s="5">
        <f t="shared" si="0"/>
        <v>24536.901099682811</v>
      </c>
      <c r="C80" s="13">
        <f t="shared" si="1"/>
        <v>22467.757269783764</v>
      </c>
      <c r="D80" s="5">
        <f t="shared" si="2"/>
        <v>2069.143829899047</v>
      </c>
      <c r="E80" s="13">
        <f t="shared" si="3"/>
        <v>2694061.7285441528</v>
      </c>
    </row>
    <row r="81" spans="1:5" ht="15" customHeight="1" x14ac:dyDescent="0.25">
      <c r="A81" s="39">
        <v>43191</v>
      </c>
      <c r="B81" s="5">
        <f t="shared" si="0"/>
        <v>24536.901099682811</v>
      </c>
      <c r="C81" s="13">
        <f t="shared" si="1"/>
        <v>22450.514404534606</v>
      </c>
      <c r="D81" s="5">
        <f t="shared" si="2"/>
        <v>2086.386695148205</v>
      </c>
      <c r="E81" s="13">
        <f t="shared" si="3"/>
        <v>2691975.3418490044</v>
      </c>
    </row>
    <row r="82" spans="1:5" ht="15" customHeight="1" x14ac:dyDescent="0.25">
      <c r="A82" s="39">
        <v>43221</v>
      </c>
      <c r="B82" s="5">
        <f t="shared" si="0"/>
        <v>24536.901099682811</v>
      </c>
      <c r="C82" s="13">
        <f t="shared" si="1"/>
        <v>22433.127848741704</v>
      </c>
      <c r="D82" s="5">
        <f t="shared" si="2"/>
        <v>2103.7732509411071</v>
      </c>
      <c r="E82" s="13">
        <f t="shared" si="3"/>
        <v>2689871.5685980632</v>
      </c>
    </row>
    <row r="83" spans="1:5" ht="15" customHeight="1" x14ac:dyDescent="0.25">
      <c r="A83" s="39">
        <v>43252</v>
      </c>
      <c r="B83" s="5">
        <f t="shared" ref="B83:B145" si="4">$B$4</f>
        <v>24536.901099682811</v>
      </c>
      <c r="C83" s="13">
        <f t="shared" si="1"/>
        <v>22415.596404983859</v>
      </c>
      <c r="D83" s="5">
        <f t="shared" si="2"/>
        <v>2121.3046946989525</v>
      </c>
      <c r="E83" s="13">
        <f t="shared" si="3"/>
        <v>2687750.2639033641</v>
      </c>
    </row>
    <row r="84" spans="1:5" ht="15" customHeight="1" x14ac:dyDescent="0.25">
      <c r="A84" s="39">
        <v>43282</v>
      </c>
      <c r="B84" s="5">
        <f t="shared" si="4"/>
        <v>24536.901099682811</v>
      </c>
      <c r="C84" s="13">
        <f t="shared" ref="C84:C117" si="5">E83*$B$2</f>
        <v>22397.918865861368</v>
      </c>
      <c r="D84" s="5">
        <f t="shared" ref="D84:D117" si="6">B84-C84</f>
        <v>2138.9822338214435</v>
      </c>
      <c r="E84" s="13">
        <f t="shared" ref="E84:E117" si="7">E83-D84</f>
        <v>2685611.2816695427</v>
      </c>
    </row>
    <row r="85" spans="1:5" ht="15" customHeight="1" x14ac:dyDescent="0.25">
      <c r="A85" s="39">
        <v>43313</v>
      </c>
      <c r="B85" s="5">
        <f t="shared" si="4"/>
        <v>24536.901099682811</v>
      </c>
      <c r="C85" s="13">
        <f t="shared" si="5"/>
        <v>22380.094013912854</v>
      </c>
      <c r="D85" s="5">
        <f t="shared" si="6"/>
        <v>2156.8070857699568</v>
      </c>
      <c r="E85" s="13">
        <f t="shared" si="7"/>
        <v>2683454.4745837725</v>
      </c>
    </row>
    <row r="86" spans="1:5" ht="15" customHeight="1" x14ac:dyDescent="0.25">
      <c r="A86" s="39">
        <v>43344</v>
      </c>
      <c r="B86" s="5">
        <f t="shared" si="4"/>
        <v>24536.901099682811</v>
      </c>
      <c r="C86" s="13">
        <f t="shared" si="5"/>
        <v>22362.120621531438</v>
      </c>
      <c r="D86" s="5">
        <f t="shared" si="6"/>
        <v>2174.7804781513732</v>
      </c>
      <c r="E86" s="13">
        <f t="shared" si="7"/>
        <v>2681279.694105621</v>
      </c>
    </row>
    <row r="87" spans="1:5" ht="15" customHeight="1" x14ac:dyDescent="0.25">
      <c r="A87" s="39">
        <v>43374</v>
      </c>
      <c r="B87" s="5">
        <f t="shared" si="4"/>
        <v>24536.901099682811</v>
      </c>
      <c r="C87" s="13">
        <f t="shared" si="5"/>
        <v>22343.997450880175</v>
      </c>
      <c r="D87" s="5">
        <f t="shared" si="6"/>
        <v>2192.9036488026359</v>
      </c>
      <c r="E87" s="13">
        <f t="shared" si="7"/>
        <v>2679086.7904568184</v>
      </c>
    </row>
    <row r="88" spans="1:5" ht="15" customHeight="1" x14ac:dyDescent="0.25">
      <c r="A88" s="39">
        <v>43405</v>
      </c>
      <c r="B88" s="5">
        <f t="shared" si="4"/>
        <v>24536.901099682811</v>
      </c>
      <c r="C88" s="13">
        <f t="shared" si="5"/>
        <v>22325.72325380682</v>
      </c>
      <c r="D88" s="5">
        <f t="shared" si="6"/>
        <v>2211.1778458759909</v>
      </c>
      <c r="E88" s="13">
        <f t="shared" si="7"/>
        <v>2676875.6126109422</v>
      </c>
    </row>
    <row r="89" spans="1:5" ht="15" customHeight="1" x14ac:dyDescent="0.25">
      <c r="A89" s="39">
        <v>43435</v>
      </c>
      <c r="B89" s="5">
        <f t="shared" si="4"/>
        <v>24536.901099682811</v>
      </c>
      <c r="C89" s="13">
        <f t="shared" si="5"/>
        <v>22307.29677175785</v>
      </c>
      <c r="D89" s="5">
        <f t="shared" si="6"/>
        <v>2229.6043279249607</v>
      </c>
      <c r="E89" s="30">
        <f t="shared" si="7"/>
        <v>2674646.0082830172</v>
      </c>
    </row>
    <row r="90" spans="1:5" ht="15" customHeight="1" x14ac:dyDescent="0.25">
      <c r="B90" s="5"/>
      <c r="C90" s="30">
        <f>SUM(C78:C89)</f>
        <v>268870.82120674598</v>
      </c>
      <c r="D90" s="5"/>
      <c r="E90" s="13"/>
    </row>
    <row r="91" spans="1:5" ht="15" customHeight="1" x14ac:dyDescent="0.25">
      <c r="B91" s="5"/>
      <c r="C91" s="13"/>
      <c r="D91" s="5"/>
      <c r="E91" s="13"/>
    </row>
    <row r="92" spans="1:5" ht="15" customHeight="1" x14ac:dyDescent="0.25">
      <c r="A92" s="39">
        <v>43466</v>
      </c>
      <c r="B92" s="5">
        <f t="shared" si="4"/>
        <v>24536.901099682811</v>
      </c>
      <c r="C92" s="13">
        <f>E89*$B$2</f>
        <v>22288.716735691811</v>
      </c>
      <c r="D92" s="5">
        <f t="shared" si="6"/>
        <v>2248.1843639910003</v>
      </c>
      <c r="E92" s="13">
        <f>E89-D92</f>
        <v>2672397.8239190262</v>
      </c>
    </row>
    <row r="93" spans="1:5" ht="15" customHeight="1" x14ac:dyDescent="0.25">
      <c r="A93" s="39">
        <v>43497</v>
      </c>
      <c r="B93" s="5">
        <f t="shared" si="4"/>
        <v>24536.901099682811</v>
      </c>
      <c r="C93" s="13">
        <f t="shared" si="5"/>
        <v>22269.981865991886</v>
      </c>
      <c r="D93" s="5">
        <f t="shared" si="6"/>
        <v>2266.9192336909255</v>
      </c>
      <c r="E93" s="13">
        <f t="shared" si="7"/>
        <v>2670130.9046853352</v>
      </c>
    </row>
    <row r="94" spans="1:5" ht="15" customHeight="1" x14ac:dyDescent="0.25">
      <c r="A94" s="39">
        <v>43525</v>
      </c>
      <c r="B94" s="5">
        <f t="shared" si="4"/>
        <v>24536.901099682811</v>
      </c>
      <c r="C94" s="13">
        <f t="shared" si="5"/>
        <v>22251.090872377794</v>
      </c>
      <c r="D94" s="5">
        <f t="shared" si="6"/>
        <v>2285.8102273050172</v>
      </c>
      <c r="E94" s="13">
        <f t="shared" si="7"/>
        <v>2667845.0944580301</v>
      </c>
    </row>
    <row r="95" spans="1:5" ht="15" customHeight="1" x14ac:dyDescent="0.25">
      <c r="A95" s="39">
        <v>43556</v>
      </c>
      <c r="B95" s="5">
        <f t="shared" si="4"/>
        <v>24536.901099682811</v>
      </c>
      <c r="C95" s="13">
        <f t="shared" si="5"/>
        <v>22232.042453816917</v>
      </c>
      <c r="D95" s="5">
        <f t="shared" si="6"/>
        <v>2304.8586458658938</v>
      </c>
      <c r="E95" s="13">
        <f t="shared" si="7"/>
        <v>2665540.2358121644</v>
      </c>
    </row>
    <row r="96" spans="1:5" ht="15" customHeight="1" x14ac:dyDescent="0.25">
      <c r="A96" s="39">
        <v>43586</v>
      </c>
      <c r="B96" s="5">
        <f t="shared" si="4"/>
        <v>24536.901099682811</v>
      </c>
      <c r="C96" s="13">
        <f t="shared" si="5"/>
        <v>22212.835298434704</v>
      </c>
      <c r="D96" s="5">
        <f t="shared" si="6"/>
        <v>2324.0658012481072</v>
      </c>
      <c r="E96" s="13">
        <f t="shared" si="7"/>
        <v>2663216.1700109164</v>
      </c>
    </row>
    <row r="97" spans="1:5" ht="15" customHeight="1" x14ac:dyDescent="0.25">
      <c r="A97" s="39">
        <v>43617</v>
      </c>
      <c r="B97" s="5">
        <f t="shared" si="4"/>
        <v>24536.901099682811</v>
      </c>
      <c r="C97" s="13">
        <f t="shared" si="5"/>
        <v>22193.468083424304</v>
      </c>
      <c r="D97" s="5">
        <f t="shared" si="6"/>
        <v>2343.4330162585065</v>
      </c>
      <c r="E97" s="13">
        <f t="shared" si="7"/>
        <v>2660872.7369946581</v>
      </c>
    </row>
    <row r="98" spans="1:5" ht="15" customHeight="1" x14ac:dyDescent="0.25">
      <c r="A98" s="39">
        <v>43647</v>
      </c>
      <c r="B98" s="5">
        <f t="shared" si="4"/>
        <v>24536.901099682811</v>
      </c>
      <c r="C98" s="13">
        <f t="shared" si="5"/>
        <v>22173.939474955485</v>
      </c>
      <c r="D98" s="5">
        <f t="shared" si="6"/>
        <v>2362.9616247273261</v>
      </c>
      <c r="E98" s="13">
        <f t="shared" si="7"/>
        <v>2658509.775369931</v>
      </c>
    </row>
    <row r="99" spans="1:5" ht="15" customHeight="1" x14ac:dyDescent="0.25">
      <c r="A99" s="39">
        <v>43678</v>
      </c>
      <c r="B99" s="5">
        <f t="shared" si="4"/>
        <v>24536.901099682811</v>
      </c>
      <c r="C99" s="13">
        <f t="shared" si="5"/>
        <v>22154.24812808276</v>
      </c>
      <c r="D99" s="5">
        <f t="shared" si="6"/>
        <v>2382.6529716000514</v>
      </c>
      <c r="E99" s="13">
        <f t="shared" si="7"/>
        <v>2656127.1223983308</v>
      </c>
    </row>
    <row r="100" spans="1:5" ht="15" customHeight="1" x14ac:dyDescent="0.25">
      <c r="A100" s="39">
        <v>43709</v>
      </c>
      <c r="B100" s="5">
        <f t="shared" si="4"/>
        <v>24536.901099682811</v>
      </c>
      <c r="C100" s="13">
        <f t="shared" si="5"/>
        <v>22134.392686652758</v>
      </c>
      <c r="D100" s="5">
        <f t="shared" si="6"/>
        <v>2402.5084130300529</v>
      </c>
      <c r="E100" s="13">
        <f t="shared" si="7"/>
        <v>2653724.613985301</v>
      </c>
    </row>
    <row r="101" spans="1:5" ht="15" customHeight="1" x14ac:dyDescent="0.25">
      <c r="A101" s="39">
        <v>43739</v>
      </c>
      <c r="B101" s="5">
        <f t="shared" si="4"/>
        <v>24536.901099682811</v>
      </c>
      <c r="C101" s="13">
        <f t="shared" si="5"/>
        <v>22114.371783210841</v>
      </c>
      <c r="D101" s="5">
        <f t="shared" si="6"/>
        <v>2422.5293164719697</v>
      </c>
      <c r="E101" s="13">
        <f t="shared" si="7"/>
        <v>2651302.0846688291</v>
      </c>
    </row>
    <row r="102" spans="1:5" ht="15" customHeight="1" x14ac:dyDescent="0.25">
      <c r="A102" s="39">
        <v>43770</v>
      </c>
      <c r="B102" s="5">
        <f t="shared" si="4"/>
        <v>24536.901099682811</v>
      </c>
      <c r="C102" s="13">
        <f t="shared" si="5"/>
        <v>22094.184038906908</v>
      </c>
      <c r="D102" s="5">
        <f t="shared" si="6"/>
        <v>2442.7170607759035</v>
      </c>
      <c r="E102" s="13">
        <f t="shared" si="7"/>
        <v>2648859.3676080531</v>
      </c>
    </row>
    <row r="103" spans="1:5" ht="15" customHeight="1" x14ac:dyDescent="0.25">
      <c r="A103" s="39">
        <v>43800</v>
      </c>
      <c r="B103" s="5">
        <f t="shared" si="4"/>
        <v>24536.901099682811</v>
      </c>
      <c r="C103" s="13">
        <f t="shared" si="5"/>
        <v>22073.828063400444</v>
      </c>
      <c r="D103" s="5">
        <f t="shared" si="6"/>
        <v>2463.073036282367</v>
      </c>
      <c r="E103" s="30">
        <f t="shared" si="7"/>
        <v>2646396.2945717708</v>
      </c>
    </row>
    <row r="104" spans="1:5" ht="15" customHeight="1" x14ac:dyDescent="0.25">
      <c r="B104" s="5"/>
      <c r="C104" s="30">
        <f>SUM(C92:C103)</f>
        <v>266193.09948494658</v>
      </c>
      <c r="D104" s="5"/>
      <c r="E104" s="13"/>
    </row>
    <row r="105" spans="1:5" ht="15" customHeight="1" x14ac:dyDescent="0.25">
      <c r="B105" s="5"/>
      <c r="C105" s="13"/>
      <c r="D105" s="5"/>
      <c r="E105" s="13"/>
    </row>
    <row r="106" spans="1:5" ht="15" customHeight="1" x14ac:dyDescent="0.25">
      <c r="A106" s="39">
        <v>43831</v>
      </c>
      <c r="B106" s="5">
        <f t="shared" si="4"/>
        <v>24536.901099682811</v>
      </c>
      <c r="C106" s="13">
        <f>E103*$B$2</f>
        <v>22053.302454764758</v>
      </c>
      <c r="D106" s="5">
        <f t="shared" si="6"/>
        <v>2483.5986449180527</v>
      </c>
      <c r="E106" s="13">
        <f>E103-D106</f>
        <v>2643912.695926853</v>
      </c>
    </row>
    <row r="107" spans="1:5" ht="15" customHeight="1" x14ac:dyDescent="0.25">
      <c r="A107" s="39">
        <v>43862</v>
      </c>
      <c r="B107" s="5">
        <f t="shared" si="4"/>
        <v>24536.901099682811</v>
      </c>
      <c r="C107" s="13">
        <f t="shared" si="5"/>
        <v>22032.60579939044</v>
      </c>
      <c r="D107" s="5">
        <f t="shared" si="6"/>
        <v>2504.2953002923714</v>
      </c>
      <c r="E107" s="13">
        <f t="shared" si="7"/>
        <v>2641408.4006265607</v>
      </c>
    </row>
    <row r="108" spans="1:5" ht="15" customHeight="1" x14ac:dyDescent="0.25">
      <c r="A108" s="39">
        <v>43891</v>
      </c>
      <c r="B108" s="5">
        <f t="shared" si="4"/>
        <v>24536.901099682811</v>
      </c>
      <c r="C108" s="13">
        <f t="shared" si="5"/>
        <v>22011.736671888004</v>
      </c>
      <c r="D108" s="5">
        <f t="shared" si="6"/>
        <v>2525.1644277948071</v>
      </c>
      <c r="E108" s="13">
        <f t="shared" si="7"/>
        <v>2638883.2361987657</v>
      </c>
    </row>
    <row r="109" spans="1:5" ht="15" customHeight="1" x14ac:dyDescent="0.25">
      <c r="A109" s="39">
        <v>43922</v>
      </c>
      <c r="B109" s="5">
        <f t="shared" si="4"/>
        <v>24536.901099682811</v>
      </c>
      <c r="C109" s="13">
        <f t="shared" si="5"/>
        <v>21990.693634989715</v>
      </c>
      <c r="D109" s="5">
        <f t="shared" si="6"/>
        <v>2546.207464693096</v>
      </c>
      <c r="E109" s="13">
        <f t="shared" si="7"/>
        <v>2636337.0287340726</v>
      </c>
    </row>
    <row r="110" spans="1:5" ht="15" customHeight="1" x14ac:dyDescent="0.25">
      <c r="A110" s="39">
        <v>43952</v>
      </c>
      <c r="B110" s="5">
        <f t="shared" si="4"/>
        <v>24536.901099682811</v>
      </c>
      <c r="C110" s="13">
        <f t="shared" si="5"/>
        <v>21969.475239450603</v>
      </c>
      <c r="D110" s="5">
        <f t="shared" si="6"/>
        <v>2567.4258602322079</v>
      </c>
      <c r="E110" s="13">
        <f t="shared" si="7"/>
        <v>2633769.6028738404</v>
      </c>
    </row>
    <row r="111" spans="1:5" ht="15" customHeight="1" x14ac:dyDescent="0.25">
      <c r="A111" s="39">
        <v>43983</v>
      </c>
      <c r="B111" s="5">
        <f t="shared" si="4"/>
        <v>24536.901099682811</v>
      </c>
      <c r="C111" s="13">
        <f t="shared" si="5"/>
        <v>21948.080023948671</v>
      </c>
      <c r="D111" s="5">
        <f t="shared" si="6"/>
        <v>2588.8210757341403</v>
      </c>
      <c r="E111" s="13">
        <f t="shared" si="7"/>
        <v>2631180.7817981062</v>
      </c>
    </row>
    <row r="112" spans="1:5" ht="15" customHeight="1" x14ac:dyDescent="0.25">
      <c r="A112" s="39">
        <v>44013</v>
      </c>
      <c r="B112" s="5">
        <f t="shared" si="4"/>
        <v>24536.901099682811</v>
      </c>
      <c r="C112" s="13">
        <f t="shared" si="5"/>
        <v>21926.506514984219</v>
      </c>
      <c r="D112" s="5">
        <f t="shared" si="6"/>
        <v>2610.3945846985916</v>
      </c>
      <c r="E112" s="13">
        <f t="shared" si="7"/>
        <v>2628570.3872134076</v>
      </c>
    </row>
    <row r="113" spans="1:5" ht="15" customHeight="1" x14ac:dyDescent="0.25">
      <c r="A113" s="39">
        <v>44044</v>
      </c>
      <c r="B113" s="5">
        <f t="shared" si="4"/>
        <v>24536.901099682811</v>
      </c>
      <c r="C113" s="13">
        <f t="shared" si="5"/>
        <v>21904.753226778397</v>
      </c>
      <c r="D113" s="5">
        <f t="shared" si="6"/>
        <v>2632.1478729044138</v>
      </c>
      <c r="E113" s="13">
        <f t="shared" si="7"/>
        <v>2625938.2393405032</v>
      </c>
    </row>
    <row r="114" spans="1:5" ht="15" customHeight="1" x14ac:dyDescent="0.25">
      <c r="A114" s="39">
        <v>44075</v>
      </c>
      <c r="B114" s="5">
        <f t="shared" si="4"/>
        <v>24536.901099682811</v>
      </c>
      <c r="C114" s="13">
        <f t="shared" si="5"/>
        <v>21882.818661170859</v>
      </c>
      <c r="D114" s="5">
        <f t="shared" si="6"/>
        <v>2654.0824385119522</v>
      </c>
      <c r="E114" s="13">
        <f t="shared" si="7"/>
        <v>2623284.1569019915</v>
      </c>
    </row>
    <row r="115" spans="1:5" ht="15" customHeight="1" x14ac:dyDescent="0.25">
      <c r="A115" s="39">
        <v>44105</v>
      </c>
      <c r="B115" s="5">
        <f t="shared" si="4"/>
        <v>24536.901099682811</v>
      </c>
      <c r="C115" s="13">
        <f t="shared" si="5"/>
        <v>21860.701307516596</v>
      </c>
      <c r="D115" s="5">
        <f t="shared" si="6"/>
        <v>2676.199792166215</v>
      </c>
      <c r="E115" s="13">
        <f t="shared" si="7"/>
        <v>2620607.9571098252</v>
      </c>
    </row>
    <row r="116" spans="1:5" ht="15" customHeight="1" x14ac:dyDescent="0.25">
      <c r="A116" s="39">
        <v>44136</v>
      </c>
      <c r="B116" s="5">
        <f t="shared" si="4"/>
        <v>24536.901099682811</v>
      </c>
      <c r="C116" s="13">
        <f t="shared" si="5"/>
        <v>21838.399642581877</v>
      </c>
      <c r="D116" s="5">
        <f t="shared" si="6"/>
        <v>2698.5014571009342</v>
      </c>
      <c r="E116" s="13">
        <f t="shared" si="7"/>
        <v>2617909.4556527245</v>
      </c>
    </row>
    <row r="117" spans="1:5" ht="15" customHeight="1" x14ac:dyDescent="0.25">
      <c r="A117" s="39">
        <v>44166</v>
      </c>
      <c r="B117" s="5">
        <f t="shared" si="4"/>
        <v>24536.901099682811</v>
      </c>
      <c r="C117" s="13">
        <f t="shared" si="5"/>
        <v>21815.91213043937</v>
      </c>
      <c r="D117" s="5">
        <f t="shared" si="6"/>
        <v>2720.9889692434408</v>
      </c>
      <c r="E117" s="30">
        <f t="shared" si="7"/>
        <v>2615188.4666834809</v>
      </c>
    </row>
    <row r="118" spans="1:5" ht="15" customHeight="1" x14ac:dyDescent="0.25">
      <c r="C118" s="30">
        <f>SUM(C106:C117)</f>
        <v>263234.98530790355</v>
      </c>
    </row>
    <row r="119" spans="1:5" ht="15" customHeight="1" x14ac:dyDescent="0.25">
      <c r="B119" s="5"/>
      <c r="C119" s="13"/>
      <c r="D119" s="5"/>
      <c r="E119" s="13"/>
    </row>
    <row r="120" spans="1:5" ht="15" customHeight="1" x14ac:dyDescent="0.25">
      <c r="A120" s="39">
        <v>44197</v>
      </c>
      <c r="B120" s="5">
        <f t="shared" si="4"/>
        <v>24536.901099682811</v>
      </c>
      <c r="C120" s="13">
        <f t="shared" ref="C120" si="8">E117*$B$2</f>
        <v>21793.237222362339</v>
      </c>
      <c r="D120" s="5">
        <f t="shared" ref="D120:D131" si="9">B120-C120</f>
        <v>2743.6638773204722</v>
      </c>
      <c r="E120" s="13">
        <f t="shared" ref="E120" si="10">E117-D120</f>
        <v>2612444.8028061604</v>
      </c>
    </row>
    <row r="121" spans="1:5" ht="15" customHeight="1" x14ac:dyDescent="0.25">
      <c r="A121" s="39">
        <v>44228</v>
      </c>
      <c r="B121" s="5">
        <f t="shared" si="4"/>
        <v>24536.901099682811</v>
      </c>
      <c r="C121" s="13">
        <f t="shared" ref="C121:C131" si="11">E120*$B$2</f>
        <v>21770.373356718002</v>
      </c>
      <c r="D121" s="5">
        <f t="shared" si="9"/>
        <v>2766.5277429648086</v>
      </c>
      <c r="E121" s="13">
        <f t="shared" ref="E121:E131" si="12">E120-D121</f>
        <v>2609678.2750631957</v>
      </c>
    </row>
    <row r="122" spans="1:5" ht="15" customHeight="1" x14ac:dyDescent="0.25">
      <c r="A122" s="39">
        <v>44256</v>
      </c>
      <c r="B122" s="5">
        <f t="shared" si="4"/>
        <v>24536.901099682811</v>
      </c>
      <c r="C122" s="13">
        <f t="shared" si="11"/>
        <v>21747.318958859963</v>
      </c>
      <c r="D122" s="5">
        <f t="shared" si="9"/>
        <v>2789.5821408228476</v>
      </c>
      <c r="E122" s="13">
        <f t="shared" si="12"/>
        <v>2606888.6929223728</v>
      </c>
    </row>
    <row r="123" spans="1:5" ht="15" customHeight="1" x14ac:dyDescent="0.25">
      <c r="A123" s="39">
        <v>44287</v>
      </c>
      <c r="B123" s="5">
        <f t="shared" si="4"/>
        <v>24536.901099682811</v>
      </c>
      <c r="C123" s="13">
        <f t="shared" si="11"/>
        <v>21724.072441019773</v>
      </c>
      <c r="D123" s="5">
        <f t="shared" si="9"/>
        <v>2812.8286586630384</v>
      </c>
      <c r="E123" s="13">
        <f t="shared" si="12"/>
        <v>2604075.8642637096</v>
      </c>
    </row>
    <row r="124" spans="1:5" ht="15" customHeight="1" x14ac:dyDescent="0.25">
      <c r="A124" s="39">
        <v>44317</v>
      </c>
      <c r="B124" s="5">
        <f t="shared" si="4"/>
        <v>24536.901099682811</v>
      </c>
      <c r="C124" s="13">
        <f t="shared" si="11"/>
        <v>21700.632202197579</v>
      </c>
      <c r="D124" s="5">
        <f t="shared" si="9"/>
        <v>2836.2688974852317</v>
      </c>
      <c r="E124" s="13">
        <f t="shared" si="12"/>
        <v>2601239.5953662242</v>
      </c>
    </row>
    <row r="125" spans="1:5" ht="15" customHeight="1" x14ac:dyDescent="0.25">
      <c r="A125" s="39">
        <v>44348</v>
      </c>
      <c r="B125" s="5">
        <f t="shared" si="4"/>
        <v>24536.901099682811</v>
      </c>
      <c r="C125" s="13">
        <f t="shared" si="11"/>
        <v>21676.996628051867</v>
      </c>
      <c r="D125" s="5">
        <f t="shared" si="9"/>
        <v>2859.9044716309436</v>
      </c>
      <c r="E125" s="13">
        <f t="shared" si="12"/>
        <v>2598379.690894593</v>
      </c>
    </row>
    <row r="126" spans="1:5" ht="15" customHeight="1" x14ac:dyDescent="0.25">
      <c r="A126" s="39">
        <v>44378</v>
      </c>
      <c r="B126" s="5">
        <f t="shared" si="4"/>
        <v>24536.901099682811</v>
      </c>
      <c r="C126" s="13">
        <f t="shared" si="11"/>
        <v>21653.164090788276</v>
      </c>
      <c r="D126" s="5">
        <f t="shared" si="9"/>
        <v>2883.7370088945354</v>
      </c>
      <c r="E126" s="13">
        <f t="shared" si="12"/>
        <v>2595495.9538856987</v>
      </c>
    </row>
    <row r="127" spans="1:5" ht="15" customHeight="1" x14ac:dyDescent="0.25">
      <c r="A127" s="39">
        <v>44409</v>
      </c>
      <c r="B127" s="5">
        <f t="shared" si="4"/>
        <v>24536.901099682811</v>
      </c>
      <c r="C127" s="13">
        <f t="shared" si="11"/>
        <v>21629.132949047489</v>
      </c>
      <c r="D127" s="5">
        <f t="shared" si="9"/>
        <v>2907.7681506353219</v>
      </c>
      <c r="E127" s="13">
        <f t="shared" si="12"/>
        <v>2592588.1857350632</v>
      </c>
    </row>
    <row r="128" spans="1:5" ht="15" customHeight="1" x14ac:dyDescent="0.25">
      <c r="A128" s="39">
        <v>44440</v>
      </c>
      <c r="B128" s="5">
        <f t="shared" si="4"/>
        <v>24536.901099682811</v>
      </c>
      <c r="C128" s="13">
        <f t="shared" si="11"/>
        <v>21604.901547792193</v>
      </c>
      <c r="D128" s="5">
        <f t="shared" si="9"/>
        <v>2931.999551890618</v>
      </c>
      <c r="E128" s="13">
        <f t="shared" si="12"/>
        <v>2589656.1861831727</v>
      </c>
    </row>
    <row r="129" spans="1:5" ht="15" customHeight="1" x14ac:dyDescent="0.25">
      <c r="A129" s="39">
        <v>44470</v>
      </c>
      <c r="B129" s="5">
        <f t="shared" si="4"/>
        <v>24536.901099682811</v>
      </c>
      <c r="C129" s="13">
        <f t="shared" si="11"/>
        <v>21580.468218193106</v>
      </c>
      <c r="D129" s="5">
        <f t="shared" si="9"/>
        <v>2956.4328814897053</v>
      </c>
      <c r="E129" s="13">
        <f t="shared" si="12"/>
        <v>2586699.7533016829</v>
      </c>
    </row>
    <row r="130" spans="1:5" ht="15" customHeight="1" x14ac:dyDescent="0.25">
      <c r="A130" s="39">
        <v>44501</v>
      </c>
      <c r="B130" s="5">
        <f t="shared" si="4"/>
        <v>24536.901099682811</v>
      </c>
      <c r="C130" s="13">
        <f t="shared" si="11"/>
        <v>21555.831277514022</v>
      </c>
      <c r="D130" s="5">
        <f t="shared" si="9"/>
        <v>2981.069822168789</v>
      </c>
      <c r="E130" s="13">
        <f t="shared" si="12"/>
        <v>2583718.683479514</v>
      </c>
    </row>
    <row r="131" spans="1:5" ht="15" customHeight="1" x14ac:dyDescent="0.25">
      <c r="A131" s="39">
        <v>44531</v>
      </c>
      <c r="B131" s="5">
        <f t="shared" si="4"/>
        <v>24536.901099682811</v>
      </c>
      <c r="C131" s="13">
        <f t="shared" si="11"/>
        <v>21530.989028995951</v>
      </c>
      <c r="D131" s="5">
        <f t="shared" si="9"/>
        <v>3005.9120706868598</v>
      </c>
      <c r="E131" s="30">
        <f t="shared" si="12"/>
        <v>2580712.771408827</v>
      </c>
    </row>
    <row r="132" spans="1:5" ht="15" customHeight="1" x14ac:dyDescent="0.25">
      <c r="C132" s="30">
        <f t="shared" ref="C132" si="13">SUM(C120:C131)</f>
        <v>259967.11792154054</v>
      </c>
    </row>
    <row r="133" spans="1:5" ht="15" customHeight="1" x14ac:dyDescent="0.25">
      <c r="B133" s="5"/>
      <c r="C133" s="13"/>
      <c r="D133" s="5"/>
      <c r="E133" s="13"/>
    </row>
    <row r="134" spans="1:5" ht="15" customHeight="1" x14ac:dyDescent="0.25">
      <c r="A134" s="39">
        <v>44562</v>
      </c>
      <c r="B134" s="5">
        <f t="shared" si="4"/>
        <v>24536.901099682811</v>
      </c>
      <c r="C134" s="13">
        <f t="shared" ref="C134" si="14">E131*$B$2</f>
        <v>21505.939761740225</v>
      </c>
      <c r="D134" s="5">
        <f t="shared" ref="D134:D145" si="15">B134-C134</f>
        <v>3030.9613379425864</v>
      </c>
      <c r="E134" s="13">
        <f t="shared" ref="E134" si="16">E131-D134</f>
        <v>2577681.8100708844</v>
      </c>
    </row>
    <row r="135" spans="1:5" ht="15" customHeight="1" x14ac:dyDescent="0.25">
      <c r="A135" s="39">
        <v>44593</v>
      </c>
      <c r="B135" s="5">
        <f t="shared" si="4"/>
        <v>24536.901099682811</v>
      </c>
      <c r="C135" s="13">
        <f t="shared" ref="C135:C145" si="17">E134*$B$2</f>
        <v>21480.681750590702</v>
      </c>
      <c r="D135" s="5">
        <f t="shared" si="15"/>
        <v>3056.219349092109</v>
      </c>
      <c r="E135" s="13">
        <f t="shared" ref="E135:E145" si="18">E134-D135</f>
        <v>2574625.5907217921</v>
      </c>
    </row>
    <row r="136" spans="1:5" ht="15" customHeight="1" x14ac:dyDescent="0.25">
      <c r="A136" s="39">
        <v>44621</v>
      </c>
      <c r="B136" s="5">
        <f t="shared" si="4"/>
        <v>24536.901099682811</v>
      </c>
      <c r="C136" s="13">
        <f t="shared" si="17"/>
        <v>21455.213256014933</v>
      </c>
      <c r="D136" s="5">
        <f t="shared" si="15"/>
        <v>3081.687843667878</v>
      </c>
      <c r="E136" s="13">
        <f t="shared" si="18"/>
        <v>2571543.9028781243</v>
      </c>
    </row>
    <row r="137" spans="1:5" ht="15" customHeight="1" x14ac:dyDescent="0.25">
      <c r="A137" s="39">
        <v>44652</v>
      </c>
      <c r="B137" s="5">
        <f t="shared" si="4"/>
        <v>24536.901099682811</v>
      </c>
      <c r="C137" s="13">
        <f t="shared" si="17"/>
        <v>21429.53252398437</v>
      </c>
      <c r="D137" s="5">
        <f t="shared" si="15"/>
        <v>3107.3685756984414</v>
      </c>
      <c r="E137" s="13">
        <f t="shared" si="18"/>
        <v>2568436.534302426</v>
      </c>
    </row>
    <row r="138" spans="1:5" ht="15" customHeight="1" x14ac:dyDescent="0.25">
      <c r="A138" s="39">
        <v>44682</v>
      </c>
      <c r="B138" s="5">
        <f t="shared" si="4"/>
        <v>24536.901099682811</v>
      </c>
      <c r="C138" s="13">
        <f t="shared" si="17"/>
        <v>21403.637785853549</v>
      </c>
      <c r="D138" s="5">
        <f t="shared" si="15"/>
        <v>3133.2633138292622</v>
      </c>
      <c r="E138" s="13">
        <f t="shared" si="18"/>
        <v>2565303.2709885966</v>
      </c>
    </row>
    <row r="139" spans="1:5" ht="15" customHeight="1" x14ac:dyDescent="0.25">
      <c r="A139" s="39">
        <v>44713</v>
      </c>
      <c r="B139" s="5">
        <f t="shared" si="4"/>
        <v>24536.901099682811</v>
      </c>
      <c r="C139" s="13">
        <f t="shared" si="17"/>
        <v>21377.527258238304</v>
      </c>
      <c r="D139" s="5">
        <f t="shared" si="15"/>
        <v>3159.373841444507</v>
      </c>
      <c r="E139" s="13">
        <f t="shared" si="18"/>
        <v>2562143.8971471521</v>
      </c>
    </row>
    <row r="140" spans="1:5" ht="15" customHeight="1" x14ac:dyDescent="0.25">
      <c r="A140" s="39">
        <v>44743</v>
      </c>
      <c r="B140" s="5">
        <f t="shared" si="4"/>
        <v>24536.901099682811</v>
      </c>
      <c r="C140" s="13">
        <f t="shared" si="17"/>
        <v>21351.199142892932</v>
      </c>
      <c r="D140" s="5">
        <f t="shared" si="15"/>
        <v>3185.7019567898787</v>
      </c>
      <c r="E140" s="13">
        <f t="shared" si="18"/>
        <v>2558958.1951903622</v>
      </c>
    </row>
    <row r="141" spans="1:5" ht="15" customHeight="1" x14ac:dyDescent="0.25">
      <c r="A141" s="39">
        <v>44774</v>
      </c>
      <c r="B141" s="5">
        <f t="shared" si="4"/>
        <v>24536.901099682811</v>
      </c>
      <c r="C141" s="13">
        <f t="shared" si="17"/>
        <v>21324.65162658635</v>
      </c>
      <c r="D141" s="5">
        <f t="shared" si="15"/>
        <v>3212.2494730964609</v>
      </c>
      <c r="E141" s="13">
        <f t="shared" si="18"/>
        <v>2555745.9457172658</v>
      </c>
    </row>
    <row r="142" spans="1:5" ht="15" customHeight="1" x14ac:dyDescent="0.25">
      <c r="A142" s="39">
        <v>44805</v>
      </c>
      <c r="B142" s="5">
        <f t="shared" si="4"/>
        <v>24536.901099682811</v>
      </c>
      <c r="C142" s="13">
        <f t="shared" si="17"/>
        <v>21297.882880977217</v>
      </c>
      <c r="D142" s="5">
        <f t="shared" si="15"/>
        <v>3239.0182187055943</v>
      </c>
      <c r="E142" s="13">
        <f t="shared" si="18"/>
        <v>2552506.9274985604</v>
      </c>
    </row>
    <row r="143" spans="1:5" ht="15" customHeight="1" x14ac:dyDescent="0.25">
      <c r="A143" s="39">
        <v>44835</v>
      </c>
      <c r="B143" s="5">
        <f t="shared" si="4"/>
        <v>24536.901099682811</v>
      </c>
      <c r="C143" s="13">
        <f t="shared" si="17"/>
        <v>21270.891062488005</v>
      </c>
      <c r="D143" s="5">
        <f t="shared" si="15"/>
        <v>3266.0100371948065</v>
      </c>
      <c r="E143" s="13">
        <f t="shared" si="18"/>
        <v>2549240.9174613655</v>
      </c>
    </row>
    <row r="144" spans="1:5" ht="15" customHeight="1" x14ac:dyDescent="0.25">
      <c r="A144" s="39">
        <v>44866</v>
      </c>
      <c r="B144" s="5">
        <f t="shared" si="4"/>
        <v>24536.901099682811</v>
      </c>
      <c r="C144" s="13">
        <f t="shared" si="17"/>
        <v>21243.674312178046</v>
      </c>
      <c r="D144" s="5">
        <f t="shared" si="15"/>
        <v>3293.2267875047655</v>
      </c>
      <c r="E144" s="13">
        <f t="shared" si="18"/>
        <v>2545947.6906738607</v>
      </c>
    </row>
    <row r="145" spans="1:5" ht="15" customHeight="1" x14ac:dyDescent="0.25">
      <c r="A145" s="39">
        <v>44896</v>
      </c>
      <c r="B145" s="5">
        <f t="shared" si="4"/>
        <v>24536.901099682811</v>
      </c>
      <c r="C145" s="13">
        <f t="shared" si="17"/>
        <v>21216.230755615506</v>
      </c>
      <c r="D145" s="5">
        <f t="shared" si="15"/>
        <v>3320.6703440673045</v>
      </c>
      <c r="E145" s="30">
        <f t="shared" si="18"/>
        <v>2542627.0203297934</v>
      </c>
    </row>
    <row r="146" spans="1:5" ht="15" customHeight="1" x14ac:dyDescent="0.25">
      <c r="C146" s="30">
        <f t="shared" ref="C146" si="19">SUM(C134:C145)</f>
        <v>256357.06211716015</v>
      </c>
    </row>
    <row r="147" spans="1:5" ht="15" customHeight="1" x14ac:dyDescent="0.25">
      <c r="B147" s="5"/>
      <c r="C147" s="13"/>
      <c r="D147" s="5"/>
      <c r="E147" s="13"/>
    </row>
    <row r="148" spans="1:5" ht="15" customHeight="1" x14ac:dyDescent="0.25">
      <c r="A148" s="39">
        <v>44927</v>
      </c>
      <c r="B148" s="5">
        <f t="shared" ref="B148:B211" si="20">$B$4</f>
        <v>24536.901099682811</v>
      </c>
      <c r="C148" s="13">
        <f t="shared" ref="C148" si="21">E145*$B$2</f>
        <v>21188.558502748278</v>
      </c>
      <c r="D148" s="5">
        <f t="shared" ref="D148:D159" si="22">B148-C148</f>
        <v>3348.3425969345335</v>
      </c>
      <c r="E148" s="13">
        <f t="shared" ref="E148" si="23">E145-D148</f>
        <v>2539278.6777328588</v>
      </c>
    </row>
    <row r="149" spans="1:5" ht="15" customHeight="1" x14ac:dyDescent="0.25">
      <c r="A149" s="39">
        <v>44958</v>
      </c>
      <c r="B149" s="5">
        <f t="shared" si="20"/>
        <v>24536.901099682811</v>
      </c>
      <c r="C149" s="13">
        <f t="shared" ref="C149:C159" si="24">E148*$B$2</f>
        <v>21160.655647773823</v>
      </c>
      <c r="D149" s="5">
        <f t="shared" si="22"/>
        <v>3376.2454519089879</v>
      </c>
      <c r="E149" s="13">
        <f t="shared" ref="E149:E159" si="25">E148-D149</f>
        <v>2535902.4322809498</v>
      </c>
    </row>
    <row r="150" spans="1:5" ht="15" customHeight="1" x14ac:dyDescent="0.25">
      <c r="A150" s="39">
        <v>44986</v>
      </c>
      <c r="B150" s="5">
        <f t="shared" si="20"/>
        <v>24536.901099682811</v>
      </c>
      <c r="C150" s="13">
        <f t="shared" si="24"/>
        <v>21132.520269007913</v>
      </c>
      <c r="D150" s="5">
        <f t="shared" si="22"/>
        <v>3404.3808306748979</v>
      </c>
      <c r="E150" s="13">
        <f t="shared" si="25"/>
        <v>2532498.0514502749</v>
      </c>
    </row>
    <row r="151" spans="1:5" ht="15" customHeight="1" x14ac:dyDescent="0.25">
      <c r="A151" s="39">
        <v>45017</v>
      </c>
      <c r="B151" s="5">
        <f t="shared" si="20"/>
        <v>24536.901099682811</v>
      </c>
      <c r="C151" s="13">
        <f t="shared" si="24"/>
        <v>21104.150428752291</v>
      </c>
      <c r="D151" s="5">
        <f t="shared" si="22"/>
        <v>3432.7506709305198</v>
      </c>
      <c r="E151" s="13">
        <f t="shared" si="25"/>
        <v>2529065.3007793445</v>
      </c>
    </row>
    <row r="152" spans="1:5" ht="15" customHeight="1" x14ac:dyDescent="0.25">
      <c r="A152" s="39">
        <v>45047</v>
      </c>
      <c r="B152" s="5">
        <f t="shared" si="20"/>
        <v>24536.901099682811</v>
      </c>
      <c r="C152" s="13">
        <f t="shared" si="24"/>
        <v>21075.544173161205</v>
      </c>
      <c r="D152" s="5">
        <f t="shared" si="22"/>
        <v>3461.3569265216065</v>
      </c>
      <c r="E152" s="13">
        <f t="shared" si="25"/>
        <v>2525603.9438528228</v>
      </c>
    </row>
    <row r="153" spans="1:5" ht="15" customHeight="1" x14ac:dyDescent="0.25">
      <c r="A153" s="39">
        <v>45078</v>
      </c>
      <c r="B153" s="5">
        <f t="shared" si="20"/>
        <v>24536.901099682811</v>
      </c>
      <c r="C153" s="13">
        <f t="shared" si="24"/>
        <v>21046.699532106857</v>
      </c>
      <c r="D153" s="5">
        <f t="shared" si="22"/>
        <v>3490.201567575954</v>
      </c>
      <c r="E153" s="13">
        <f t="shared" si="25"/>
        <v>2522113.742285247</v>
      </c>
    </row>
    <row r="154" spans="1:5" ht="15" customHeight="1" x14ac:dyDescent="0.25">
      <c r="A154" s="39">
        <v>45108</v>
      </c>
      <c r="B154" s="5">
        <f t="shared" si="20"/>
        <v>24536.901099682811</v>
      </c>
      <c r="C154" s="13">
        <f t="shared" si="24"/>
        <v>21017.614519043724</v>
      </c>
      <c r="D154" s="5">
        <f t="shared" si="22"/>
        <v>3519.2865806390873</v>
      </c>
      <c r="E154" s="13">
        <f t="shared" si="25"/>
        <v>2518594.455704608</v>
      </c>
    </row>
    <row r="155" spans="1:5" ht="15" customHeight="1" x14ac:dyDescent="0.25">
      <c r="A155" s="39">
        <v>45139</v>
      </c>
      <c r="B155" s="5">
        <f t="shared" si="20"/>
        <v>24536.901099682811</v>
      </c>
      <c r="C155" s="13">
        <f t="shared" si="24"/>
        <v>20988.287130871733</v>
      </c>
      <c r="D155" s="5">
        <f t="shared" si="22"/>
        <v>3548.6139688110779</v>
      </c>
      <c r="E155" s="13">
        <f t="shared" si="25"/>
        <v>2515045.841735797</v>
      </c>
    </row>
    <row r="156" spans="1:5" ht="15" customHeight="1" x14ac:dyDescent="0.25">
      <c r="A156" s="39">
        <v>45170</v>
      </c>
      <c r="B156" s="5">
        <f t="shared" si="20"/>
        <v>24536.901099682811</v>
      </c>
      <c r="C156" s="13">
        <f t="shared" si="24"/>
        <v>20958.715347798308</v>
      </c>
      <c r="D156" s="5">
        <f t="shared" si="22"/>
        <v>3578.1857518845027</v>
      </c>
      <c r="E156" s="13">
        <f t="shared" si="25"/>
        <v>2511467.6559839123</v>
      </c>
    </row>
    <row r="157" spans="1:5" ht="15" customHeight="1" x14ac:dyDescent="0.25">
      <c r="A157" s="39">
        <v>45200</v>
      </c>
      <c r="B157" s="5">
        <f t="shared" si="20"/>
        <v>24536.901099682811</v>
      </c>
      <c r="C157" s="13">
        <f t="shared" si="24"/>
        <v>20928.897133199269</v>
      </c>
      <c r="D157" s="5">
        <f t="shared" si="22"/>
        <v>3608.0039664835422</v>
      </c>
      <c r="E157" s="13">
        <f t="shared" si="25"/>
        <v>2507859.6520174285</v>
      </c>
    </row>
    <row r="158" spans="1:5" ht="15" customHeight="1" x14ac:dyDescent="0.25">
      <c r="A158" s="39">
        <v>45231</v>
      </c>
      <c r="B158" s="5">
        <f t="shared" si="20"/>
        <v>24536.901099682811</v>
      </c>
      <c r="C158" s="13">
        <f t="shared" si="24"/>
        <v>20898.830433478572</v>
      </c>
      <c r="D158" s="5">
        <f t="shared" si="22"/>
        <v>3638.0706662042394</v>
      </c>
      <c r="E158" s="13">
        <f t="shared" si="25"/>
        <v>2504221.5813512243</v>
      </c>
    </row>
    <row r="159" spans="1:5" ht="15" customHeight="1" x14ac:dyDescent="0.25">
      <c r="A159" s="39">
        <v>45261</v>
      </c>
      <c r="B159" s="5">
        <f t="shared" si="20"/>
        <v>24536.901099682811</v>
      </c>
      <c r="C159" s="13">
        <f t="shared" si="24"/>
        <v>20868.51317792687</v>
      </c>
      <c r="D159" s="5">
        <f t="shared" si="22"/>
        <v>3668.3879217559406</v>
      </c>
      <c r="E159" s="30">
        <f t="shared" si="25"/>
        <v>2500553.1934294682</v>
      </c>
    </row>
    <row r="160" spans="1:5" ht="15" customHeight="1" x14ac:dyDescent="0.25">
      <c r="C160" s="30">
        <f t="shared" ref="C160" si="26">SUM(C148:C159)</f>
        <v>252368.98629586882</v>
      </c>
    </row>
    <row r="161" spans="1:5" ht="15" customHeight="1" x14ac:dyDescent="0.25">
      <c r="B161" s="5"/>
      <c r="C161" s="13"/>
      <c r="D161" s="5"/>
      <c r="E161" s="13"/>
    </row>
    <row r="162" spans="1:5" ht="15" customHeight="1" x14ac:dyDescent="0.25">
      <c r="A162" s="39">
        <v>45292</v>
      </c>
      <c r="B162" s="5">
        <f t="shared" si="20"/>
        <v>24536.901099682811</v>
      </c>
      <c r="C162" s="13">
        <f t="shared" ref="C162" si="27">E159*$B$2</f>
        <v>20837.943278578903</v>
      </c>
      <c r="D162" s="5">
        <f t="shared" ref="D162:D173" si="28">B162-C162</f>
        <v>3698.9578211039079</v>
      </c>
      <c r="E162" s="13">
        <f t="shared" ref="E162" si="29">E159-D162</f>
        <v>2496854.2356083645</v>
      </c>
    </row>
    <row r="163" spans="1:5" ht="15" customHeight="1" x14ac:dyDescent="0.25">
      <c r="A163" s="39">
        <v>45323</v>
      </c>
      <c r="B163" s="5">
        <f t="shared" si="20"/>
        <v>24536.901099682811</v>
      </c>
      <c r="C163" s="13">
        <f t="shared" ref="C163:C173" si="30">E162*$B$2</f>
        <v>20807.118630069705</v>
      </c>
      <c r="D163" s="5">
        <f t="shared" si="28"/>
        <v>3729.7824696131065</v>
      </c>
      <c r="E163" s="13">
        <f t="shared" ref="E163:E173" si="31">E162-D163</f>
        <v>2493124.4531387514</v>
      </c>
    </row>
    <row r="164" spans="1:5" ht="15" customHeight="1" x14ac:dyDescent="0.25">
      <c r="A164" s="39">
        <v>45352</v>
      </c>
      <c r="B164" s="5">
        <f t="shared" si="20"/>
        <v>24536.901099682811</v>
      </c>
      <c r="C164" s="13">
        <f t="shared" si="30"/>
        <v>20776.037109489596</v>
      </c>
      <c r="D164" s="5">
        <f t="shared" si="28"/>
        <v>3760.8639901932147</v>
      </c>
      <c r="E164" s="13">
        <f t="shared" si="31"/>
        <v>2489363.5891485582</v>
      </c>
    </row>
    <row r="165" spans="1:5" ht="15" customHeight="1" x14ac:dyDescent="0.25">
      <c r="A165" s="39">
        <v>45383</v>
      </c>
      <c r="B165" s="5">
        <f t="shared" si="20"/>
        <v>24536.901099682811</v>
      </c>
      <c r="C165" s="13">
        <f t="shared" si="30"/>
        <v>20744.696576237984</v>
      </c>
      <c r="D165" s="5">
        <f t="shared" si="28"/>
        <v>3792.2045234448269</v>
      </c>
      <c r="E165" s="13">
        <f t="shared" si="31"/>
        <v>2485571.3846251136</v>
      </c>
    </row>
    <row r="166" spans="1:5" ht="15" customHeight="1" x14ac:dyDescent="0.25">
      <c r="A166" s="39">
        <v>45413</v>
      </c>
      <c r="B166" s="5">
        <f t="shared" si="20"/>
        <v>24536.901099682811</v>
      </c>
      <c r="C166" s="13">
        <f t="shared" si="30"/>
        <v>20713.094871875946</v>
      </c>
      <c r="D166" s="5">
        <f t="shared" si="28"/>
        <v>3823.8062278068646</v>
      </c>
      <c r="E166" s="13">
        <f t="shared" si="31"/>
        <v>2481747.5783973066</v>
      </c>
    </row>
    <row r="167" spans="1:5" ht="15" customHeight="1" x14ac:dyDescent="0.25">
      <c r="A167" s="39">
        <v>45444</v>
      </c>
      <c r="B167" s="5">
        <f t="shared" si="20"/>
        <v>24536.901099682811</v>
      </c>
      <c r="C167" s="13">
        <f t="shared" si="30"/>
        <v>20681.229819977554</v>
      </c>
      <c r="D167" s="5">
        <f t="shared" si="28"/>
        <v>3855.6712797052569</v>
      </c>
      <c r="E167" s="13">
        <f t="shared" si="31"/>
        <v>2477891.9071176015</v>
      </c>
    </row>
    <row r="168" spans="1:5" ht="15" customHeight="1" x14ac:dyDescent="0.25">
      <c r="A168" s="39">
        <v>45474</v>
      </c>
      <c r="B168" s="5">
        <f t="shared" si="20"/>
        <v>24536.901099682811</v>
      </c>
      <c r="C168" s="13">
        <f t="shared" si="30"/>
        <v>20649.099225980011</v>
      </c>
      <c r="D168" s="5">
        <f t="shared" si="28"/>
        <v>3887.8018737027996</v>
      </c>
      <c r="E168" s="13">
        <f t="shared" si="31"/>
        <v>2474004.1052438985</v>
      </c>
    </row>
    <row r="169" spans="1:5" ht="15" customHeight="1" x14ac:dyDescent="0.25">
      <c r="A169" s="39">
        <v>45505</v>
      </c>
      <c r="B169" s="5">
        <f t="shared" si="20"/>
        <v>24536.901099682811</v>
      </c>
      <c r="C169" s="13">
        <f t="shared" si="30"/>
        <v>20616.700877032486</v>
      </c>
      <c r="D169" s="5">
        <f t="shared" si="28"/>
        <v>3920.2002226503246</v>
      </c>
      <c r="E169" s="13">
        <f t="shared" si="31"/>
        <v>2470083.9050212479</v>
      </c>
    </row>
    <row r="170" spans="1:5" ht="15" customHeight="1" x14ac:dyDescent="0.25">
      <c r="A170" s="39">
        <v>45536</v>
      </c>
      <c r="B170" s="5">
        <f t="shared" si="20"/>
        <v>24536.901099682811</v>
      </c>
      <c r="C170" s="13">
        <f t="shared" si="30"/>
        <v>20584.032541843731</v>
      </c>
      <c r="D170" s="5">
        <f t="shared" si="28"/>
        <v>3952.8685578390796</v>
      </c>
      <c r="E170" s="13">
        <f t="shared" si="31"/>
        <v>2466131.0364634087</v>
      </c>
    </row>
    <row r="171" spans="1:5" ht="15" customHeight="1" x14ac:dyDescent="0.25">
      <c r="A171" s="39">
        <v>45566</v>
      </c>
      <c r="B171" s="5">
        <f t="shared" si="20"/>
        <v>24536.901099682811</v>
      </c>
      <c r="C171" s="13">
        <f t="shared" si="30"/>
        <v>20551.091970528407</v>
      </c>
      <c r="D171" s="5">
        <f t="shared" si="28"/>
        <v>3985.8091291544042</v>
      </c>
      <c r="E171" s="13">
        <f t="shared" si="31"/>
        <v>2462145.2273342544</v>
      </c>
    </row>
    <row r="172" spans="1:5" ht="15" customHeight="1" x14ac:dyDescent="0.25">
      <c r="A172" s="39">
        <v>45597</v>
      </c>
      <c r="B172" s="5">
        <f t="shared" si="20"/>
        <v>24536.901099682811</v>
      </c>
      <c r="C172" s="13">
        <f t="shared" si="30"/>
        <v>20517.876894452122</v>
      </c>
      <c r="D172" s="5">
        <f t="shared" si="28"/>
        <v>4019.0242052306894</v>
      </c>
      <c r="E172" s="13">
        <f t="shared" si="31"/>
        <v>2458126.2031290238</v>
      </c>
    </row>
    <row r="173" spans="1:5" ht="15" customHeight="1" x14ac:dyDescent="0.25">
      <c r="A173" s="39">
        <v>45627</v>
      </c>
      <c r="B173" s="5">
        <f t="shared" si="20"/>
        <v>24536.901099682811</v>
      </c>
      <c r="C173" s="13">
        <f t="shared" si="30"/>
        <v>20484.385026075197</v>
      </c>
      <c r="D173" s="5">
        <f t="shared" si="28"/>
        <v>4052.5160736076141</v>
      </c>
      <c r="E173" s="30">
        <f t="shared" si="31"/>
        <v>2454073.6870554159</v>
      </c>
    </row>
    <row r="174" spans="1:5" ht="15" customHeight="1" x14ac:dyDescent="0.25">
      <c r="C174" s="30">
        <f t="shared" ref="C174" si="32">SUM(C162:C173)</f>
        <v>247963.30682214166</v>
      </c>
    </row>
    <row r="175" spans="1:5" ht="15" customHeight="1" x14ac:dyDescent="0.25">
      <c r="B175" s="5"/>
      <c r="C175" s="13"/>
      <c r="D175" s="5"/>
      <c r="E175" s="13"/>
    </row>
    <row r="176" spans="1:5" ht="15" customHeight="1" x14ac:dyDescent="0.25">
      <c r="A176" s="39">
        <v>45658</v>
      </c>
      <c r="B176" s="5">
        <f t="shared" si="20"/>
        <v>24536.901099682811</v>
      </c>
      <c r="C176" s="13">
        <f t="shared" ref="C176" si="33">E173*$B$2</f>
        <v>20450.614058795134</v>
      </c>
      <c r="D176" s="5">
        <f t="shared" ref="D176:D187" si="34">B176-C176</f>
        <v>4086.287040887677</v>
      </c>
      <c r="E176" s="13">
        <f t="shared" ref="E176" si="35">E173-D176</f>
        <v>2449987.4000145281</v>
      </c>
    </row>
    <row r="177" spans="1:5" ht="15" customHeight="1" x14ac:dyDescent="0.25">
      <c r="A177" s="39">
        <v>45689</v>
      </c>
      <c r="B177" s="5">
        <f t="shared" si="20"/>
        <v>24536.901099682811</v>
      </c>
      <c r="C177" s="13">
        <f t="shared" ref="C177:C187" si="36">E176*$B$2</f>
        <v>20416.561666787733</v>
      </c>
      <c r="D177" s="5">
        <f t="shared" si="34"/>
        <v>4120.3394328950781</v>
      </c>
      <c r="E177" s="13">
        <f t="shared" ref="E177:E187" si="37">E176-D177</f>
        <v>2445867.0605816329</v>
      </c>
    </row>
    <row r="178" spans="1:5" ht="15" customHeight="1" x14ac:dyDescent="0.25">
      <c r="A178" s="39">
        <v>45717</v>
      </c>
      <c r="B178" s="5">
        <f t="shared" si="20"/>
        <v>24536.901099682811</v>
      </c>
      <c r="C178" s="13">
        <f t="shared" si="36"/>
        <v>20382.225504846941</v>
      </c>
      <c r="D178" s="5">
        <f t="shared" si="34"/>
        <v>4154.6755948358696</v>
      </c>
      <c r="E178" s="13">
        <f t="shared" si="37"/>
        <v>2441712.3849867969</v>
      </c>
    </row>
    <row r="179" spans="1:5" ht="15" customHeight="1" x14ac:dyDescent="0.25">
      <c r="A179" s="39">
        <v>45748</v>
      </c>
      <c r="B179" s="5">
        <f t="shared" si="20"/>
        <v>24536.901099682811</v>
      </c>
      <c r="C179" s="13">
        <f t="shared" si="36"/>
        <v>20347.603208223307</v>
      </c>
      <c r="D179" s="5">
        <f t="shared" si="34"/>
        <v>4189.2978914595042</v>
      </c>
      <c r="E179" s="13">
        <f t="shared" si="37"/>
        <v>2437523.0870953375</v>
      </c>
    </row>
    <row r="180" spans="1:5" ht="15" customHeight="1" x14ac:dyDescent="0.25">
      <c r="A180" s="39">
        <v>45778</v>
      </c>
      <c r="B180" s="5">
        <f t="shared" si="20"/>
        <v>24536.901099682811</v>
      </c>
      <c r="C180" s="13">
        <f t="shared" si="36"/>
        <v>20312.692392461144</v>
      </c>
      <c r="D180" s="5">
        <f t="shared" si="34"/>
        <v>4224.2087072216673</v>
      </c>
      <c r="E180" s="13">
        <f t="shared" si="37"/>
        <v>2433298.8783881157</v>
      </c>
    </row>
    <row r="181" spans="1:5" ht="15" customHeight="1" x14ac:dyDescent="0.25">
      <c r="A181" s="39">
        <v>45809</v>
      </c>
      <c r="B181" s="5">
        <f t="shared" si="20"/>
        <v>24536.901099682811</v>
      </c>
      <c r="C181" s="13">
        <f t="shared" si="36"/>
        <v>20277.490653234297</v>
      </c>
      <c r="D181" s="5">
        <f t="shared" si="34"/>
        <v>4259.4104464485135</v>
      </c>
      <c r="E181" s="13">
        <f t="shared" si="37"/>
        <v>2429039.467941667</v>
      </c>
    </row>
    <row r="182" spans="1:5" ht="15" customHeight="1" x14ac:dyDescent="0.25">
      <c r="A182" s="39">
        <v>45839</v>
      </c>
      <c r="B182" s="5">
        <f t="shared" si="20"/>
        <v>24536.901099682811</v>
      </c>
      <c r="C182" s="13">
        <f t="shared" si="36"/>
        <v>20241.995566180558</v>
      </c>
      <c r="D182" s="5">
        <f t="shared" si="34"/>
        <v>4294.9055335022531</v>
      </c>
      <c r="E182" s="13">
        <f t="shared" si="37"/>
        <v>2424744.5624081646</v>
      </c>
    </row>
    <row r="183" spans="1:5" ht="15" customHeight="1" x14ac:dyDescent="0.25">
      <c r="A183" s="39">
        <v>45870</v>
      </c>
      <c r="B183" s="5">
        <f t="shared" si="20"/>
        <v>24536.901099682811</v>
      </c>
      <c r="C183" s="13">
        <f t="shared" si="36"/>
        <v>20206.204686734705</v>
      </c>
      <c r="D183" s="5">
        <f t="shared" si="34"/>
        <v>4330.6964129481057</v>
      </c>
      <c r="E183" s="13">
        <f t="shared" si="37"/>
        <v>2420413.8659952166</v>
      </c>
    </row>
    <row r="184" spans="1:5" ht="15" customHeight="1" x14ac:dyDescent="0.25">
      <c r="A184" s="39">
        <v>45901</v>
      </c>
      <c r="B184" s="5">
        <f t="shared" si="20"/>
        <v>24536.901099682811</v>
      </c>
      <c r="C184" s="13">
        <f t="shared" si="36"/>
        <v>20170.115549960137</v>
      </c>
      <c r="D184" s="5">
        <f t="shared" si="34"/>
        <v>4366.7855497226737</v>
      </c>
      <c r="E184" s="13">
        <f t="shared" si="37"/>
        <v>2416047.080445494</v>
      </c>
    </row>
    <row r="185" spans="1:5" ht="15" customHeight="1" x14ac:dyDescent="0.25">
      <c r="A185" s="39">
        <v>45931</v>
      </c>
      <c r="B185" s="5">
        <f t="shared" si="20"/>
        <v>24536.901099682811</v>
      </c>
      <c r="C185" s="13">
        <f t="shared" si="36"/>
        <v>20133.725670379117</v>
      </c>
      <c r="D185" s="5">
        <f t="shared" si="34"/>
        <v>4403.1754293036938</v>
      </c>
      <c r="E185" s="13">
        <f t="shared" si="37"/>
        <v>2411643.9050161904</v>
      </c>
    </row>
    <row r="186" spans="1:5" ht="15" customHeight="1" x14ac:dyDescent="0.25">
      <c r="A186" s="39">
        <v>45962</v>
      </c>
      <c r="B186" s="5">
        <f t="shared" si="20"/>
        <v>24536.901099682811</v>
      </c>
      <c r="C186" s="13">
        <f t="shared" si="36"/>
        <v>20097.032541801585</v>
      </c>
      <c r="D186" s="5">
        <f t="shared" si="34"/>
        <v>4439.8685578812256</v>
      </c>
      <c r="E186" s="13">
        <f t="shared" si="37"/>
        <v>2407204.0364583093</v>
      </c>
    </row>
    <row r="187" spans="1:5" ht="15" customHeight="1" x14ac:dyDescent="0.25">
      <c r="A187" s="39">
        <v>45992</v>
      </c>
      <c r="B187" s="5">
        <f t="shared" si="20"/>
        <v>24536.901099682811</v>
      </c>
      <c r="C187" s="13">
        <f t="shared" si="36"/>
        <v>20060.033637152577</v>
      </c>
      <c r="D187" s="5">
        <f t="shared" si="34"/>
        <v>4476.8674625302338</v>
      </c>
      <c r="E187" s="30">
        <f t="shared" si="37"/>
        <v>2402727.168995779</v>
      </c>
    </row>
    <row r="188" spans="1:5" ht="15" customHeight="1" x14ac:dyDescent="0.25">
      <c r="C188" s="30">
        <f t="shared" ref="C188" si="38">SUM(C176:C187)</f>
        <v>243096.29513655725</v>
      </c>
    </row>
    <row r="189" spans="1:5" ht="15" customHeight="1" x14ac:dyDescent="0.25">
      <c r="B189" s="5"/>
      <c r="C189" s="13"/>
      <c r="D189" s="5"/>
      <c r="E189" s="13"/>
    </row>
    <row r="190" spans="1:5" ht="15" customHeight="1" x14ac:dyDescent="0.25">
      <c r="A190" s="39">
        <v>46023</v>
      </c>
      <c r="B190" s="5">
        <f t="shared" si="20"/>
        <v>24536.901099682811</v>
      </c>
      <c r="C190" s="13">
        <f t="shared" ref="C190" si="39">E187*$B$2</f>
        <v>20022.726408298156</v>
      </c>
      <c r="D190" s="5">
        <f t="shared" ref="D190:D201" si="40">B190-C190</f>
        <v>4514.1746913846546</v>
      </c>
      <c r="E190" s="13">
        <f t="shared" ref="E190" si="41">E187-D190</f>
        <v>2398212.9943043943</v>
      </c>
    </row>
    <row r="191" spans="1:5" ht="15" customHeight="1" x14ac:dyDescent="0.25">
      <c r="A191" s="39">
        <v>46054</v>
      </c>
      <c r="B191" s="5">
        <f t="shared" si="20"/>
        <v>24536.901099682811</v>
      </c>
      <c r="C191" s="13">
        <f t="shared" ref="C191:C201" si="42">E190*$B$2</f>
        <v>19985.108285869952</v>
      </c>
      <c r="D191" s="5">
        <f t="shared" si="40"/>
        <v>4551.7928138128591</v>
      </c>
      <c r="E191" s="13">
        <f t="shared" ref="E191:E201" si="43">E190-D191</f>
        <v>2393661.2014905815</v>
      </c>
    </row>
    <row r="192" spans="1:5" ht="15" customHeight="1" x14ac:dyDescent="0.25">
      <c r="A192" s="39">
        <v>46082</v>
      </c>
      <c r="B192" s="5">
        <f t="shared" si="20"/>
        <v>24536.901099682811</v>
      </c>
      <c r="C192" s="13">
        <f t="shared" si="42"/>
        <v>19947.176679088177</v>
      </c>
      <c r="D192" s="5">
        <f t="shared" si="40"/>
        <v>4589.7244205946336</v>
      </c>
      <c r="E192" s="13">
        <f t="shared" si="43"/>
        <v>2389071.477069987</v>
      </c>
    </row>
    <row r="193" spans="1:5" ht="15" customHeight="1" x14ac:dyDescent="0.25">
      <c r="A193" s="39">
        <v>46113</v>
      </c>
      <c r="B193" s="5">
        <f t="shared" si="20"/>
        <v>24536.901099682811</v>
      </c>
      <c r="C193" s="13">
        <f t="shared" si="42"/>
        <v>19908.928975583225</v>
      </c>
      <c r="D193" s="5">
        <f t="shared" si="40"/>
        <v>4627.9721240995859</v>
      </c>
      <c r="E193" s="13">
        <f t="shared" si="43"/>
        <v>2384443.5049458873</v>
      </c>
    </row>
    <row r="194" spans="1:5" ht="15" customHeight="1" x14ac:dyDescent="0.25">
      <c r="A194" s="39">
        <v>46143</v>
      </c>
      <c r="B194" s="5">
        <f t="shared" si="20"/>
        <v>24536.901099682811</v>
      </c>
      <c r="C194" s="13">
        <f t="shared" si="42"/>
        <v>19870.362541215727</v>
      </c>
      <c r="D194" s="5">
        <f t="shared" si="40"/>
        <v>4666.5385584670839</v>
      </c>
      <c r="E194" s="13">
        <f t="shared" si="43"/>
        <v>2379776.96638742</v>
      </c>
    </row>
    <row r="195" spans="1:5" ht="15" customHeight="1" x14ac:dyDescent="0.25">
      <c r="A195" s="39">
        <v>46174</v>
      </c>
      <c r="B195" s="5">
        <f t="shared" si="20"/>
        <v>24536.901099682811</v>
      </c>
      <c r="C195" s="13">
        <f t="shared" si="42"/>
        <v>19831.474719895166</v>
      </c>
      <c r="D195" s="5">
        <f t="shared" si="40"/>
        <v>4705.4263797876447</v>
      </c>
      <c r="E195" s="13">
        <f t="shared" si="43"/>
        <v>2375071.5400076322</v>
      </c>
    </row>
    <row r="196" spans="1:5" ht="15" customHeight="1" x14ac:dyDescent="0.25">
      <c r="A196" s="39">
        <v>46204</v>
      </c>
      <c r="B196" s="5">
        <f t="shared" si="20"/>
        <v>24536.901099682811</v>
      </c>
      <c r="C196" s="13">
        <f t="shared" si="42"/>
        <v>19792.262833396933</v>
      </c>
      <c r="D196" s="5">
        <f t="shared" si="40"/>
        <v>4744.6382662858778</v>
      </c>
      <c r="E196" s="13">
        <f t="shared" si="43"/>
        <v>2370326.9017413463</v>
      </c>
    </row>
    <row r="197" spans="1:5" ht="15" customHeight="1" x14ac:dyDescent="0.25">
      <c r="A197" s="39">
        <v>46235</v>
      </c>
      <c r="B197" s="5">
        <f t="shared" si="20"/>
        <v>24536.901099682811</v>
      </c>
      <c r="C197" s="13">
        <f t="shared" si="42"/>
        <v>19752.724181177888</v>
      </c>
      <c r="D197" s="5">
        <f t="shared" si="40"/>
        <v>4784.1769185049234</v>
      </c>
      <c r="E197" s="13">
        <f t="shared" si="43"/>
        <v>2365542.7248228416</v>
      </c>
    </row>
    <row r="198" spans="1:5" ht="15" customHeight="1" x14ac:dyDescent="0.25">
      <c r="A198" s="39">
        <v>46266</v>
      </c>
      <c r="B198" s="5">
        <f t="shared" si="20"/>
        <v>24536.901099682811</v>
      </c>
      <c r="C198" s="13">
        <f t="shared" si="42"/>
        <v>19712.856040190345</v>
      </c>
      <c r="D198" s="5">
        <f t="shared" si="40"/>
        <v>4824.045059492466</v>
      </c>
      <c r="E198" s="13">
        <f t="shared" si="43"/>
        <v>2360718.6797633492</v>
      </c>
    </row>
    <row r="199" spans="1:5" ht="15" customHeight="1" x14ac:dyDescent="0.25">
      <c r="A199" s="39">
        <v>46296</v>
      </c>
      <c r="B199" s="5">
        <f t="shared" si="20"/>
        <v>24536.901099682811</v>
      </c>
      <c r="C199" s="13">
        <f t="shared" si="42"/>
        <v>19672.655664694576</v>
      </c>
      <c r="D199" s="5">
        <f t="shared" si="40"/>
        <v>4864.2454349882355</v>
      </c>
      <c r="E199" s="13">
        <f t="shared" si="43"/>
        <v>2355854.4343283609</v>
      </c>
    </row>
    <row r="200" spans="1:5" ht="15" customHeight="1" x14ac:dyDescent="0.25">
      <c r="A200" s="39">
        <v>46327</v>
      </c>
      <c r="B200" s="5">
        <f t="shared" si="20"/>
        <v>24536.901099682811</v>
      </c>
      <c r="C200" s="13">
        <f t="shared" si="42"/>
        <v>19632.120286069676</v>
      </c>
      <c r="D200" s="5">
        <f t="shared" si="40"/>
        <v>4904.7808136131353</v>
      </c>
      <c r="E200" s="13">
        <f t="shared" si="43"/>
        <v>2350949.653514748</v>
      </c>
    </row>
    <row r="201" spans="1:5" ht="15" customHeight="1" x14ac:dyDescent="0.25">
      <c r="A201" s="39">
        <v>46357</v>
      </c>
      <c r="B201" s="5">
        <f t="shared" si="20"/>
        <v>24536.901099682811</v>
      </c>
      <c r="C201" s="13">
        <f t="shared" si="42"/>
        <v>19591.247112622899</v>
      </c>
      <c r="D201" s="5">
        <f t="shared" si="40"/>
        <v>4945.6539870599117</v>
      </c>
      <c r="E201" s="30">
        <f t="shared" si="43"/>
        <v>2346003.9995276881</v>
      </c>
    </row>
    <row r="202" spans="1:5" ht="15" customHeight="1" x14ac:dyDescent="0.25">
      <c r="C202" s="30">
        <f t="shared" ref="C202" si="44">SUM(C190:C201)</f>
        <v>237719.64372810273</v>
      </c>
    </row>
    <row r="203" spans="1:5" ht="15" customHeight="1" x14ac:dyDescent="0.25">
      <c r="B203" s="5"/>
      <c r="C203" s="13"/>
      <c r="D203" s="5"/>
      <c r="E203" s="13"/>
    </row>
    <row r="204" spans="1:5" ht="15" customHeight="1" x14ac:dyDescent="0.25">
      <c r="A204" s="39">
        <v>46388</v>
      </c>
      <c r="B204" s="5">
        <f t="shared" si="20"/>
        <v>24536.901099682811</v>
      </c>
      <c r="C204" s="13">
        <f t="shared" ref="C204" si="45">E201*$B$2</f>
        <v>19550.0333293974</v>
      </c>
      <c r="D204" s="5">
        <f t="shared" ref="D204:D215" si="46">B204-C204</f>
        <v>4986.8677702854111</v>
      </c>
      <c r="E204" s="13">
        <f t="shared" ref="E204" si="47">E201-D204</f>
        <v>2341017.1317574028</v>
      </c>
    </row>
    <row r="205" spans="1:5" ht="15" customHeight="1" x14ac:dyDescent="0.25">
      <c r="A205" s="39">
        <v>46419</v>
      </c>
      <c r="B205" s="5">
        <f t="shared" si="20"/>
        <v>24536.901099682811</v>
      </c>
      <c r="C205" s="13">
        <f t="shared" ref="C205:C215" si="48">E204*$B$2</f>
        <v>19508.476097978357</v>
      </c>
      <c r="D205" s="5">
        <f t="shared" si="46"/>
        <v>5028.4250017044542</v>
      </c>
      <c r="E205" s="13">
        <f t="shared" ref="E205:E215" si="49">E204-D205</f>
        <v>2335988.7067556982</v>
      </c>
    </row>
    <row r="206" spans="1:5" ht="15" customHeight="1" x14ac:dyDescent="0.25">
      <c r="A206" s="39">
        <v>46447</v>
      </c>
      <c r="B206" s="5">
        <f t="shared" si="20"/>
        <v>24536.901099682811</v>
      </c>
      <c r="C206" s="13">
        <f t="shared" si="48"/>
        <v>19466.572556297484</v>
      </c>
      <c r="D206" s="5">
        <f t="shared" si="46"/>
        <v>5070.3285433853271</v>
      </c>
      <c r="E206" s="13">
        <f t="shared" si="49"/>
        <v>2330918.3782123127</v>
      </c>
    </row>
    <row r="207" spans="1:5" ht="15" customHeight="1" x14ac:dyDescent="0.25">
      <c r="A207" s="39">
        <v>46478</v>
      </c>
      <c r="B207" s="5">
        <f t="shared" si="20"/>
        <v>24536.901099682811</v>
      </c>
      <c r="C207" s="13">
        <f t="shared" si="48"/>
        <v>19424.319818435939</v>
      </c>
      <c r="D207" s="5">
        <f t="shared" si="46"/>
        <v>5112.5812812468721</v>
      </c>
      <c r="E207" s="13">
        <f t="shared" si="49"/>
        <v>2325805.7969310656</v>
      </c>
    </row>
    <row r="208" spans="1:5" ht="15" customHeight="1" x14ac:dyDescent="0.25">
      <c r="A208" s="39">
        <v>46508</v>
      </c>
      <c r="B208" s="5">
        <f t="shared" si="20"/>
        <v>24536.901099682811</v>
      </c>
      <c r="C208" s="13">
        <f t="shared" si="48"/>
        <v>19381.714974425548</v>
      </c>
      <c r="D208" s="5">
        <f t="shared" si="46"/>
        <v>5155.1861252572635</v>
      </c>
      <c r="E208" s="13">
        <f t="shared" si="49"/>
        <v>2320650.6108058086</v>
      </c>
    </row>
    <row r="209" spans="1:5" ht="15" customHeight="1" x14ac:dyDescent="0.25">
      <c r="A209" s="39">
        <v>46539</v>
      </c>
      <c r="B209" s="5">
        <f t="shared" si="20"/>
        <v>24536.901099682811</v>
      </c>
      <c r="C209" s="13">
        <f t="shared" si="48"/>
        <v>19338.755090048406</v>
      </c>
      <c r="D209" s="5">
        <f t="shared" si="46"/>
        <v>5198.1460096344053</v>
      </c>
      <c r="E209" s="13">
        <f t="shared" si="49"/>
        <v>2315452.4647961743</v>
      </c>
    </row>
    <row r="210" spans="1:5" ht="15" customHeight="1" x14ac:dyDescent="0.25">
      <c r="A210" s="39">
        <v>46569</v>
      </c>
      <c r="B210" s="5">
        <f t="shared" si="20"/>
        <v>24536.901099682811</v>
      </c>
      <c r="C210" s="13">
        <f t="shared" si="48"/>
        <v>19295.437206634786</v>
      </c>
      <c r="D210" s="5">
        <f t="shared" si="46"/>
        <v>5241.4638930480251</v>
      </c>
      <c r="E210" s="13">
        <f t="shared" si="49"/>
        <v>2310211.0009031263</v>
      </c>
    </row>
    <row r="211" spans="1:5" ht="15" customHeight="1" x14ac:dyDescent="0.25">
      <c r="A211" s="39">
        <v>46600</v>
      </c>
      <c r="B211" s="5">
        <f t="shared" si="20"/>
        <v>24536.901099682811</v>
      </c>
      <c r="C211" s="13">
        <f t="shared" si="48"/>
        <v>19251.758340859385</v>
      </c>
      <c r="D211" s="5">
        <f t="shared" si="46"/>
        <v>5285.1427588234255</v>
      </c>
      <c r="E211" s="13">
        <f t="shared" si="49"/>
        <v>2304925.8581443029</v>
      </c>
    </row>
    <row r="212" spans="1:5" ht="15" customHeight="1" x14ac:dyDescent="0.25">
      <c r="A212" s="39">
        <v>46631</v>
      </c>
      <c r="B212" s="5">
        <f t="shared" ref="B212:B275" si="50">$B$4</f>
        <v>24536.901099682811</v>
      </c>
      <c r="C212" s="13">
        <f t="shared" si="48"/>
        <v>19207.715484535856</v>
      </c>
      <c r="D212" s="5">
        <f t="shared" si="46"/>
        <v>5329.1856151469547</v>
      </c>
      <c r="E212" s="13">
        <f t="shared" si="49"/>
        <v>2299596.6725291559</v>
      </c>
    </row>
    <row r="213" spans="1:5" ht="15" customHeight="1" x14ac:dyDescent="0.25">
      <c r="A213" s="39">
        <v>46661</v>
      </c>
      <c r="B213" s="5">
        <f t="shared" si="50"/>
        <v>24536.901099682811</v>
      </c>
      <c r="C213" s="13">
        <f t="shared" si="48"/>
        <v>19163.30560440963</v>
      </c>
      <c r="D213" s="5">
        <f t="shared" si="46"/>
        <v>5373.5954952731809</v>
      </c>
      <c r="E213" s="13">
        <f t="shared" si="49"/>
        <v>2294223.0770338825</v>
      </c>
    </row>
    <row r="214" spans="1:5" ht="15" customHeight="1" x14ac:dyDescent="0.25">
      <c r="A214" s="39">
        <v>46692</v>
      </c>
      <c r="B214" s="5">
        <f t="shared" si="50"/>
        <v>24536.901099682811</v>
      </c>
      <c r="C214" s="13">
        <f t="shared" si="48"/>
        <v>19118.525641949022</v>
      </c>
      <c r="D214" s="5">
        <f t="shared" si="46"/>
        <v>5418.3754577337895</v>
      </c>
      <c r="E214" s="13">
        <f t="shared" si="49"/>
        <v>2288804.7015761486</v>
      </c>
    </row>
    <row r="215" spans="1:5" ht="15" customHeight="1" x14ac:dyDescent="0.25">
      <c r="A215" s="39">
        <v>46722</v>
      </c>
      <c r="B215" s="5">
        <f t="shared" si="50"/>
        <v>24536.901099682811</v>
      </c>
      <c r="C215" s="13">
        <f t="shared" si="48"/>
        <v>19073.372513134571</v>
      </c>
      <c r="D215" s="5">
        <f t="shared" si="46"/>
        <v>5463.5285865482401</v>
      </c>
      <c r="E215" s="30">
        <f t="shared" si="49"/>
        <v>2283341.1729896003</v>
      </c>
    </row>
    <row r="216" spans="1:5" ht="15" customHeight="1" x14ac:dyDescent="0.25">
      <c r="C216" s="30">
        <f t="shared" ref="C216" si="51">SUM(C204:C215)</f>
        <v>231779.98665810638</v>
      </c>
    </row>
    <row r="217" spans="1:5" ht="15" customHeight="1" x14ac:dyDescent="0.25">
      <c r="B217" s="5"/>
      <c r="C217" s="13"/>
      <c r="D217" s="5"/>
      <c r="E217" s="13"/>
    </row>
    <row r="218" spans="1:5" ht="15" customHeight="1" x14ac:dyDescent="0.25">
      <c r="A218" s="39">
        <v>46753</v>
      </c>
      <c r="B218" s="5">
        <f t="shared" si="50"/>
        <v>24536.901099682811</v>
      </c>
      <c r="C218" s="13">
        <f t="shared" ref="C218" si="52">E215*$B$2</f>
        <v>19027.84310824667</v>
      </c>
      <c r="D218" s="5">
        <f t="shared" ref="D218:D229" si="53">B218-C218</f>
        <v>5509.0579914361406</v>
      </c>
      <c r="E218" s="13">
        <f t="shared" ref="E218" si="54">E215-D218</f>
        <v>2277832.1149981641</v>
      </c>
    </row>
    <row r="219" spans="1:5" ht="15" customHeight="1" x14ac:dyDescent="0.25">
      <c r="A219" s="39">
        <v>46784</v>
      </c>
      <c r="B219" s="5">
        <f t="shared" si="50"/>
        <v>24536.901099682811</v>
      </c>
      <c r="C219" s="13">
        <f t="shared" ref="C219:C229" si="55">E218*$B$2</f>
        <v>18981.934291651367</v>
      </c>
      <c r="D219" s="5">
        <f t="shared" si="53"/>
        <v>5554.9668080314441</v>
      </c>
      <c r="E219" s="13">
        <f t="shared" ref="E219:E229" si="56">E218-D219</f>
        <v>2272277.1481901328</v>
      </c>
    </row>
    <row r="220" spans="1:5" ht="15" customHeight="1" x14ac:dyDescent="0.25">
      <c r="A220" s="39">
        <v>46813</v>
      </c>
      <c r="B220" s="5">
        <f t="shared" si="50"/>
        <v>24536.901099682811</v>
      </c>
      <c r="C220" s="13">
        <f t="shared" si="55"/>
        <v>18935.642901584441</v>
      </c>
      <c r="D220" s="5">
        <f t="shared" si="53"/>
        <v>5601.2581980983705</v>
      </c>
      <c r="E220" s="13">
        <f t="shared" si="56"/>
        <v>2266675.8899920345</v>
      </c>
    </row>
    <row r="221" spans="1:5" ht="15" customHeight="1" x14ac:dyDescent="0.25">
      <c r="A221" s="39">
        <v>46844</v>
      </c>
      <c r="B221" s="5">
        <f t="shared" si="50"/>
        <v>24536.901099682811</v>
      </c>
      <c r="C221" s="13">
        <f t="shared" si="55"/>
        <v>18888.965749933621</v>
      </c>
      <c r="D221" s="5">
        <f t="shared" si="53"/>
        <v>5647.9353497491902</v>
      </c>
      <c r="E221" s="13">
        <f t="shared" si="56"/>
        <v>2261027.9546422851</v>
      </c>
    </row>
    <row r="222" spans="1:5" ht="15" customHeight="1" x14ac:dyDescent="0.25">
      <c r="A222" s="39">
        <v>46874</v>
      </c>
      <c r="B222" s="5">
        <f t="shared" si="50"/>
        <v>24536.901099682811</v>
      </c>
      <c r="C222" s="13">
        <f t="shared" si="55"/>
        <v>18841.899622019042</v>
      </c>
      <c r="D222" s="5">
        <f t="shared" si="53"/>
        <v>5695.001477663769</v>
      </c>
      <c r="E222" s="13">
        <f t="shared" si="56"/>
        <v>2255332.9531646213</v>
      </c>
    </row>
    <row r="223" spans="1:5" ht="15" customHeight="1" x14ac:dyDescent="0.25">
      <c r="A223" s="39">
        <v>46905</v>
      </c>
      <c r="B223" s="5">
        <f t="shared" si="50"/>
        <v>24536.901099682811</v>
      </c>
      <c r="C223" s="13">
        <f t="shared" si="55"/>
        <v>18794.441276371843</v>
      </c>
      <c r="D223" s="5">
        <f t="shared" si="53"/>
        <v>5742.4598233109682</v>
      </c>
      <c r="E223" s="13">
        <f t="shared" si="56"/>
        <v>2249590.4933413104</v>
      </c>
    </row>
    <row r="224" spans="1:5" ht="15" customHeight="1" x14ac:dyDescent="0.25">
      <c r="A224" s="39">
        <v>46935</v>
      </c>
      <c r="B224" s="5">
        <f t="shared" si="50"/>
        <v>24536.901099682811</v>
      </c>
      <c r="C224" s="13">
        <f t="shared" si="55"/>
        <v>18746.587444510918</v>
      </c>
      <c r="D224" s="5">
        <f t="shared" si="53"/>
        <v>5790.3136551718926</v>
      </c>
      <c r="E224" s="13">
        <f t="shared" si="56"/>
        <v>2243800.1796861384</v>
      </c>
    </row>
    <row r="225" spans="1:5" ht="15" customHeight="1" x14ac:dyDescent="0.25">
      <c r="A225" s="39">
        <v>46966</v>
      </c>
      <c r="B225" s="5">
        <f t="shared" si="50"/>
        <v>24536.901099682811</v>
      </c>
      <c r="C225" s="13">
        <f t="shared" si="55"/>
        <v>18698.33483071782</v>
      </c>
      <c r="D225" s="5">
        <f t="shared" si="53"/>
        <v>5838.5662689649907</v>
      </c>
      <c r="E225" s="13">
        <f t="shared" si="56"/>
        <v>2237961.6134171733</v>
      </c>
    </row>
    <row r="226" spans="1:5" ht="15" customHeight="1" x14ac:dyDescent="0.25">
      <c r="A226" s="39">
        <v>46997</v>
      </c>
      <c r="B226" s="5">
        <f t="shared" si="50"/>
        <v>24536.901099682811</v>
      </c>
      <c r="C226" s="13">
        <f t="shared" si="55"/>
        <v>18649.680111809776</v>
      </c>
      <c r="D226" s="5">
        <f t="shared" si="53"/>
        <v>5887.2209878730355</v>
      </c>
      <c r="E226" s="13">
        <f t="shared" si="56"/>
        <v>2232074.3924293001</v>
      </c>
    </row>
    <row r="227" spans="1:5" ht="15" customHeight="1" x14ac:dyDescent="0.25">
      <c r="A227" s="39">
        <v>47027</v>
      </c>
      <c r="B227" s="5">
        <f t="shared" si="50"/>
        <v>24536.901099682811</v>
      </c>
      <c r="C227" s="13">
        <f t="shared" si="55"/>
        <v>18600.619936910833</v>
      </c>
      <c r="D227" s="5">
        <f t="shared" si="53"/>
        <v>5936.2811627719784</v>
      </c>
      <c r="E227" s="13">
        <f t="shared" si="56"/>
        <v>2226138.1112665283</v>
      </c>
    </row>
    <row r="228" spans="1:5" ht="15" customHeight="1" x14ac:dyDescent="0.25">
      <c r="A228" s="39">
        <v>47058</v>
      </c>
      <c r="B228" s="5">
        <f t="shared" si="50"/>
        <v>24536.901099682811</v>
      </c>
      <c r="C228" s="13">
        <f t="shared" si="55"/>
        <v>18551.150927221068</v>
      </c>
      <c r="D228" s="5">
        <f t="shared" si="53"/>
        <v>5985.7501724617432</v>
      </c>
      <c r="E228" s="13">
        <f t="shared" si="56"/>
        <v>2220152.3610940664</v>
      </c>
    </row>
    <row r="229" spans="1:5" ht="15" customHeight="1" x14ac:dyDescent="0.25">
      <c r="A229" s="39">
        <v>47088</v>
      </c>
      <c r="B229" s="5">
        <f t="shared" si="50"/>
        <v>24536.901099682811</v>
      </c>
      <c r="C229" s="13">
        <f t="shared" si="55"/>
        <v>18501.269675783886</v>
      </c>
      <c r="D229" s="5">
        <f t="shared" si="53"/>
        <v>6035.6314238989253</v>
      </c>
      <c r="E229" s="30">
        <f t="shared" si="56"/>
        <v>2214116.7296701674</v>
      </c>
    </row>
    <row r="230" spans="1:5" ht="15" customHeight="1" x14ac:dyDescent="0.25">
      <c r="C230" s="30">
        <f t="shared" ref="C230" si="57">SUM(C218:C229)</f>
        <v>225218.36987676128</v>
      </c>
    </row>
    <row r="231" spans="1:5" ht="15" customHeight="1" x14ac:dyDescent="0.25">
      <c r="B231" s="5"/>
      <c r="C231" s="13"/>
      <c r="D231" s="5"/>
      <c r="E231" s="13"/>
    </row>
    <row r="232" spans="1:5" ht="15" customHeight="1" x14ac:dyDescent="0.25">
      <c r="A232" s="39">
        <v>47119</v>
      </c>
      <c r="B232" s="5">
        <f t="shared" si="50"/>
        <v>24536.901099682811</v>
      </c>
      <c r="C232" s="13">
        <f t="shared" ref="C232" si="58">E229*$B$2</f>
        <v>18450.972747251395</v>
      </c>
      <c r="D232" s="5">
        <f t="shared" ref="D232:D243" si="59">B232-C232</f>
        <v>6085.928352431416</v>
      </c>
      <c r="E232" s="13">
        <f t="shared" ref="E232" si="60">E229-D232</f>
        <v>2208030.801317736</v>
      </c>
    </row>
    <row r="233" spans="1:5" ht="15" customHeight="1" x14ac:dyDescent="0.25">
      <c r="A233" s="39">
        <v>47150</v>
      </c>
      <c r="B233" s="5">
        <f t="shared" si="50"/>
        <v>24536.901099682811</v>
      </c>
      <c r="C233" s="13">
        <f t="shared" ref="C233:C243" si="61">E232*$B$2</f>
        <v>18400.256677647802</v>
      </c>
      <c r="D233" s="5">
        <f t="shared" si="59"/>
        <v>6136.6444220350095</v>
      </c>
      <c r="E233" s="13">
        <f t="shared" ref="E233:E243" si="62">E232-D233</f>
        <v>2201894.1568957008</v>
      </c>
    </row>
    <row r="234" spans="1:5" ht="15" customHeight="1" x14ac:dyDescent="0.25">
      <c r="A234" s="39">
        <v>47178</v>
      </c>
      <c r="B234" s="5">
        <f t="shared" si="50"/>
        <v>24536.901099682811</v>
      </c>
      <c r="C234" s="13">
        <f t="shared" si="61"/>
        <v>18349.117974130841</v>
      </c>
      <c r="D234" s="5">
        <f t="shared" si="59"/>
        <v>6187.7831255519704</v>
      </c>
      <c r="E234" s="13">
        <f t="shared" si="62"/>
        <v>2195706.373770149</v>
      </c>
    </row>
    <row r="235" spans="1:5" ht="15" customHeight="1" x14ac:dyDescent="0.25">
      <c r="A235" s="39">
        <v>47209</v>
      </c>
      <c r="B235" s="5">
        <f t="shared" si="50"/>
        <v>24536.901099682811</v>
      </c>
      <c r="C235" s="13">
        <f t="shared" si="61"/>
        <v>18297.553114751241</v>
      </c>
      <c r="D235" s="5">
        <f t="shared" si="59"/>
        <v>6239.34798493157</v>
      </c>
      <c r="E235" s="13">
        <f t="shared" si="62"/>
        <v>2189467.0257852175</v>
      </c>
    </row>
    <row r="236" spans="1:5" ht="15" customHeight="1" x14ac:dyDescent="0.25">
      <c r="A236" s="39">
        <v>47239</v>
      </c>
      <c r="B236" s="5">
        <f t="shared" si="50"/>
        <v>24536.901099682811</v>
      </c>
      <c r="C236" s="13">
        <f t="shared" si="61"/>
        <v>18245.558548210145</v>
      </c>
      <c r="D236" s="5">
        <f t="shared" si="59"/>
        <v>6291.3425514726659</v>
      </c>
      <c r="E236" s="13">
        <f t="shared" si="62"/>
        <v>2183175.6832337449</v>
      </c>
    </row>
    <row r="237" spans="1:5" ht="15" customHeight="1" x14ac:dyDescent="0.25">
      <c r="A237" s="39">
        <v>47270</v>
      </c>
      <c r="B237" s="5">
        <f t="shared" si="50"/>
        <v>24536.901099682811</v>
      </c>
      <c r="C237" s="13">
        <f t="shared" si="61"/>
        <v>18193.130693614541</v>
      </c>
      <c r="D237" s="5">
        <f t="shared" si="59"/>
        <v>6343.7704060682699</v>
      </c>
      <c r="E237" s="13">
        <f t="shared" si="62"/>
        <v>2176831.9128276766</v>
      </c>
    </row>
    <row r="238" spans="1:5" ht="15" customHeight="1" x14ac:dyDescent="0.25">
      <c r="A238" s="39">
        <v>47300</v>
      </c>
      <c r="B238" s="5">
        <f t="shared" si="50"/>
        <v>24536.901099682811</v>
      </c>
      <c r="C238" s="13">
        <f t="shared" si="61"/>
        <v>18140.265940230638</v>
      </c>
      <c r="D238" s="5">
        <f t="shared" si="59"/>
        <v>6396.635159452173</v>
      </c>
      <c r="E238" s="13">
        <f t="shared" si="62"/>
        <v>2170435.2776682246</v>
      </c>
    </row>
    <row r="239" spans="1:5" ht="15" customHeight="1" x14ac:dyDescent="0.25">
      <c r="A239" s="39">
        <v>47331</v>
      </c>
      <c r="B239" s="5">
        <f t="shared" si="50"/>
        <v>24536.901099682811</v>
      </c>
      <c r="C239" s="13">
        <f t="shared" si="61"/>
        <v>18086.960647235206</v>
      </c>
      <c r="D239" s="5">
        <f t="shared" si="59"/>
        <v>6449.9404524476049</v>
      </c>
      <c r="E239" s="13">
        <f t="shared" si="62"/>
        <v>2163985.337215777</v>
      </c>
    </row>
    <row r="240" spans="1:5" ht="15" customHeight="1" x14ac:dyDescent="0.25">
      <c r="A240" s="39">
        <v>47362</v>
      </c>
      <c r="B240" s="5">
        <f t="shared" si="50"/>
        <v>24536.901099682811</v>
      </c>
      <c r="C240" s="13">
        <f t="shared" si="61"/>
        <v>18033.211143464807</v>
      </c>
      <c r="D240" s="5">
        <f t="shared" si="59"/>
        <v>6503.6899562180042</v>
      </c>
      <c r="E240" s="13">
        <f t="shared" si="62"/>
        <v>2157481.647259559</v>
      </c>
    </row>
    <row r="241" spans="1:5" ht="15" customHeight="1" x14ac:dyDescent="0.25">
      <c r="A241" s="39">
        <v>47392</v>
      </c>
      <c r="B241" s="5">
        <f t="shared" si="50"/>
        <v>24536.901099682811</v>
      </c>
      <c r="C241" s="13">
        <f t="shared" si="61"/>
        <v>17979.01372716299</v>
      </c>
      <c r="D241" s="5">
        <f t="shared" si="59"/>
        <v>6557.8873725198209</v>
      </c>
      <c r="E241" s="13">
        <f t="shared" si="62"/>
        <v>2150923.7598870392</v>
      </c>
    </row>
    <row r="242" spans="1:5" ht="15" customHeight="1" x14ac:dyDescent="0.25">
      <c r="A242" s="39">
        <v>47423</v>
      </c>
      <c r="B242" s="5">
        <f t="shared" si="50"/>
        <v>24536.901099682811</v>
      </c>
      <c r="C242" s="13">
        <f t="shared" si="61"/>
        <v>17924.364665725327</v>
      </c>
      <c r="D242" s="5">
        <f t="shared" si="59"/>
        <v>6612.5364339574844</v>
      </c>
      <c r="E242" s="13">
        <f t="shared" si="62"/>
        <v>2144311.2234530817</v>
      </c>
    </row>
    <row r="243" spans="1:5" ht="15" customHeight="1" x14ac:dyDescent="0.25">
      <c r="A243" s="39">
        <v>47453</v>
      </c>
      <c r="B243" s="5">
        <f t="shared" si="50"/>
        <v>24536.901099682811</v>
      </c>
      <c r="C243" s="13">
        <f t="shared" si="61"/>
        <v>17869.260195442348</v>
      </c>
      <c r="D243" s="5">
        <f t="shared" si="59"/>
        <v>6667.640904240463</v>
      </c>
      <c r="E243" s="30">
        <f t="shared" si="62"/>
        <v>2137643.5825488414</v>
      </c>
    </row>
    <row r="244" spans="1:5" ht="15" customHeight="1" x14ac:dyDescent="0.25">
      <c r="C244" s="30">
        <f t="shared" ref="C244" si="63">SUM(C232:C243)</f>
        <v>217969.6660748673</v>
      </c>
    </row>
    <row r="245" spans="1:5" ht="15" customHeight="1" x14ac:dyDescent="0.25">
      <c r="B245" s="5"/>
      <c r="C245" s="13"/>
      <c r="D245" s="5"/>
      <c r="E245" s="13"/>
    </row>
    <row r="246" spans="1:5" ht="15" customHeight="1" x14ac:dyDescent="0.25">
      <c r="A246" s="39">
        <v>47484</v>
      </c>
      <c r="B246" s="5">
        <f t="shared" si="50"/>
        <v>24536.901099682811</v>
      </c>
      <c r="C246" s="13">
        <f t="shared" ref="C246" si="64">E243*$B$2</f>
        <v>17813.696521240345</v>
      </c>
      <c r="D246" s="5">
        <f t="shared" ref="D246:D257" si="65">B246-C246</f>
        <v>6723.2045784424663</v>
      </c>
      <c r="E246" s="13">
        <f t="shared" ref="E246" si="66">E243-D246</f>
        <v>2130920.3779703989</v>
      </c>
    </row>
    <row r="247" spans="1:5" ht="15" customHeight="1" x14ac:dyDescent="0.25">
      <c r="A247" s="39">
        <v>47515</v>
      </c>
      <c r="B247" s="5">
        <f t="shared" si="50"/>
        <v>24536.901099682811</v>
      </c>
      <c r="C247" s="13">
        <f t="shared" ref="C247:C257" si="67">E246*$B$2</f>
        <v>17757.669816419992</v>
      </c>
      <c r="D247" s="5">
        <f t="shared" si="65"/>
        <v>6779.2312832628195</v>
      </c>
      <c r="E247" s="13">
        <f t="shared" ref="E247:E257" si="68">E246-D247</f>
        <v>2124141.146687136</v>
      </c>
    </row>
    <row r="248" spans="1:5" ht="15" customHeight="1" x14ac:dyDescent="0.25">
      <c r="A248" s="39">
        <v>47543</v>
      </c>
      <c r="B248" s="5">
        <f t="shared" si="50"/>
        <v>24536.901099682811</v>
      </c>
      <c r="C248" s="13">
        <f t="shared" si="67"/>
        <v>17701.176222392802</v>
      </c>
      <c r="D248" s="5">
        <f t="shared" si="65"/>
        <v>6835.7248772900093</v>
      </c>
      <c r="E248" s="13">
        <f t="shared" si="68"/>
        <v>2117305.4218098461</v>
      </c>
    </row>
    <row r="249" spans="1:5" ht="15" customHeight="1" x14ac:dyDescent="0.25">
      <c r="A249" s="39">
        <v>47574</v>
      </c>
      <c r="B249" s="5">
        <f t="shared" si="50"/>
        <v>24536.901099682811</v>
      </c>
      <c r="C249" s="13">
        <f t="shared" si="67"/>
        <v>17644.211848415383</v>
      </c>
      <c r="D249" s="5">
        <f t="shared" si="65"/>
        <v>6892.6892512674276</v>
      </c>
      <c r="E249" s="13">
        <f t="shared" si="68"/>
        <v>2110412.7325585787</v>
      </c>
    </row>
    <row r="250" spans="1:5" ht="15" customHeight="1" x14ac:dyDescent="0.25">
      <c r="A250" s="39">
        <v>47604</v>
      </c>
      <c r="B250" s="5">
        <f t="shared" si="50"/>
        <v>24536.901099682811</v>
      </c>
      <c r="C250" s="13">
        <f t="shared" si="67"/>
        <v>17586.772771321488</v>
      </c>
      <c r="D250" s="5">
        <f t="shared" si="65"/>
        <v>6950.1283283613229</v>
      </c>
      <c r="E250" s="13">
        <f t="shared" si="68"/>
        <v>2103462.6042302172</v>
      </c>
    </row>
    <row r="251" spans="1:5" ht="15" customHeight="1" x14ac:dyDescent="0.25">
      <c r="A251" s="39">
        <v>47635</v>
      </c>
      <c r="B251" s="5">
        <f t="shared" si="50"/>
        <v>24536.901099682811</v>
      </c>
      <c r="C251" s="13">
        <f t="shared" si="67"/>
        <v>17528.85503525181</v>
      </c>
      <c r="D251" s="5">
        <f t="shared" si="65"/>
        <v>7008.0460644310006</v>
      </c>
      <c r="E251" s="13">
        <f t="shared" si="68"/>
        <v>2096454.5581657861</v>
      </c>
    </row>
    <row r="252" spans="1:5" ht="15" customHeight="1" x14ac:dyDescent="0.25">
      <c r="A252" s="39">
        <v>47665</v>
      </c>
      <c r="B252" s="5">
        <f t="shared" si="50"/>
        <v>24536.901099682811</v>
      </c>
      <c r="C252" s="13">
        <f t="shared" si="67"/>
        <v>17470.454651381551</v>
      </c>
      <c r="D252" s="5">
        <f t="shared" si="65"/>
        <v>7066.4464483012598</v>
      </c>
      <c r="E252" s="13">
        <f t="shared" si="68"/>
        <v>2089388.1117174849</v>
      </c>
    </row>
    <row r="253" spans="1:5" ht="15" customHeight="1" x14ac:dyDescent="0.25">
      <c r="A253" s="39">
        <v>47696</v>
      </c>
      <c r="B253" s="5">
        <f t="shared" si="50"/>
        <v>24536.901099682811</v>
      </c>
      <c r="C253" s="13">
        <f t="shared" si="67"/>
        <v>17411.567597645706</v>
      </c>
      <c r="D253" s="5">
        <f t="shared" si="65"/>
        <v>7125.3335020371051</v>
      </c>
      <c r="E253" s="13">
        <f t="shared" si="68"/>
        <v>2082262.7782154477</v>
      </c>
    </row>
    <row r="254" spans="1:5" ht="15" customHeight="1" x14ac:dyDescent="0.25">
      <c r="A254" s="39">
        <v>47727</v>
      </c>
      <c r="B254" s="5">
        <f t="shared" si="50"/>
        <v>24536.901099682811</v>
      </c>
      <c r="C254" s="13">
        <f t="shared" si="67"/>
        <v>17352.189818462062</v>
      </c>
      <c r="D254" s="5">
        <f t="shared" si="65"/>
        <v>7184.7112812207488</v>
      </c>
      <c r="E254" s="13">
        <f t="shared" si="68"/>
        <v>2075078.066934227</v>
      </c>
    </row>
    <row r="255" spans="1:5" ht="15" customHeight="1" x14ac:dyDescent="0.25">
      <c r="A255" s="39">
        <v>47757</v>
      </c>
      <c r="B255" s="5">
        <f t="shared" si="50"/>
        <v>24536.901099682811</v>
      </c>
      <c r="C255" s="13">
        <f t="shared" si="67"/>
        <v>17292.31722445189</v>
      </c>
      <c r="D255" s="5">
        <f t="shared" si="65"/>
        <v>7244.583875230921</v>
      </c>
      <c r="E255" s="13">
        <f t="shared" si="68"/>
        <v>2067833.483058996</v>
      </c>
    </row>
    <row r="256" spans="1:5" ht="15" customHeight="1" x14ac:dyDescent="0.25">
      <c r="A256" s="39">
        <v>47788</v>
      </c>
      <c r="B256" s="5">
        <f t="shared" si="50"/>
        <v>24536.901099682811</v>
      </c>
      <c r="C256" s="13">
        <f t="shared" si="67"/>
        <v>17231.945692158301</v>
      </c>
      <c r="D256" s="5">
        <f t="shared" si="65"/>
        <v>7304.9554075245105</v>
      </c>
      <c r="E256" s="13">
        <f t="shared" si="68"/>
        <v>2060528.5276514716</v>
      </c>
    </row>
    <row r="257" spans="1:5" ht="15" customHeight="1" x14ac:dyDescent="0.25">
      <c r="A257" s="39">
        <v>47818</v>
      </c>
      <c r="B257" s="5">
        <f t="shared" si="50"/>
        <v>24536.901099682811</v>
      </c>
      <c r="C257" s="13">
        <f t="shared" si="67"/>
        <v>17171.071063762261</v>
      </c>
      <c r="D257" s="5">
        <f t="shared" si="65"/>
        <v>7365.8300359205496</v>
      </c>
      <c r="E257" s="30">
        <f t="shared" si="68"/>
        <v>2053162.6976155511</v>
      </c>
    </row>
    <row r="258" spans="1:5" ht="15" customHeight="1" x14ac:dyDescent="0.25">
      <c r="C258" s="30">
        <f t="shared" ref="C258" si="69">SUM(C246:C257)</f>
        <v>209961.92826290362</v>
      </c>
    </row>
    <row r="259" spans="1:5" ht="15" customHeight="1" x14ac:dyDescent="0.25">
      <c r="B259" s="5"/>
      <c r="C259" s="13"/>
      <c r="D259" s="5"/>
      <c r="E259" s="13"/>
    </row>
    <row r="260" spans="1:5" ht="15" customHeight="1" x14ac:dyDescent="0.25">
      <c r="A260" s="39">
        <v>47849</v>
      </c>
      <c r="B260" s="5">
        <f t="shared" si="50"/>
        <v>24536.901099682811</v>
      </c>
      <c r="C260" s="13">
        <f t="shared" ref="C260" si="70">E257*$B$2</f>
        <v>17109.68914679626</v>
      </c>
      <c r="D260" s="5">
        <f t="shared" ref="D260:D271" si="71">B260-C260</f>
        <v>7427.2119528865514</v>
      </c>
      <c r="E260" s="13">
        <f t="shared" ref="E260" si="72">E257-D260</f>
        <v>2045735.4856626645</v>
      </c>
    </row>
    <row r="261" spans="1:5" ht="15" customHeight="1" x14ac:dyDescent="0.25">
      <c r="A261" s="39">
        <v>47880</v>
      </c>
      <c r="B261" s="5">
        <f t="shared" si="50"/>
        <v>24536.901099682811</v>
      </c>
      <c r="C261" s="13">
        <f t="shared" ref="C261:C271" si="73">E260*$B$2</f>
        <v>17047.795713855536</v>
      </c>
      <c r="D261" s="5">
        <f t="shared" si="71"/>
        <v>7489.1053858272753</v>
      </c>
      <c r="E261" s="13">
        <f t="shared" ref="E261:E271" si="74">E260-D261</f>
        <v>2038246.3802768372</v>
      </c>
    </row>
    <row r="262" spans="1:5" ht="15" customHeight="1" x14ac:dyDescent="0.25">
      <c r="A262" s="39">
        <v>47908</v>
      </c>
      <c r="B262" s="5">
        <f t="shared" si="50"/>
        <v>24536.901099682811</v>
      </c>
      <c r="C262" s="13">
        <f t="shared" si="73"/>
        <v>16985.386502306977</v>
      </c>
      <c r="D262" s="5">
        <f t="shared" si="71"/>
        <v>7551.5145973758335</v>
      </c>
      <c r="E262" s="13">
        <f t="shared" si="74"/>
        <v>2030694.8656794613</v>
      </c>
    </row>
    <row r="263" spans="1:5" ht="15" customHeight="1" x14ac:dyDescent="0.25">
      <c r="A263" s="39">
        <v>47939</v>
      </c>
      <c r="B263" s="5">
        <f t="shared" si="50"/>
        <v>24536.901099682811</v>
      </c>
      <c r="C263" s="13">
        <f t="shared" si="73"/>
        <v>16922.457213995509</v>
      </c>
      <c r="D263" s="5">
        <f t="shared" si="71"/>
        <v>7614.4438856873021</v>
      </c>
      <c r="E263" s="13">
        <f t="shared" si="74"/>
        <v>2023080.421793774</v>
      </c>
    </row>
    <row r="264" spans="1:5" ht="15" customHeight="1" x14ac:dyDescent="0.25">
      <c r="A264" s="39">
        <v>47969</v>
      </c>
      <c r="B264" s="5">
        <f t="shared" si="50"/>
        <v>24536.901099682811</v>
      </c>
      <c r="C264" s="13">
        <f t="shared" si="73"/>
        <v>16859.003514948115</v>
      </c>
      <c r="D264" s="5">
        <f t="shared" si="71"/>
        <v>7677.8975847346956</v>
      </c>
      <c r="E264" s="13">
        <f t="shared" si="74"/>
        <v>2015402.5242090393</v>
      </c>
    </row>
    <row r="265" spans="1:5" ht="15" customHeight="1" x14ac:dyDescent="0.25">
      <c r="A265" s="39">
        <v>48000</v>
      </c>
      <c r="B265" s="5">
        <f t="shared" si="50"/>
        <v>24536.901099682811</v>
      </c>
      <c r="C265" s="13">
        <f t="shared" si="73"/>
        <v>16795.021035075326</v>
      </c>
      <c r="D265" s="5">
        <f t="shared" si="71"/>
        <v>7741.8800646074851</v>
      </c>
      <c r="E265" s="13">
        <f t="shared" si="74"/>
        <v>2007660.6441444317</v>
      </c>
    </row>
    <row r="266" spans="1:5" ht="15" customHeight="1" x14ac:dyDescent="0.25">
      <c r="A266" s="39">
        <v>48030</v>
      </c>
      <c r="B266" s="5">
        <f t="shared" si="50"/>
        <v>24536.901099682811</v>
      </c>
      <c r="C266" s="13">
        <f t="shared" si="73"/>
        <v>16730.505367870264</v>
      </c>
      <c r="D266" s="5">
        <f t="shared" si="71"/>
        <v>7806.3957318125467</v>
      </c>
      <c r="E266" s="13">
        <f t="shared" si="74"/>
        <v>1999854.2484126191</v>
      </c>
    </row>
    <row r="267" spans="1:5" ht="15" customHeight="1" x14ac:dyDescent="0.25">
      <c r="A267" s="39">
        <v>48061</v>
      </c>
      <c r="B267" s="5">
        <f t="shared" si="50"/>
        <v>24536.901099682811</v>
      </c>
      <c r="C267" s="13">
        <f t="shared" si="73"/>
        <v>16665.452070105159</v>
      </c>
      <c r="D267" s="5">
        <f t="shared" si="71"/>
        <v>7871.4490295776523</v>
      </c>
      <c r="E267" s="13">
        <f t="shared" si="74"/>
        <v>1991982.7993830414</v>
      </c>
    </row>
    <row r="268" spans="1:5" ht="15" customHeight="1" x14ac:dyDescent="0.25">
      <c r="A268" s="39">
        <v>48092</v>
      </c>
      <c r="B268" s="5">
        <f t="shared" si="50"/>
        <v>24536.901099682811</v>
      </c>
      <c r="C268" s="13">
        <f t="shared" si="73"/>
        <v>16599.856661525344</v>
      </c>
      <c r="D268" s="5">
        <f t="shared" si="71"/>
        <v>7937.0444381574671</v>
      </c>
      <c r="E268" s="13">
        <f t="shared" si="74"/>
        <v>1984045.754944884</v>
      </c>
    </row>
    <row r="269" spans="1:5" ht="15" customHeight="1" x14ac:dyDescent="0.25">
      <c r="A269" s="39">
        <v>48122</v>
      </c>
      <c r="B269" s="5">
        <f t="shared" si="50"/>
        <v>24536.901099682811</v>
      </c>
      <c r="C269" s="13">
        <f t="shared" si="73"/>
        <v>16533.714624540698</v>
      </c>
      <c r="D269" s="5">
        <f t="shared" si="71"/>
        <v>8003.1864751421126</v>
      </c>
      <c r="E269" s="13">
        <f t="shared" si="74"/>
        <v>1976042.5684697418</v>
      </c>
    </row>
    <row r="270" spans="1:5" ht="15" customHeight="1" x14ac:dyDescent="0.25">
      <c r="A270" s="39">
        <v>48153</v>
      </c>
      <c r="B270" s="5">
        <f t="shared" si="50"/>
        <v>24536.901099682811</v>
      </c>
      <c r="C270" s="13">
        <f t="shared" si="73"/>
        <v>16467.021403914514</v>
      </c>
      <c r="D270" s="5">
        <f t="shared" si="71"/>
        <v>8069.8796957682971</v>
      </c>
      <c r="E270" s="13">
        <f t="shared" si="74"/>
        <v>1967972.6887739736</v>
      </c>
    </row>
    <row r="271" spans="1:5" ht="15" customHeight="1" x14ac:dyDescent="0.25">
      <c r="A271" s="39">
        <v>48183</v>
      </c>
      <c r="B271" s="5">
        <f t="shared" si="50"/>
        <v>24536.901099682811</v>
      </c>
      <c r="C271" s="13">
        <f t="shared" si="73"/>
        <v>16399.772406449782</v>
      </c>
      <c r="D271" s="5">
        <f t="shared" si="71"/>
        <v>8137.1286932330295</v>
      </c>
      <c r="E271" s="30">
        <f t="shared" si="74"/>
        <v>1959835.5600807406</v>
      </c>
    </row>
    <row r="272" spans="1:5" ht="15" customHeight="1" x14ac:dyDescent="0.25">
      <c r="C272" s="30">
        <f t="shared" ref="C272" si="75">SUM(C260:C271)</f>
        <v>201115.67566138349</v>
      </c>
    </row>
    <row r="273" spans="1:5" ht="15" customHeight="1" x14ac:dyDescent="0.25">
      <c r="B273" s="5"/>
      <c r="C273" s="13"/>
      <c r="D273" s="5"/>
      <c r="E273" s="13"/>
    </row>
    <row r="274" spans="1:5" ht="15" customHeight="1" x14ac:dyDescent="0.25">
      <c r="A274" s="39">
        <v>48214</v>
      </c>
      <c r="B274" s="5">
        <f t="shared" si="50"/>
        <v>24536.901099682811</v>
      </c>
      <c r="C274" s="13">
        <f t="shared" ref="C274" si="76">E271*$B$2</f>
        <v>16331.963000672838</v>
      </c>
      <c r="D274" s="5">
        <f t="shared" ref="D274:D285" si="77">B274-C274</f>
        <v>8204.9380990099726</v>
      </c>
      <c r="E274" s="13">
        <f t="shared" ref="E274" si="78">E271-D274</f>
        <v>1951630.6219817307</v>
      </c>
    </row>
    <row r="275" spans="1:5" ht="15" customHeight="1" x14ac:dyDescent="0.25">
      <c r="A275" s="39">
        <v>48245</v>
      </c>
      <c r="B275" s="5">
        <f t="shared" si="50"/>
        <v>24536.901099682811</v>
      </c>
      <c r="C275" s="13">
        <f t="shared" ref="C275:C285" si="79">E274*$B$2</f>
        <v>16263.588516514423</v>
      </c>
      <c r="D275" s="5">
        <f t="shared" si="77"/>
        <v>8273.3125831683883</v>
      </c>
      <c r="E275" s="13">
        <f t="shared" ref="E275:E285" si="80">E274-D275</f>
        <v>1943357.3093985622</v>
      </c>
    </row>
    <row r="276" spans="1:5" ht="15" customHeight="1" x14ac:dyDescent="0.25">
      <c r="A276" s="39">
        <v>48274</v>
      </c>
      <c r="B276" s="5">
        <f t="shared" ref="B276:B339" si="81">$B$4</f>
        <v>24536.901099682811</v>
      </c>
      <c r="C276" s="13">
        <f t="shared" si="79"/>
        <v>16194.644244988018</v>
      </c>
      <c r="D276" s="5">
        <f t="shared" si="77"/>
        <v>8342.2568546947932</v>
      </c>
      <c r="E276" s="13">
        <f t="shared" si="80"/>
        <v>1935015.0525438674</v>
      </c>
    </row>
    <row r="277" spans="1:5" ht="15" customHeight="1" x14ac:dyDescent="0.25">
      <c r="A277" s="39">
        <v>48305</v>
      </c>
      <c r="B277" s="5">
        <f t="shared" si="81"/>
        <v>24536.901099682811</v>
      </c>
      <c r="C277" s="13">
        <f t="shared" si="79"/>
        <v>16125.125437865561</v>
      </c>
      <c r="D277" s="5">
        <f t="shared" si="77"/>
        <v>8411.7756618172498</v>
      </c>
      <c r="E277" s="13">
        <f t="shared" si="80"/>
        <v>1926603.2768820501</v>
      </c>
    </row>
    <row r="278" spans="1:5" ht="15" customHeight="1" x14ac:dyDescent="0.25">
      <c r="A278" s="39">
        <v>48335</v>
      </c>
      <c r="B278" s="5">
        <f t="shared" si="81"/>
        <v>24536.901099682811</v>
      </c>
      <c r="C278" s="13">
        <f t="shared" si="79"/>
        <v>16055.027307350418</v>
      </c>
      <c r="D278" s="5">
        <f t="shared" si="77"/>
        <v>8481.8737923323934</v>
      </c>
      <c r="E278" s="13">
        <f t="shared" si="80"/>
        <v>1918121.4030897177</v>
      </c>
    </row>
    <row r="279" spans="1:5" ht="15" customHeight="1" x14ac:dyDescent="0.25">
      <c r="A279" s="39">
        <v>48366</v>
      </c>
      <c r="B279" s="5">
        <f t="shared" si="81"/>
        <v>24536.901099682811</v>
      </c>
      <c r="C279" s="13">
        <f t="shared" si="79"/>
        <v>15984.345025747647</v>
      </c>
      <c r="D279" s="5">
        <f t="shared" si="77"/>
        <v>8552.556073935164</v>
      </c>
      <c r="E279" s="13">
        <f t="shared" si="80"/>
        <v>1909568.8470157825</v>
      </c>
    </row>
    <row r="280" spans="1:5" ht="15" customHeight="1" x14ac:dyDescent="0.25">
      <c r="A280" s="39">
        <v>48396</v>
      </c>
      <c r="B280" s="5">
        <f t="shared" si="81"/>
        <v>24536.901099682811</v>
      </c>
      <c r="C280" s="13">
        <f t="shared" si="79"/>
        <v>15913.07372513152</v>
      </c>
      <c r="D280" s="5">
        <f t="shared" si="77"/>
        <v>8623.8273745512906</v>
      </c>
      <c r="E280" s="13">
        <f t="shared" si="80"/>
        <v>1900945.0196412313</v>
      </c>
    </row>
    <row r="281" spans="1:5" ht="15" customHeight="1" x14ac:dyDescent="0.25">
      <c r="A281" s="39">
        <v>48427</v>
      </c>
      <c r="B281" s="5">
        <f t="shared" si="81"/>
        <v>24536.901099682811</v>
      </c>
      <c r="C281" s="13">
        <f t="shared" si="79"/>
        <v>15841.208497010261</v>
      </c>
      <c r="D281" s="5">
        <f t="shared" si="77"/>
        <v>8695.6926026725505</v>
      </c>
      <c r="E281" s="13">
        <f t="shared" si="80"/>
        <v>1892249.3270385587</v>
      </c>
    </row>
    <row r="282" spans="1:5" ht="15" customHeight="1" x14ac:dyDescent="0.25">
      <c r="A282" s="39">
        <v>48458</v>
      </c>
      <c r="B282" s="5">
        <f t="shared" si="81"/>
        <v>24536.901099682811</v>
      </c>
      <c r="C282" s="13">
        <f t="shared" si="79"/>
        <v>15768.744391987988</v>
      </c>
      <c r="D282" s="5">
        <f t="shared" si="77"/>
        <v>8768.1567076948231</v>
      </c>
      <c r="E282" s="13">
        <f t="shared" si="80"/>
        <v>1883481.1703308639</v>
      </c>
    </row>
    <row r="283" spans="1:5" ht="15" customHeight="1" x14ac:dyDescent="0.25">
      <c r="A283" s="39">
        <v>48488</v>
      </c>
      <c r="B283" s="5">
        <f t="shared" si="81"/>
        <v>24536.901099682811</v>
      </c>
      <c r="C283" s="13">
        <f t="shared" si="79"/>
        <v>15695.676419423866</v>
      </c>
      <c r="D283" s="5">
        <f t="shared" si="77"/>
        <v>8841.2246802589452</v>
      </c>
      <c r="E283" s="13">
        <f t="shared" si="80"/>
        <v>1874639.945650605</v>
      </c>
    </row>
    <row r="284" spans="1:5" ht="15" customHeight="1" x14ac:dyDescent="0.25">
      <c r="A284" s="39">
        <v>48519</v>
      </c>
      <c r="B284" s="5">
        <f t="shared" si="81"/>
        <v>24536.901099682811</v>
      </c>
      <c r="C284" s="13">
        <f t="shared" si="79"/>
        <v>15621.999547088375</v>
      </c>
      <c r="D284" s="5">
        <f t="shared" si="77"/>
        <v>8914.901552594436</v>
      </c>
      <c r="E284" s="13">
        <f t="shared" si="80"/>
        <v>1865725.0440980105</v>
      </c>
    </row>
    <row r="285" spans="1:5" ht="15" customHeight="1" x14ac:dyDescent="0.25">
      <c r="A285" s="39">
        <v>48549</v>
      </c>
      <c r="B285" s="5">
        <f t="shared" si="81"/>
        <v>24536.901099682811</v>
      </c>
      <c r="C285" s="13">
        <f t="shared" si="79"/>
        <v>15547.708700816755</v>
      </c>
      <c r="D285" s="5">
        <f t="shared" si="77"/>
        <v>8989.1923988660565</v>
      </c>
      <c r="E285" s="30">
        <f t="shared" si="80"/>
        <v>1856735.8516991446</v>
      </c>
    </row>
    <row r="286" spans="1:5" ht="15" customHeight="1" x14ac:dyDescent="0.25">
      <c r="C286" s="30">
        <f t="shared" ref="C286" si="82">SUM(C274:C285)</f>
        <v>191343.10481459767</v>
      </c>
    </row>
    <row r="287" spans="1:5" ht="15" customHeight="1" x14ac:dyDescent="0.25">
      <c r="B287" s="5"/>
      <c r="C287" s="13"/>
      <c r="D287" s="5"/>
      <c r="E287" s="13"/>
    </row>
    <row r="288" spans="1:5" ht="15" customHeight="1" x14ac:dyDescent="0.25">
      <c r="A288" s="39">
        <v>48580</v>
      </c>
      <c r="B288" s="5">
        <f t="shared" si="81"/>
        <v>24536.901099682811</v>
      </c>
      <c r="C288" s="13">
        <f t="shared" ref="C288" si="83">E285*$B$2</f>
        <v>15472.798764159537</v>
      </c>
      <c r="D288" s="5">
        <f t="shared" ref="D288:D299" si="84">B288-C288</f>
        <v>9064.1023355232737</v>
      </c>
      <c r="E288" s="13">
        <f t="shared" ref="E288" si="85">E285-D288</f>
        <v>1847671.7493636212</v>
      </c>
    </row>
    <row r="289" spans="1:5" ht="15" customHeight="1" x14ac:dyDescent="0.25">
      <c r="A289" s="39">
        <v>48611</v>
      </c>
      <c r="B289" s="5">
        <f t="shared" si="81"/>
        <v>24536.901099682811</v>
      </c>
      <c r="C289" s="13">
        <f t="shared" ref="C289:C299" si="86">E288*$B$2</f>
        <v>15397.264578030177</v>
      </c>
      <c r="D289" s="5">
        <f t="shared" si="84"/>
        <v>9139.6365216526337</v>
      </c>
      <c r="E289" s="13">
        <f t="shared" ref="E289:E299" si="87">E288-D289</f>
        <v>1838532.1128419687</v>
      </c>
    </row>
    <row r="290" spans="1:5" ht="15" customHeight="1" x14ac:dyDescent="0.25">
      <c r="A290" s="39">
        <v>48639</v>
      </c>
      <c r="B290" s="5">
        <f t="shared" si="81"/>
        <v>24536.901099682811</v>
      </c>
      <c r="C290" s="13">
        <f t="shared" si="86"/>
        <v>15321.100940349739</v>
      </c>
      <c r="D290" s="5">
        <f t="shared" si="84"/>
        <v>9215.8001593330719</v>
      </c>
      <c r="E290" s="13">
        <f t="shared" si="87"/>
        <v>1829316.3126826356</v>
      </c>
    </row>
    <row r="291" spans="1:5" ht="15" customHeight="1" x14ac:dyDescent="0.25">
      <c r="A291" s="39">
        <v>48670</v>
      </c>
      <c r="B291" s="5">
        <f t="shared" si="81"/>
        <v>24536.901099682811</v>
      </c>
      <c r="C291" s="13">
        <f t="shared" si="86"/>
        <v>15244.30260568863</v>
      </c>
      <c r="D291" s="5">
        <f t="shared" si="84"/>
        <v>9292.5984939941809</v>
      </c>
      <c r="E291" s="13">
        <f t="shared" si="87"/>
        <v>1820023.7141886414</v>
      </c>
    </row>
    <row r="292" spans="1:5" ht="15" customHeight="1" x14ac:dyDescent="0.25">
      <c r="A292" s="39">
        <v>48700</v>
      </c>
      <c r="B292" s="5">
        <f t="shared" si="81"/>
        <v>24536.901099682811</v>
      </c>
      <c r="C292" s="13">
        <f t="shared" si="86"/>
        <v>15166.864284905345</v>
      </c>
      <c r="D292" s="5">
        <f t="shared" si="84"/>
        <v>9370.0368147774661</v>
      </c>
      <c r="E292" s="13">
        <f t="shared" si="87"/>
        <v>1810653.677373864</v>
      </c>
    </row>
    <row r="293" spans="1:5" ht="15" customHeight="1" x14ac:dyDescent="0.25">
      <c r="A293" s="39">
        <v>48731</v>
      </c>
      <c r="B293" s="5">
        <f t="shared" si="81"/>
        <v>24536.901099682811</v>
      </c>
      <c r="C293" s="13">
        <f t="shared" si="86"/>
        <v>15088.7806447822</v>
      </c>
      <c r="D293" s="5">
        <f t="shared" si="84"/>
        <v>9448.1204549006106</v>
      </c>
      <c r="E293" s="13">
        <f t="shared" si="87"/>
        <v>1801205.5569189633</v>
      </c>
    </row>
    <row r="294" spans="1:5" ht="15" customHeight="1" x14ac:dyDescent="0.25">
      <c r="A294" s="39">
        <v>48761</v>
      </c>
      <c r="B294" s="5">
        <f t="shared" si="81"/>
        <v>24536.901099682811</v>
      </c>
      <c r="C294" s="13">
        <f t="shared" si="86"/>
        <v>15010.046307658027</v>
      </c>
      <c r="D294" s="5">
        <f t="shared" si="84"/>
        <v>9526.8547920247838</v>
      </c>
      <c r="E294" s="13">
        <f t="shared" si="87"/>
        <v>1791678.7021269386</v>
      </c>
    </row>
    <row r="295" spans="1:5" ht="15" customHeight="1" x14ac:dyDescent="0.25">
      <c r="A295" s="39">
        <v>48792</v>
      </c>
      <c r="B295" s="5">
        <f t="shared" si="81"/>
        <v>24536.901099682811</v>
      </c>
      <c r="C295" s="13">
        <f t="shared" si="86"/>
        <v>14930.655851057822</v>
      </c>
      <c r="D295" s="5">
        <f t="shared" si="84"/>
        <v>9606.2452486249895</v>
      </c>
      <c r="E295" s="13">
        <f t="shared" si="87"/>
        <v>1782072.4568783136</v>
      </c>
    </row>
    <row r="296" spans="1:5" ht="15" customHeight="1" x14ac:dyDescent="0.25">
      <c r="A296" s="39">
        <v>48823</v>
      </c>
      <c r="B296" s="5">
        <f t="shared" si="81"/>
        <v>24536.901099682811</v>
      </c>
      <c r="C296" s="13">
        <f t="shared" si="86"/>
        <v>14850.603807319279</v>
      </c>
      <c r="D296" s="5">
        <f t="shared" si="84"/>
        <v>9686.2972923635316</v>
      </c>
      <c r="E296" s="13">
        <f t="shared" si="87"/>
        <v>1772386.15958595</v>
      </c>
    </row>
    <row r="297" spans="1:5" ht="15" customHeight="1" x14ac:dyDescent="0.25">
      <c r="A297" s="39">
        <v>48853</v>
      </c>
      <c r="B297" s="5">
        <f t="shared" si="81"/>
        <v>24536.901099682811</v>
      </c>
      <c r="C297" s="13">
        <f t="shared" si="86"/>
        <v>14769.884663216249</v>
      </c>
      <c r="D297" s="5">
        <f t="shared" si="84"/>
        <v>9767.0164364665616</v>
      </c>
      <c r="E297" s="13">
        <f t="shared" si="87"/>
        <v>1762619.1431494835</v>
      </c>
    </row>
    <row r="298" spans="1:5" ht="15" customHeight="1" x14ac:dyDescent="0.25">
      <c r="A298" s="39">
        <v>48884</v>
      </c>
      <c r="B298" s="5">
        <f t="shared" si="81"/>
        <v>24536.901099682811</v>
      </c>
      <c r="C298" s="13">
        <f t="shared" si="86"/>
        <v>14688.492859579028</v>
      </c>
      <c r="D298" s="5">
        <f t="shared" si="84"/>
        <v>9848.4082401037831</v>
      </c>
      <c r="E298" s="13">
        <f t="shared" si="87"/>
        <v>1752770.7349093796</v>
      </c>
    </row>
    <row r="299" spans="1:5" ht="15" customHeight="1" x14ac:dyDescent="0.25">
      <c r="A299" s="39">
        <v>48914</v>
      </c>
      <c r="B299" s="5">
        <f t="shared" si="81"/>
        <v>24536.901099682811</v>
      </c>
      <c r="C299" s="13">
        <f t="shared" si="86"/>
        <v>14606.422790911496</v>
      </c>
      <c r="D299" s="5">
        <f t="shared" si="84"/>
        <v>9930.4783087713149</v>
      </c>
      <c r="E299" s="30">
        <f t="shared" si="87"/>
        <v>1742840.2566006084</v>
      </c>
    </row>
    <row r="300" spans="1:5" ht="15" customHeight="1" x14ac:dyDescent="0.25">
      <c r="C300" s="30">
        <f t="shared" ref="C300" si="88">SUM(C288:C299)</f>
        <v>180547.21809765752</v>
      </c>
    </row>
    <row r="301" spans="1:5" ht="15" customHeight="1" x14ac:dyDescent="0.25">
      <c r="B301" s="5"/>
      <c r="C301" s="13"/>
      <c r="D301" s="5"/>
      <c r="E301" s="13"/>
    </row>
    <row r="302" spans="1:5" ht="15" customHeight="1" x14ac:dyDescent="0.25">
      <c r="A302" s="39">
        <v>48945</v>
      </c>
      <c r="B302" s="5">
        <f t="shared" si="81"/>
        <v>24536.901099682811</v>
      </c>
      <c r="C302" s="13">
        <f t="shared" ref="C302" si="89">E299*$B$2</f>
        <v>14523.668805005069</v>
      </c>
      <c r="D302" s="5">
        <f t="shared" ref="D302:D313" si="90">B302-C302</f>
        <v>10013.232294677742</v>
      </c>
      <c r="E302" s="13">
        <f t="shared" ref="E302" si="91">E299-D302</f>
        <v>1732827.0243059306</v>
      </c>
    </row>
    <row r="303" spans="1:5" ht="15" customHeight="1" x14ac:dyDescent="0.25">
      <c r="A303" s="39">
        <v>48976</v>
      </c>
      <c r="B303" s="5">
        <f t="shared" si="81"/>
        <v>24536.901099682811</v>
      </c>
      <c r="C303" s="13">
        <f t="shared" ref="C303:C313" si="92">E302*$B$2</f>
        <v>14440.225202549422</v>
      </c>
      <c r="D303" s="5">
        <f t="shared" si="90"/>
        <v>10096.675897133389</v>
      </c>
      <c r="E303" s="13">
        <f t="shared" ref="E303:E313" si="93">E302-D303</f>
        <v>1722730.3484087973</v>
      </c>
    </row>
    <row r="304" spans="1:5" ht="15" customHeight="1" x14ac:dyDescent="0.25">
      <c r="A304" s="39">
        <v>49004</v>
      </c>
      <c r="B304" s="5">
        <f t="shared" si="81"/>
        <v>24536.901099682811</v>
      </c>
      <c r="C304" s="13">
        <f t="shared" si="92"/>
        <v>14356.086236739977</v>
      </c>
      <c r="D304" s="5">
        <f t="shared" si="90"/>
        <v>10180.814862942834</v>
      </c>
      <c r="E304" s="13">
        <f t="shared" si="93"/>
        <v>1712549.5335458545</v>
      </c>
    </row>
    <row r="305" spans="1:5" ht="15" customHeight="1" x14ac:dyDescent="0.25">
      <c r="A305" s="39">
        <v>49035</v>
      </c>
      <c r="B305" s="5">
        <f t="shared" si="81"/>
        <v>24536.901099682811</v>
      </c>
      <c r="C305" s="13">
        <f t="shared" si="92"/>
        <v>14271.246112882121</v>
      </c>
      <c r="D305" s="5">
        <f t="shared" si="90"/>
        <v>10265.65498680069</v>
      </c>
      <c r="E305" s="13">
        <f t="shared" si="93"/>
        <v>1702283.8785590539</v>
      </c>
    </row>
    <row r="306" spans="1:5" ht="15" customHeight="1" x14ac:dyDescent="0.25">
      <c r="A306" s="39">
        <v>49065</v>
      </c>
      <c r="B306" s="5">
        <f t="shared" si="81"/>
        <v>24536.901099682811</v>
      </c>
      <c r="C306" s="13">
        <f t="shared" si="92"/>
        <v>14185.698987992115</v>
      </c>
      <c r="D306" s="5">
        <f t="shared" si="90"/>
        <v>10351.202111690696</v>
      </c>
      <c r="E306" s="13">
        <f t="shared" si="93"/>
        <v>1691932.6764473631</v>
      </c>
    </row>
    <row r="307" spans="1:5" ht="15" customHeight="1" x14ac:dyDescent="0.25">
      <c r="A307" s="39">
        <v>49096</v>
      </c>
      <c r="B307" s="5">
        <f t="shared" si="81"/>
        <v>24536.901099682811</v>
      </c>
      <c r="C307" s="13">
        <f t="shared" si="92"/>
        <v>14099.438970394693</v>
      </c>
      <c r="D307" s="5">
        <f t="shared" si="90"/>
        <v>10437.462129288118</v>
      </c>
      <c r="E307" s="13">
        <f t="shared" si="93"/>
        <v>1681495.214318075</v>
      </c>
    </row>
    <row r="308" spans="1:5" ht="15" customHeight="1" x14ac:dyDescent="0.25">
      <c r="A308" s="39">
        <v>49126</v>
      </c>
      <c r="B308" s="5">
        <f t="shared" si="81"/>
        <v>24536.901099682811</v>
      </c>
      <c r="C308" s="13">
        <f t="shared" si="92"/>
        <v>14012.460119317291</v>
      </c>
      <c r="D308" s="5">
        <f t="shared" si="90"/>
        <v>10524.44098036552</v>
      </c>
      <c r="E308" s="13">
        <f t="shared" si="93"/>
        <v>1670970.7733377095</v>
      </c>
    </row>
    <row r="309" spans="1:5" ht="15" customHeight="1" x14ac:dyDescent="0.25">
      <c r="A309" s="39">
        <v>49157</v>
      </c>
      <c r="B309" s="5">
        <f t="shared" si="81"/>
        <v>24536.901099682811</v>
      </c>
      <c r="C309" s="13">
        <f t="shared" si="92"/>
        <v>13924.756444480912</v>
      </c>
      <c r="D309" s="5">
        <f t="shared" si="90"/>
        <v>10612.144655201899</v>
      </c>
      <c r="E309" s="13">
        <f t="shared" si="93"/>
        <v>1660358.6286825077</v>
      </c>
    </row>
    <row r="310" spans="1:5" ht="15" customHeight="1" x14ac:dyDescent="0.25">
      <c r="A310" s="39">
        <v>49188</v>
      </c>
      <c r="B310" s="5">
        <f t="shared" si="81"/>
        <v>24536.901099682811</v>
      </c>
      <c r="C310" s="13">
        <f t="shared" si="92"/>
        <v>13836.321905687564</v>
      </c>
      <c r="D310" s="5">
        <f t="shared" si="90"/>
        <v>10700.579193995247</v>
      </c>
      <c r="E310" s="13">
        <f t="shared" si="93"/>
        <v>1649658.0494885123</v>
      </c>
    </row>
    <row r="311" spans="1:5" ht="15" customHeight="1" x14ac:dyDescent="0.25">
      <c r="A311" s="39">
        <v>49218</v>
      </c>
      <c r="B311" s="5">
        <f t="shared" si="81"/>
        <v>24536.901099682811</v>
      </c>
      <c r="C311" s="13">
        <f t="shared" si="92"/>
        <v>13747.150412404269</v>
      </c>
      <c r="D311" s="5">
        <f t="shared" si="90"/>
        <v>10789.750687278542</v>
      </c>
      <c r="E311" s="13">
        <f t="shared" si="93"/>
        <v>1638868.2988012338</v>
      </c>
    </row>
    <row r="312" spans="1:5" ht="15" customHeight="1" x14ac:dyDescent="0.25">
      <c r="A312" s="39">
        <v>49249</v>
      </c>
      <c r="B312" s="5">
        <f t="shared" si="81"/>
        <v>24536.901099682811</v>
      </c>
      <c r="C312" s="13">
        <f t="shared" si="92"/>
        <v>13657.235823343615</v>
      </c>
      <c r="D312" s="5">
        <f t="shared" si="90"/>
        <v>10879.665276339196</v>
      </c>
      <c r="E312" s="13">
        <f t="shared" si="93"/>
        <v>1627988.6335248945</v>
      </c>
    </row>
    <row r="313" spans="1:5" ht="15" customHeight="1" x14ac:dyDescent="0.25">
      <c r="A313" s="39">
        <v>49279</v>
      </c>
      <c r="B313" s="5">
        <f t="shared" si="81"/>
        <v>24536.901099682811</v>
      </c>
      <c r="C313" s="13">
        <f t="shared" si="92"/>
        <v>13566.571946040787</v>
      </c>
      <c r="D313" s="5">
        <f t="shared" si="90"/>
        <v>10970.329153642024</v>
      </c>
      <c r="E313" s="30">
        <f t="shared" si="93"/>
        <v>1617018.3043712524</v>
      </c>
    </row>
    <row r="314" spans="1:5" ht="15" customHeight="1" x14ac:dyDescent="0.25">
      <c r="C314" s="30">
        <f t="shared" ref="C314" si="94">SUM(C302:C313)</f>
        <v>168620.86096683785</v>
      </c>
    </row>
    <row r="315" spans="1:5" ht="15" customHeight="1" x14ac:dyDescent="0.25">
      <c r="B315" s="5"/>
      <c r="C315" s="13"/>
      <c r="D315" s="5"/>
      <c r="E315" s="13"/>
    </row>
    <row r="316" spans="1:5" ht="15" customHeight="1" x14ac:dyDescent="0.25">
      <c r="A316" s="39">
        <v>49310</v>
      </c>
      <c r="B316" s="5">
        <f t="shared" si="81"/>
        <v>24536.901099682811</v>
      </c>
      <c r="C316" s="13">
        <f t="shared" ref="C316" si="95">E313*$B$2</f>
        <v>13475.152536427104</v>
      </c>
      <c r="D316" s="5">
        <f t="shared" ref="D316:D327" si="96">B316-C316</f>
        <v>11061.748563255707</v>
      </c>
      <c r="E316" s="13">
        <f t="shared" ref="E316" si="97">E313-D316</f>
        <v>1605956.5558079968</v>
      </c>
    </row>
    <row r="317" spans="1:5" ht="15" customHeight="1" x14ac:dyDescent="0.25">
      <c r="A317" s="39">
        <v>49341</v>
      </c>
      <c r="B317" s="5">
        <f t="shared" si="81"/>
        <v>24536.901099682811</v>
      </c>
      <c r="C317" s="13">
        <f t="shared" ref="C317:C327" si="98">E316*$B$2</f>
        <v>13382.971298399973</v>
      </c>
      <c r="D317" s="5">
        <f t="shared" si="96"/>
        <v>11153.929801282839</v>
      </c>
      <c r="E317" s="13">
        <f t="shared" ref="E317:E327" si="99">E316-D317</f>
        <v>1594802.6260067138</v>
      </c>
    </row>
    <row r="318" spans="1:5" ht="15" customHeight="1" x14ac:dyDescent="0.25">
      <c r="A318" s="39">
        <v>49369</v>
      </c>
      <c r="B318" s="5">
        <f t="shared" si="81"/>
        <v>24536.901099682811</v>
      </c>
      <c r="C318" s="13">
        <f t="shared" si="98"/>
        <v>13290.021883389281</v>
      </c>
      <c r="D318" s="5">
        <f t="shared" si="96"/>
        <v>11246.87921629353</v>
      </c>
      <c r="E318" s="13">
        <f t="shared" si="99"/>
        <v>1583555.7467904203</v>
      </c>
    </row>
    <row r="319" spans="1:5" ht="15" customHeight="1" x14ac:dyDescent="0.25">
      <c r="A319" s="39">
        <v>49400</v>
      </c>
      <c r="B319" s="5">
        <f t="shared" si="81"/>
        <v>24536.901099682811</v>
      </c>
      <c r="C319" s="13">
        <f t="shared" si="98"/>
        <v>13196.297889920168</v>
      </c>
      <c r="D319" s="5">
        <f t="shared" si="96"/>
        <v>11340.603209762643</v>
      </c>
      <c r="E319" s="13">
        <f t="shared" si="99"/>
        <v>1572215.1435806577</v>
      </c>
    </row>
    <row r="320" spans="1:5" ht="15" customHeight="1" x14ac:dyDescent="0.25">
      <c r="A320" s="39">
        <v>49430</v>
      </c>
      <c r="B320" s="5">
        <f t="shared" si="81"/>
        <v>24536.901099682811</v>
      </c>
      <c r="C320" s="13">
        <f t="shared" si="98"/>
        <v>13101.792863172148</v>
      </c>
      <c r="D320" s="5">
        <f t="shared" si="96"/>
        <v>11435.108236510663</v>
      </c>
      <c r="E320" s="13">
        <f t="shared" si="99"/>
        <v>1560780.0353441469</v>
      </c>
    </row>
    <row r="321" spans="1:5" ht="15" customHeight="1" x14ac:dyDescent="0.25">
      <c r="A321" s="39">
        <v>49461</v>
      </c>
      <c r="B321" s="5">
        <f t="shared" si="81"/>
        <v>24536.901099682811</v>
      </c>
      <c r="C321" s="13">
        <f t="shared" si="98"/>
        <v>13006.500294534557</v>
      </c>
      <c r="D321" s="5">
        <f t="shared" si="96"/>
        <v>11530.400805148254</v>
      </c>
      <c r="E321" s="13">
        <f t="shared" si="99"/>
        <v>1549249.6345389986</v>
      </c>
    </row>
    <row r="322" spans="1:5" ht="15" customHeight="1" x14ac:dyDescent="0.25">
      <c r="A322" s="39">
        <v>49491</v>
      </c>
      <c r="B322" s="5">
        <f t="shared" si="81"/>
        <v>24536.901099682811</v>
      </c>
      <c r="C322" s="13">
        <f t="shared" si="98"/>
        <v>12910.413621158321</v>
      </c>
      <c r="D322" s="5">
        <f t="shared" si="96"/>
        <v>11626.48747852449</v>
      </c>
      <c r="E322" s="13">
        <f t="shared" si="99"/>
        <v>1537623.1470604741</v>
      </c>
    </row>
    <row r="323" spans="1:5" ht="15" customHeight="1" x14ac:dyDescent="0.25">
      <c r="A323" s="39">
        <v>49522</v>
      </c>
      <c r="B323" s="5">
        <f t="shared" si="81"/>
        <v>24536.901099682811</v>
      </c>
      <c r="C323" s="13">
        <f t="shared" si="98"/>
        <v>12813.526225503951</v>
      </c>
      <c r="D323" s="5">
        <f t="shared" si="96"/>
        <v>11723.37487417886</v>
      </c>
      <c r="E323" s="13">
        <f t="shared" si="99"/>
        <v>1525899.7721862954</v>
      </c>
    </row>
    <row r="324" spans="1:5" ht="15" customHeight="1" x14ac:dyDescent="0.25">
      <c r="A324" s="39">
        <v>49553</v>
      </c>
      <c r="B324" s="5">
        <f t="shared" si="81"/>
        <v>24536.901099682811</v>
      </c>
      <c r="C324" s="13">
        <f t="shared" si="98"/>
        <v>12715.831434885795</v>
      </c>
      <c r="D324" s="5">
        <f t="shared" si="96"/>
        <v>11821.069664797016</v>
      </c>
      <c r="E324" s="13">
        <f t="shared" si="99"/>
        <v>1514078.7025214983</v>
      </c>
    </row>
    <row r="325" spans="1:5" ht="15" customHeight="1" x14ac:dyDescent="0.25">
      <c r="A325" s="39">
        <v>49583</v>
      </c>
      <c r="B325" s="5">
        <f t="shared" si="81"/>
        <v>24536.901099682811</v>
      </c>
      <c r="C325" s="13">
        <f t="shared" si="98"/>
        <v>12617.322521012486</v>
      </c>
      <c r="D325" s="5">
        <f t="shared" si="96"/>
        <v>11919.578578670325</v>
      </c>
      <c r="E325" s="13">
        <f t="shared" si="99"/>
        <v>1502159.123942828</v>
      </c>
    </row>
    <row r="326" spans="1:5" ht="15" customHeight="1" x14ac:dyDescent="0.25">
      <c r="A326" s="39">
        <v>49614</v>
      </c>
      <c r="B326" s="5">
        <f t="shared" si="81"/>
        <v>24536.901099682811</v>
      </c>
      <c r="C326" s="13">
        <f t="shared" si="98"/>
        <v>12517.992699523567</v>
      </c>
      <c r="D326" s="5">
        <f t="shared" si="96"/>
        <v>12018.908400159244</v>
      </c>
      <c r="E326" s="13">
        <f t="shared" si="99"/>
        <v>1490140.2155426687</v>
      </c>
    </row>
    <row r="327" spans="1:5" ht="15" customHeight="1" x14ac:dyDescent="0.25">
      <c r="A327" s="39">
        <v>49644</v>
      </c>
      <c r="B327" s="5">
        <f t="shared" si="81"/>
        <v>24536.901099682811</v>
      </c>
      <c r="C327" s="13">
        <f t="shared" si="98"/>
        <v>12417.835129522238</v>
      </c>
      <c r="D327" s="5">
        <f t="shared" si="96"/>
        <v>12119.065970160573</v>
      </c>
      <c r="E327" s="30">
        <f t="shared" si="99"/>
        <v>1478021.1495725082</v>
      </c>
    </row>
    <row r="328" spans="1:5" ht="15" customHeight="1" x14ac:dyDescent="0.25">
      <c r="C328" s="30">
        <f t="shared" ref="C328" si="100">SUM(C316:C327)</f>
        <v>155445.65839744959</v>
      </c>
    </row>
    <row r="329" spans="1:5" ht="15" customHeight="1" x14ac:dyDescent="0.25">
      <c r="B329" s="5"/>
      <c r="C329" s="13"/>
      <c r="D329" s="5"/>
      <c r="E329" s="13"/>
    </row>
    <row r="330" spans="1:5" ht="15" customHeight="1" x14ac:dyDescent="0.25">
      <c r="A330" s="39">
        <v>49675</v>
      </c>
      <c r="B330" s="5">
        <f t="shared" si="81"/>
        <v>24536.901099682811</v>
      </c>
      <c r="C330" s="13">
        <f t="shared" ref="C330" si="101">E327*$B$2</f>
        <v>12316.842913104234</v>
      </c>
      <c r="D330" s="5">
        <f t="shared" ref="D330:D341" si="102">B330-C330</f>
        <v>12220.058186578577</v>
      </c>
      <c r="E330" s="13">
        <f t="shared" ref="E330" si="103">E327-D330</f>
        <v>1465801.0913859296</v>
      </c>
    </row>
    <row r="331" spans="1:5" ht="15" customHeight="1" x14ac:dyDescent="0.25">
      <c r="A331" s="39">
        <v>49706</v>
      </c>
      <c r="B331" s="5">
        <f t="shared" si="81"/>
        <v>24536.901099682811</v>
      </c>
      <c r="C331" s="13">
        <f t="shared" ref="C331:C341" si="104">E330*$B$2</f>
        <v>12215.009094882747</v>
      </c>
      <c r="D331" s="5">
        <f t="shared" si="102"/>
        <v>12321.892004800064</v>
      </c>
      <c r="E331" s="13">
        <f t="shared" ref="E331:E341" si="105">E330-D331</f>
        <v>1453479.1993811296</v>
      </c>
    </row>
    <row r="332" spans="1:5" ht="15" customHeight="1" x14ac:dyDescent="0.25">
      <c r="A332" s="39">
        <v>49735</v>
      </c>
      <c r="B332" s="5">
        <f t="shared" si="81"/>
        <v>24536.901099682811</v>
      </c>
      <c r="C332" s="13">
        <f t="shared" si="104"/>
        <v>12112.326661509413</v>
      </c>
      <c r="D332" s="5">
        <f t="shared" si="102"/>
        <v>12424.574438173398</v>
      </c>
      <c r="E332" s="13">
        <f t="shared" si="105"/>
        <v>1441054.6249429563</v>
      </c>
    </row>
    <row r="333" spans="1:5" ht="15" customHeight="1" x14ac:dyDescent="0.25">
      <c r="A333" s="39">
        <v>49766</v>
      </c>
      <c r="B333" s="5">
        <f t="shared" si="81"/>
        <v>24536.901099682811</v>
      </c>
      <c r="C333" s="13">
        <f t="shared" si="104"/>
        <v>12008.788541191301</v>
      </c>
      <c r="D333" s="5">
        <f t="shared" si="102"/>
        <v>12528.11255849151</v>
      </c>
      <c r="E333" s="13">
        <f t="shared" si="105"/>
        <v>1428526.5123844647</v>
      </c>
    </row>
    <row r="334" spans="1:5" ht="15" customHeight="1" x14ac:dyDescent="0.25">
      <c r="A334" s="39">
        <v>49796</v>
      </c>
      <c r="B334" s="5">
        <f t="shared" si="81"/>
        <v>24536.901099682811</v>
      </c>
      <c r="C334" s="13">
        <f t="shared" si="104"/>
        <v>11904.387603203873</v>
      </c>
      <c r="D334" s="5">
        <f t="shared" si="102"/>
        <v>12632.513496478938</v>
      </c>
      <c r="E334" s="13">
        <f t="shared" si="105"/>
        <v>1415893.9988879857</v>
      </c>
    </row>
    <row r="335" spans="1:5" ht="15" customHeight="1" x14ac:dyDescent="0.25">
      <c r="A335" s="39">
        <v>49827</v>
      </c>
      <c r="B335" s="5">
        <f t="shared" si="81"/>
        <v>24536.901099682811</v>
      </c>
      <c r="C335" s="13">
        <f t="shared" si="104"/>
        <v>11799.116657399882</v>
      </c>
      <c r="D335" s="5">
        <f t="shared" si="102"/>
        <v>12737.784442282929</v>
      </c>
      <c r="E335" s="13">
        <f t="shared" si="105"/>
        <v>1403156.2144457027</v>
      </c>
    </row>
    <row r="336" spans="1:5" ht="15" customHeight="1" x14ac:dyDescent="0.25">
      <c r="A336" s="39">
        <v>49857</v>
      </c>
      <c r="B336" s="5">
        <f t="shared" si="81"/>
        <v>24536.901099682811</v>
      </c>
      <c r="C336" s="13">
        <f t="shared" si="104"/>
        <v>11692.968453714189</v>
      </c>
      <c r="D336" s="5">
        <f t="shared" si="102"/>
        <v>12843.932645968622</v>
      </c>
      <c r="E336" s="13">
        <f t="shared" si="105"/>
        <v>1390312.2817997341</v>
      </c>
    </row>
    <row r="337" spans="1:5" ht="15" customHeight="1" x14ac:dyDescent="0.25">
      <c r="A337" s="39">
        <v>49888</v>
      </c>
      <c r="B337" s="5">
        <f t="shared" si="81"/>
        <v>24536.901099682811</v>
      </c>
      <c r="C337" s="13">
        <f t="shared" si="104"/>
        <v>11585.93568166445</v>
      </c>
      <c r="D337" s="5">
        <f t="shared" si="102"/>
        <v>12950.965418018361</v>
      </c>
      <c r="E337" s="13">
        <f t="shared" si="105"/>
        <v>1377361.3163817157</v>
      </c>
    </row>
    <row r="338" spans="1:5" ht="15" customHeight="1" x14ac:dyDescent="0.25">
      <c r="A338" s="39">
        <v>49919</v>
      </c>
      <c r="B338" s="5">
        <f t="shared" si="81"/>
        <v>24536.901099682811</v>
      </c>
      <c r="C338" s="13">
        <f t="shared" si="104"/>
        <v>11478.01096984763</v>
      </c>
      <c r="D338" s="5">
        <f t="shared" si="102"/>
        <v>13058.890129835181</v>
      </c>
      <c r="E338" s="13">
        <f t="shared" si="105"/>
        <v>1364302.4262518806</v>
      </c>
    </row>
    <row r="339" spans="1:5" ht="15" customHeight="1" x14ac:dyDescent="0.25">
      <c r="A339" s="39">
        <v>49949</v>
      </c>
      <c r="B339" s="5">
        <f t="shared" si="81"/>
        <v>24536.901099682811</v>
      </c>
      <c r="C339" s="13">
        <f t="shared" si="104"/>
        <v>11369.186885432338</v>
      </c>
      <c r="D339" s="5">
        <f t="shared" si="102"/>
        <v>13167.714214250473</v>
      </c>
      <c r="E339" s="13">
        <f t="shared" si="105"/>
        <v>1351134.7120376301</v>
      </c>
    </row>
    <row r="340" spans="1:5" ht="15" customHeight="1" x14ac:dyDescent="0.25">
      <c r="A340" s="39">
        <v>49980</v>
      </c>
      <c r="B340" s="5">
        <f t="shared" ref="B340:B403" si="106">$B$4</f>
        <v>24536.901099682811</v>
      </c>
      <c r="C340" s="13">
        <f t="shared" si="104"/>
        <v>11259.455933646917</v>
      </c>
      <c r="D340" s="5">
        <f t="shared" si="102"/>
        <v>13277.445166035894</v>
      </c>
      <c r="E340" s="13">
        <f t="shared" si="105"/>
        <v>1337857.2668715944</v>
      </c>
    </row>
    <row r="341" spans="1:5" ht="15" customHeight="1" x14ac:dyDescent="0.25">
      <c r="A341" s="39">
        <v>50010</v>
      </c>
      <c r="B341" s="5">
        <f t="shared" si="106"/>
        <v>24536.901099682811</v>
      </c>
      <c r="C341" s="13">
        <f t="shared" si="104"/>
        <v>11148.810557263287</v>
      </c>
      <c r="D341" s="5">
        <f t="shared" si="102"/>
        <v>13388.090542419524</v>
      </c>
      <c r="E341" s="30">
        <f t="shared" si="105"/>
        <v>1324469.1763291748</v>
      </c>
    </row>
    <row r="342" spans="1:5" ht="15" customHeight="1" x14ac:dyDescent="0.25">
      <c r="C342" s="30">
        <f t="shared" ref="C342" si="107">SUM(C330:C341)</f>
        <v>140890.83995286029</v>
      </c>
    </row>
    <row r="343" spans="1:5" ht="15" customHeight="1" x14ac:dyDescent="0.25">
      <c r="B343" s="5"/>
      <c r="C343" s="13"/>
      <c r="D343" s="5"/>
      <c r="E343" s="13"/>
    </row>
    <row r="344" spans="1:5" ht="15" customHeight="1" x14ac:dyDescent="0.25">
      <c r="A344" s="39">
        <v>50041</v>
      </c>
      <c r="B344" s="5">
        <f t="shared" si="106"/>
        <v>24536.901099682811</v>
      </c>
      <c r="C344" s="13">
        <f t="shared" ref="C344" si="108">E341*$B$2</f>
        <v>11037.243136076457</v>
      </c>
      <c r="D344" s="5">
        <f t="shared" ref="D344:D355" si="109">B344-C344</f>
        <v>13499.657963606354</v>
      </c>
      <c r="E344" s="13">
        <f t="shared" ref="E344" si="110">E341-D344</f>
        <v>1310969.5183655685</v>
      </c>
    </row>
    <row r="345" spans="1:5" ht="15" customHeight="1" x14ac:dyDescent="0.25">
      <c r="A345" s="39">
        <v>50072</v>
      </c>
      <c r="B345" s="5">
        <f t="shared" si="106"/>
        <v>24536.901099682811</v>
      </c>
      <c r="C345" s="13">
        <f t="shared" ref="C345:C355" si="111">E344*$B$2</f>
        <v>10924.745986379738</v>
      </c>
      <c r="D345" s="5">
        <f t="shared" si="109"/>
        <v>13612.155113303073</v>
      </c>
      <c r="E345" s="13">
        <f t="shared" ref="E345:E355" si="112">E344-D345</f>
        <v>1297357.3632522654</v>
      </c>
    </row>
    <row r="346" spans="1:5" ht="15" customHeight="1" x14ac:dyDescent="0.25">
      <c r="A346" s="39">
        <v>50100</v>
      </c>
      <c r="B346" s="5">
        <f t="shared" si="106"/>
        <v>24536.901099682811</v>
      </c>
      <c r="C346" s="13">
        <f t="shared" si="111"/>
        <v>10811.311360435544</v>
      </c>
      <c r="D346" s="5">
        <f t="shared" si="109"/>
        <v>13725.589739247267</v>
      </c>
      <c r="E346" s="13">
        <f t="shared" si="112"/>
        <v>1283631.7735130182</v>
      </c>
    </row>
    <row r="347" spans="1:5" ht="15" customHeight="1" x14ac:dyDescent="0.25">
      <c r="A347" s="39">
        <v>50131</v>
      </c>
      <c r="B347" s="5">
        <f t="shared" si="106"/>
        <v>24536.901099682811</v>
      </c>
      <c r="C347" s="13">
        <f t="shared" si="111"/>
        <v>10696.931445941818</v>
      </c>
      <c r="D347" s="5">
        <f t="shared" si="109"/>
        <v>13839.969653740993</v>
      </c>
      <c r="E347" s="13">
        <f t="shared" si="112"/>
        <v>1269791.8038592772</v>
      </c>
    </row>
    <row r="348" spans="1:5" ht="15" customHeight="1" x14ac:dyDescent="0.25">
      <c r="A348" s="39">
        <v>50161</v>
      </c>
      <c r="B348" s="5">
        <f t="shared" si="106"/>
        <v>24536.901099682811</v>
      </c>
      <c r="C348" s="13">
        <f t="shared" si="111"/>
        <v>10581.598365493976</v>
      </c>
      <c r="D348" s="5">
        <f t="shared" si="109"/>
        <v>13955.302734188836</v>
      </c>
      <c r="E348" s="13">
        <f t="shared" si="112"/>
        <v>1255836.5011250884</v>
      </c>
    </row>
    <row r="349" spans="1:5" ht="15" customHeight="1" x14ac:dyDescent="0.25">
      <c r="A349" s="39">
        <v>50192</v>
      </c>
      <c r="B349" s="5">
        <f t="shared" si="106"/>
        <v>24536.901099682811</v>
      </c>
      <c r="C349" s="13">
        <f t="shared" si="111"/>
        <v>10465.304176042404</v>
      </c>
      <c r="D349" s="5">
        <f t="shared" si="109"/>
        <v>14071.596923640407</v>
      </c>
      <c r="E349" s="13">
        <f t="shared" si="112"/>
        <v>1241764.904201448</v>
      </c>
    </row>
    <row r="350" spans="1:5" ht="15" customHeight="1" x14ac:dyDescent="0.25">
      <c r="A350" s="39">
        <v>50222</v>
      </c>
      <c r="B350" s="5">
        <f t="shared" si="106"/>
        <v>24536.901099682811</v>
      </c>
      <c r="C350" s="13">
        <f t="shared" si="111"/>
        <v>10348.040868345399</v>
      </c>
      <c r="D350" s="5">
        <f t="shared" si="109"/>
        <v>14188.860231337412</v>
      </c>
      <c r="E350" s="13">
        <f t="shared" si="112"/>
        <v>1227576.0439701106</v>
      </c>
    </row>
    <row r="351" spans="1:5" ht="15" customHeight="1" x14ac:dyDescent="0.25">
      <c r="A351" s="39">
        <v>50253</v>
      </c>
      <c r="B351" s="5">
        <f t="shared" si="106"/>
        <v>24536.901099682811</v>
      </c>
      <c r="C351" s="13">
        <f t="shared" si="111"/>
        <v>10229.800366417589</v>
      </c>
      <c r="D351" s="5">
        <f t="shared" si="109"/>
        <v>14307.100733265223</v>
      </c>
      <c r="E351" s="13">
        <f t="shared" si="112"/>
        <v>1213268.9432368453</v>
      </c>
    </row>
    <row r="352" spans="1:5" ht="15" customHeight="1" x14ac:dyDescent="0.25">
      <c r="A352" s="39">
        <v>50284</v>
      </c>
      <c r="B352" s="5">
        <f t="shared" si="106"/>
        <v>24536.901099682811</v>
      </c>
      <c r="C352" s="13">
        <f t="shared" si="111"/>
        <v>10110.574526973711</v>
      </c>
      <c r="D352" s="5">
        <f t="shared" si="109"/>
        <v>14426.3265727091</v>
      </c>
      <c r="E352" s="13">
        <f t="shared" si="112"/>
        <v>1198842.6166641363</v>
      </c>
    </row>
    <row r="353" spans="1:5" ht="15" customHeight="1" x14ac:dyDescent="0.25">
      <c r="A353" s="39">
        <v>50314</v>
      </c>
      <c r="B353" s="5">
        <f t="shared" si="106"/>
        <v>24536.901099682811</v>
      </c>
      <c r="C353" s="13">
        <f t="shared" si="111"/>
        <v>9990.3551388678025</v>
      </c>
      <c r="D353" s="5">
        <f t="shared" si="109"/>
        <v>14546.545960815009</v>
      </c>
      <c r="E353" s="13">
        <f t="shared" si="112"/>
        <v>1184296.0707033214</v>
      </c>
    </row>
    <row r="354" spans="1:5" ht="15" customHeight="1" x14ac:dyDescent="0.25">
      <c r="A354" s="39">
        <v>50345</v>
      </c>
      <c r="B354" s="5">
        <f t="shared" si="106"/>
        <v>24536.901099682811</v>
      </c>
      <c r="C354" s="13">
        <f t="shared" si="111"/>
        <v>9869.1339225276788</v>
      </c>
      <c r="D354" s="5">
        <f t="shared" si="109"/>
        <v>14667.767177155132</v>
      </c>
      <c r="E354" s="13">
        <f t="shared" si="112"/>
        <v>1169628.3035261661</v>
      </c>
    </row>
    <row r="355" spans="1:5" ht="15" customHeight="1" x14ac:dyDescent="0.25">
      <c r="A355" s="39">
        <v>50375</v>
      </c>
      <c r="B355" s="5">
        <f t="shared" si="106"/>
        <v>24536.901099682811</v>
      </c>
      <c r="C355" s="13">
        <f t="shared" si="111"/>
        <v>9746.9025293847171</v>
      </c>
      <c r="D355" s="5">
        <f t="shared" si="109"/>
        <v>14789.998570298094</v>
      </c>
      <c r="E355" s="30">
        <f t="shared" si="112"/>
        <v>1154838.3049558681</v>
      </c>
    </row>
    <row r="356" spans="1:5" ht="15" customHeight="1" x14ac:dyDescent="0.25">
      <c r="C356" s="30">
        <f t="shared" ref="C356" si="113">SUM(C344:C355)</f>
        <v>124811.94182288683</v>
      </c>
    </row>
    <row r="357" spans="1:5" ht="15" customHeight="1" x14ac:dyDescent="0.25">
      <c r="B357" s="5"/>
      <c r="C357" s="13"/>
      <c r="D357" s="5"/>
      <c r="E357" s="13"/>
    </row>
    <row r="358" spans="1:5" ht="15" customHeight="1" x14ac:dyDescent="0.25">
      <c r="A358" s="39">
        <v>50406</v>
      </c>
      <c r="B358" s="5">
        <f t="shared" si="106"/>
        <v>24536.901099682811</v>
      </c>
      <c r="C358" s="13">
        <f t="shared" ref="C358" si="114">E355*$B$2</f>
        <v>9623.6525412988995</v>
      </c>
      <c r="D358" s="5">
        <f t="shared" ref="D358:D369" si="115">B358-C358</f>
        <v>14913.248558383912</v>
      </c>
      <c r="E358" s="13">
        <f t="shared" ref="E358" si="116">E355-D358</f>
        <v>1139925.0563974841</v>
      </c>
    </row>
    <row r="359" spans="1:5" ht="15" customHeight="1" x14ac:dyDescent="0.25">
      <c r="A359" s="39">
        <v>50437</v>
      </c>
      <c r="B359" s="5">
        <f t="shared" si="106"/>
        <v>24536.901099682811</v>
      </c>
      <c r="C359" s="13">
        <f t="shared" ref="C359:C369" si="117">E358*$B$2</f>
        <v>9499.3754699790352</v>
      </c>
      <c r="D359" s="5">
        <f t="shared" si="115"/>
        <v>15037.525629703776</v>
      </c>
      <c r="E359" s="13">
        <f t="shared" ref="E359:E369" si="118">E358-D359</f>
        <v>1124887.5307677803</v>
      </c>
    </row>
    <row r="360" spans="1:5" ht="15" customHeight="1" x14ac:dyDescent="0.25">
      <c r="A360" s="39">
        <v>50465</v>
      </c>
      <c r="B360" s="5">
        <f t="shared" si="106"/>
        <v>24536.901099682811</v>
      </c>
      <c r="C360" s="13">
        <f t="shared" si="117"/>
        <v>9374.0627563981689</v>
      </c>
      <c r="D360" s="5">
        <f t="shared" si="115"/>
        <v>15162.838343284642</v>
      </c>
      <c r="E360" s="13">
        <f t="shared" si="118"/>
        <v>1109724.6924244957</v>
      </c>
    </row>
    <row r="361" spans="1:5" ht="15" customHeight="1" x14ac:dyDescent="0.25">
      <c r="A361" s="39">
        <v>50496</v>
      </c>
      <c r="B361" s="5">
        <f t="shared" si="106"/>
        <v>24536.901099682811</v>
      </c>
      <c r="C361" s="13">
        <f t="shared" si="117"/>
        <v>9247.7057702041311</v>
      </c>
      <c r="D361" s="5">
        <f t="shared" si="115"/>
        <v>15289.19532947868</v>
      </c>
      <c r="E361" s="13">
        <f t="shared" si="118"/>
        <v>1094435.497095017</v>
      </c>
    </row>
    <row r="362" spans="1:5" ht="15" customHeight="1" x14ac:dyDescent="0.25">
      <c r="A362" s="39">
        <v>50526</v>
      </c>
      <c r="B362" s="5">
        <f t="shared" si="106"/>
        <v>24536.901099682811</v>
      </c>
      <c r="C362" s="13">
        <f t="shared" si="117"/>
        <v>9120.2958091251421</v>
      </c>
      <c r="D362" s="5">
        <f t="shared" si="115"/>
        <v>15416.605290557669</v>
      </c>
      <c r="E362" s="13">
        <f t="shared" si="118"/>
        <v>1079018.8918044593</v>
      </c>
    </row>
    <row r="363" spans="1:5" ht="15" customHeight="1" x14ac:dyDescent="0.25">
      <c r="A363" s="39">
        <v>50557</v>
      </c>
      <c r="B363" s="5">
        <f t="shared" si="106"/>
        <v>24536.901099682811</v>
      </c>
      <c r="C363" s="13">
        <f t="shared" si="117"/>
        <v>8991.8240983704945</v>
      </c>
      <c r="D363" s="5">
        <f t="shared" si="115"/>
        <v>15545.077001312316</v>
      </c>
      <c r="E363" s="13">
        <f t="shared" si="118"/>
        <v>1063473.814803147</v>
      </c>
    </row>
    <row r="364" spans="1:5" ht="15" customHeight="1" x14ac:dyDescent="0.25">
      <c r="A364" s="39">
        <v>50587</v>
      </c>
      <c r="B364" s="5">
        <f t="shared" si="106"/>
        <v>24536.901099682811</v>
      </c>
      <c r="C364" s="13">
        <f t="shared" si="117"/>
        <v>8862.2817900262253</v>
      </c>
      <c r="D364" s="5">
        <f t="shared" si="115"/>
        <v>15674.619309656586</v>
      </c>
      <c r="E364" s="13">
        <f t="shared" si="118"/>
        <v>1047799.1954934904</v>
      </c>
    </row>
    <row r="365" spans="1:5" ht="15" customHeight="1" x14ac:dyDescent="0.25">
      <c r="A365" s="39">
        <v>50618</v>
      </c>
      <c r="B365" s="5">
        <f t="shared" si="106"/>
        <v>24536.901099682811</v>
      </c>
      <c r="C365" s="13">
        <f t="shared" si="117"/>
        <v>8731.659962445754</v>
      </c>
      <c r="D365" s="5">
        <f t="shared" si="115"/>
        <v>15805.241137237057</v>
      </c>
      <c r="E365" s="13">
        <f t="shared" si="118"/>
        <v>1031993.9543562534</v>
      </c>
    </row>
    <row r="366" spans="1:5" ht="15" customHeight="1" x14ac:dyDescent="0.25">
      <c r="A366" s="39">
        <v>50649</v>
      </c>
      <c r="B366" s="5">
        <f t="shared" si="106"/>
        <v>24536.901099682811</v>
      </c>
      <c r="C366" s="13">
        <f t="shared" si="117"/>
        <v>8599.9496196354448</v>
      </c>
      <c r="D366" s="5">
        <f t="shared" si="115"/>
        <v>15936.951480047366</v>
      </c>
      <c r="E366" s="13">
        <f t="shared" si="118"/>
        <v>1016057.0028762061</v>
      </c>
    </row>
    <row r="367" spans="1:5" ht="15" customHeight="1" x14ac:dyDescent="0.25">
      <c r="A367" s="39">
        <v>50679</v>
      </c>
      <c r="B367" s="5">
        <f t="shared" si="106"/>
        <v>24536.901099682811</v>
      </c>
      <c r="C367" s="13">
        <f t="shared" si="117"/>
        <v>8467.1416906350496</v>
      </c>
      <c r="D367" s="5">
        <f t="shared" si="115"/>
        <v>16069.759409047761</v>
      </c>
      <c r="E367" s="13">
        <f t="shared" si="118"/>
        <v>999987.24346715829</v>
      </c>
    </row>
    <row r="368" spans="1:5" ht="15" customHeight="1" x14ac:dyDescent="0.25">
      <c r="A368" s="39">
        <v>50710</v>
      </c>
      <c r="B368" s="5">
        <f t="shared" si="106"/>
        <v>24536.901099682811</v>
      </c>
      <c r="C368" s="13">
        <f t="shared" si="117"/>
        <v>8333.2270288929849</v>
      </c>
      <c r="D368" s="5">
        <f t="shared" si="115"/>
        <v>16203.674070789826</v>
      </c>
      <c r="E368" s="13">
        <f t="shared" si="118"/>
        <v>983783.56939636846</v>
      </c>
    </row>
    <row r="369" spans="1:5" ht="15" customHeight="1" x14ac:dyDescent="0.25">
      <c r="A369" s="39">
        <v>50740</v>
      </c>
      <c r="B369" s="5">
        <f t="shared" si="106"/>
        <v>24536.901099682811</v>
      </c>
      <c r="C369" s="13">
        <f t="shared" si="117"/>
        <v>8198.1964116364034</v>
      </c>
      <c r="D369" s="5">
        <f t="shared" si="115"/>
        <v>16338.704688046408</v>
      </c>
      <c r="E369" s="30">
        <f t="shared" si="118"/>
        <v>967444.8647083221</v>
      </c>
    </row>
    <row r="370" spans="1:5" ht="15" customHeight="1" x14ac:dyDescent="0.25">
      <c r="C370" s="30">
        <f t="shared" ref="C370" si="119">SUM(C358:C369)</f>
        <v>107049.37294864774</v>
      </c>
    </row>
    <row r="371" spans="1:5" ht="15" customHeight="1" x14ac:dyDescent="0.25">
      <c r="B371" s="5"/>
      <c r="C371" s="13"/>
      <c r="D371" s="5"/>
      <c r="E371" s="13"/>
    </row>
    <row r="372" spans="1:5" ht="15" customHeight="1" x14ac:dyDescent="0.25">
      <c r="A372" s="39">
        <v>50771</v>
      </c>
      <c r="B372" s="5">
        <f t="shared" si="106"/>
        <v>24536.901099682811</v>
      </c>
      <c r="C372" s="13">
        <f t="shared" ref="C372" si="120">E369*$B$2</f>
        <v>8062.0405392360171</v>
      </c>
      <c r="D372" s="5">
        <f t="shared" ref="D372:D383" si="121">B372-C372</f>
        <v>16474.860560446796</v>
      </c>
      <c r="E372" s="13">
        <f t="shared" ref="E372" si="122">E369-D372</f>
        <v>950970.00414787536</v>
      </c>
    </row>
    <row r="373" spans="1:5" ht="15" customHeight="1" x14ac:dyDescent="0.25">
      <c r="A373" s="39">
        <v>50802</v>
      </c>
      <c r="B373" s="5">
        <f t="shared" si="106"/>
        <v>24536.901099682811</v>
      </c>
      <c r="C373" s="13">
        <f t="shared" ref="C373:C383" si="123">E372*$B$2</f>
        <v>7924.7500345656281</v>
      </c>
      <c r="D373" s="5">
        <f t="shared" si="121"/>
        <v>16612.151065117185</v>
      </c>
      <c r="E373" s="13">
        <f t="shared" ref="E373:E383" si="124">E372-D373</f>
        <v>934357.85308275814</v>
      </c>
    </row>
    <row r="374" spans="1:5" ht="15" customHeight="1" x14ac:dyDescent="0.25">
      <c r="A374" s="39">
        <v>50830</v>
      </c>
      <c r="B374" s="5">
        <f t="shared" si="106"/>
        <v>24536.901099682811</v>
      </c>
      <c r="C374" s="13">
        <f t="shared" si="123"/>
        <v>7786.3154423563174</v>
      </c>
      <c r="D374" s="5">
        <f t="shared" si="121"/>
        <v>16750.585657326494</v>
      </c>
      <c r="E374" s="13">
        <f t="shared" si="124"/>
        <v>917607.26742543164</v>
      </c>
    </row>
    <row r="375" spans="1:5" ht="15" customHeight="1" x14ac:dyDescent="0.25">
      <c r="A375" s="39">
        <v>50861</v>
      </c>
      <c r="B375" s="5">
        <f t="shared" si="106"/>
        <v>24536.901099682811</v>
      </c>
      <c r="C375" s="13">
        <f t="shared" si="123"/>
        <v>7646.7272285452636</v>
      </c>
      <c r="D375" s="5">
        <f t="shared" si="121"/>
        <v>16890.173871137547</v>
      </c>
      <c r="E375" s="13">
        <f t="shared" si="124"/>
        <v>900717.09355429409</v>
      </c>
    </row>
    <row r="376" spans="1:5" ht="15" customHeight="1" x14ac:dyDescent="0.25">
      <c r="A376" s="39">
        <v>50891</v>
      </c>
      <c r="B376" s="5">
        <f t="shared" si="106"/>
        <v>24536.901099682811</v>
      </c>
      <c r="C376" s="13">
        <f t="shared" si="123"/>
        <v>7505.975779619117</v>
      </c>
      <c r="D376" s="5">
        <f t="shared" si="121"/>
        <v>17030.925320063696</v>
      </c>
      <c r="E376" s="13">
        <f t="shared" si="124"/>
        <v>883686.16823423037</v>
      </c>
    </row>
    <row r="377" spans="1:5" ht="15" customHeight="1" x14ac:dyDescent="0.25">
      <c r="A377" s="39">
        <v>50922</v>
      </c>
      <c r="B377" s="5">
        <f t="shared" si="106"/>
        <v>24536.901099682811</v>
      </c>
      <c r="C377" s="13">
        <f t="shared" si="123"/>
        <v>7364.0514019519196</v>
      </c>
      <c r="D377" s="5">
        <f t="shared" si="121"/>
        <v>17172.84969773089</v>
      </c>
      <c r="E377" s="13">
        <f t="shared" si="124"/>
        <v>866513.31853649952</v>
      </c>
    </row>
    <row r="378" spans="1:5" ht="15" customHeight="1" x14ac:dyDescent="0.25">
      <c r="A378" s="39">
        <v>50952</v>
      </c>
      <c r="B378" s="5">
        <f t="shared" si="106"/>
        <v>24536.901099682811</v>
      </c>
      <c r="C378" s="13">
        <f t="shared" si="123"/>
        <v>7220.9443211374955</v>
      </c>
      <c r="D378" s="5">
        <f t="shared" si="121"/>
        <v>17315.956778545315</v>
      </c>
      <c r="E378" s="13">
        <f t="shared" si="124"/>
        <v>849197.36175795423</v>
      </c>
    </row>
    <row r="379" spans="1:5" ht="15" customHeight="1" x14ac:dyDescent="0.25">
      <c r="A379" s="39">
        <v>50983</v>
      </c>
      <c r="B379" s="5">
        <f t="shared" si="106"/>
        <v>24536.901099682811</v>
      </c>
      <c r="C379" s="13">
        <f t="shared" si="123"/>
        <v>7076.6446813162847</v>
      </c>
      <c r="D379" s="5">
        <f t="shared" si="121"/>
        <v>17460.256418366527</v>
      </c>
      <c r="E379" s="13">
        <f t="shared" si="124"/>
        <v>831737.10533958767</v>
      </c>
    </row>
    <row r="380" spans="1:5" ht="15" customHeight="1" x14ac:dyDescent="0.25">
      <c r="A380" s="39">
        <v>51014</v>
      </c>
      <c r="B380" s="5">
        <f t="shared" si="106"/>
        <v>24536.901099682811</v>
      </c>
      <c r="C380" s="13">
        <f t="shared" si="123"/>
        <v>6931.1425444965635</v>
      </c>
      <c r="D380" s="5">
        <f t="shared" si="121"/>
        <v>17605.758555186247</v>
      </c>
      <c r="E380" s="13">
        <f t="shared" si="124"/>
        <v>814131.34678440145</v>
      </c>
    </row>
    <row r="381" spans="1:5" ht="15" customHeight="1" x14ac:dyDescent="0.25">
      <c r="A381" s="39">
        <v>51044</v>
      </c>
      <c r="B381" s="5">
        <f t="shared" si="106"/>
        <v>24536.901099682811</v>
      </c>
      <c r="C381" s="13">
        <f t="shared" si="123"/>
        <v>6784.4278898700122</v>
      </c>
      <c r="D381" s="5">
        <f t="shared" si="121"/>
        <v>17752.473209812801</v>
      </c>
      <c r="E381" s="13">
        <f t="shared" si="124"/>
        <v>796378.87357458868</v>
      </c>
    </row>
    <row r="382" spans="1:5" ht="15" customHeight="1" x14ac:dyDescent="0.25">
      <c r="A382" s="39">
        <v>51075</v>
      </c>
      <c r="B382" s="5">
        <f t="shared" si="106"/>
        <v>24536.901099682811</v>
      </c>
      <c r="C382" s="13">
        <f t="shared" si="123"/>
        <v>6636.4906131215721</v>
      </c>
      <c r="D382" s="5">
        <f t="shared" si="121"/>
        <v>17900.410486561239</v>
      </c>
      <c r="E382" s="13">
        <f t="shared" si="124"/>
        <v>778478.46308802743</v>
      </c>
    </row>
    <row r="383" spans="1:5" ht="15" customHeight="1" x14ac:dyDescent="0.25">
      <c r="A383" s="39">
        <v>51105</v>
      </c>
      <c r="B383" s="5">
        <f t="shared" si="106"/>
        <v>24536.901099682811</v>
      </c>
      <c r="C383" s="13">
        <f t="shared" si="123"/>
        <v>6487.3205257335621</v>
      </c>
      <c r="D383" s="5">
        <f t="shared" si="121"/>
        <v>18049.58057394925</v>
      </c>
      <c r="E383" s="30">
        <f t="shared" si="124"/>
        <v>760428.88251407817</v>
      </c>
    </row>
    <row r="384" spans="1:5" ht="15" customHeight="1" x14ac:dyDescent="0.25">
      <c r="C384" s="30">
        <f t="shared" ref="C384" si="125">SUM(C372:C383)</f>
        <v>87426.831001949744</v>
      </c>
    </row>
    <row r="385" spans="1:5" ht="15" customHeight="1" x14ac:dyDescent="0.25">
      <c r="B385" s="5"/>
      <c r="C385" s="13"/>
      <c r="D385" s="5"/>
      <c r="E385" s="13"/>
    </row>
    <row r="386" spans="1:5" ht="15" customHeight="1" x14ac:dyDescent="0.25">
      <c r="A386" s="39">
        <v>51136</v>
      </c>
      <c r="B386" s="5">
        <f t="shared" si="106"/>
        <v>24536.901099682811</v>
      </c>
      <c r="C386" s="13">
        <f t="shared" ref="C386" si="126">E383*$B$2</f>
        <v>6336.9073542839851</v>
      </c>
      <c r="D386" s="5">
        <f t="shared" ref="D386:D397" si="127">B386-C386</f>
        <v>18199.993745398824</v>
      </c>
      <c r="E386" s="13">
        <f t="shared" ref="E386" si="128">E383-D386</f>
        <v>742228.88876867935</v>
      </c>
    </row>
    <row r="387" spans="1:5" ht="15" customHeight="1" x14ac:dyDescent="0.25">
      <c r="A387" s="39">
        <v>51167</v>
      </c>
      <c r="B387" s="5">
        <f t="shared" si="106"/>
        <v>24536.901099682811</v>
      </c>
      <c r="C387" s="13">
        <f t="shared" ref="C387:C397" si="129">E386*$B$2</f>
        <v>6185.2407397389943</v>
      </c>
      <c r="D387" s="5">
        <f t="shared" si="127"/>
        <v>18351.660359943817</v>
      </c>
      <c r="E387" s="13">
        <f t="shared" ref="E387:E397" si="130">E386-D387</f>
        <v>723877.22840873548</v>
      </c>
    </row>
    <row r="388" spans="1:5" ht="15" customHeight="1" x14ac:dyDescent="0.25">
      <c r="A388" s="39">
        <v>51196</v>
      </c>
      <c r="B388" s="5">
        <f t="shared" si="106"/>
        <v>24536.901099682811</v>
      </c>
      <c r="C388" s="13">
        <f t="shared" si="129"/>
        <v>6032.3102367394622</v>
      </c>
      <c r="D388" s="5">
        <f t="shared" si="127"/>
        <v>18504.590862943347</v>
      </c>
      <c r="E388" s="13">
        <f t="shared" si="130"/>
        <v>705372.63754579215</v>
      </c>
    </row>
    <row r="389" spans="1:5" ht="15" customHeight="1" x14ac:dyDescent="0.25">
      <c r="A389" s="39">
        <v>51227</v>
      </c>
      <c r="B389" s="5">
        <f t="shared" si="106"/>
        <v>24536.901099682811</v>
      </c>
      <c r="C389" s="13">
        <f t="shared" si="129"/>
        <v>5878.1053128816011</v>
      </c>
      <c r="D389" s="5">
        <f t="shared" si="127"/>
        <v>18658.795786801209</v>
      </c>
      <c r="E389" s="13">
        <f t="shared" si="130"/>
        <v>686713.84175899089</v>
      </c>
    </row>
    <row r="390" spans="1:5" ht="15" customHeight="1" x14ac:dyDescent="0.25">
      <c r="A390" s="39">
        <v>51257</v>
      </c>
      <c r="B390" s="5">
        <f t="shared" si="106"/>
        <v>24536.901099682811</v>
      </c>
      <c r="C390" s="13">
        <f t="shared" si="129"/>
        <v>5722.6153479915911</v>
      </c>
      <c r="D390" s="5">
        <f t="shared" si="127"/>
        <v>18814.285751691219</v>
      </c>
      <c r="E390" s="13">
        <f t="shared" si="130"/>
        <v>667899.55600729969</v>
      </c>
    </row>
    <row r="391" spans="1:5" ht="15" customHeight="1" x14ac:dyDescent="0.25">
      <c r="A391" s="39">
        <v>51288</v>
      </c>
      <c r="B391" s="5">
        <f t="shared" si="106"/>
        <v>24536.901099682811</v>
      </c>
      <c r="C391" s="13">
        <f t="shared" si="129"/>
        <v>5565.8296333941644</v>
      </c>
      <c r="D391" s="5">
        <f t="shared" si="127"/>
        <v>18971.071466288646</v>
      </c>
      <c r="E391" s="13">
        <f t="shared" si="130"/>
        <v>648928.48454101104</v>
      </c>
    </row>
    <row r="392" spans="1:5" ht="15" customHeight="1" x14ac:dyDescent="0.25">
      <c r="A392" s="39">
        <v>51318</v>
      </c>
      <c r="B392" s="5">
        <f t="shared" si="106"/>
        <v>24536.901099682811</v>
      </c>
      <c r="C392" s="13">
        <f t="shared" si="129"/>
        <v>5407.7373711750915</v>
      </c>
      <c r="D392" s="5">
        <f t="shared" si="127"/>
        <v>19129.163728507719</v>
      </c>
      <c r="E392" s="13">
        <f t="shared" si="130"/>
        <v>629799.32081250334</v>
      </c>
    </row>
    <row r="393" spans="1:5" ht="15" customHeight="1" x14ac:dyDescent="0.25">
      <c r="A393" s="39">
        <v>51349</v>
      </c>
      <c r="B393" s="5">
        <f t="shared" si="106"/>
        <v>24536.901099682811</v>
      </c>
      <c r="C393" s="13">
        <f t="shared" si="129"/>
        <v>5248.3276734375277</v>
      </c>
      <c r="D393" s="5">
        <f t="shared" si="127"/>
        <v>19288.573426245282</v>
      </c>
      <c r="E393" s="13">
        <f t="shared" si="130"/>
        <v>610510.7473862581</v>
      </c>
    </row>
    <row r="394" spans="1:5" ht="15" customHeight="1" x14ac:dyDescent="0.25">
      <c r="A394" s="39">
        <v>51380</v>
      </c>
      <c r="B394" s="5">
        <f t="shared" si="106"/>
        <v>24536.901099682811</v>
      </c>
      <c r="C394" s="13">
        <f t="shared" si="129"/>
        <v>5087.5895615521504</v>
      </c>
      <c r="D394" s="5">
        <f t="shared" si="127"/>
        <v>19449.31153813066</v>
      </c>
      <c r="E394" s="13">
        <f t="shared" si="130"/>
        <v>591061.43584812747</v>
      </c>
    </row>
    <row r="395" spans="1:5" ht="15" customHeight="1" x14ac:dyDescent="0.25">
      <c r="A395" s="39">
        <v>51410</v>
      </c>
      <c r="B395" s="5">
        <f t="shared" si="106"/>
        <v>24536.901099682811</v>
      </c>
      <c r="C395" s="13">
        <f t="shared" si="129"/>
        <v>4925.5119654010623</v>
      </c>
      <c r="D395" s="5">
        <f t="shared" si="127"/>
        <v>19611.389134281748</v>
      </c>
      <c r="E395" s="13">
        <f t="shared" si="130"/>
        <v>571450.04671384569</v>
      </c>
    </row>
    <row r="396" spans="1:5" ht="15" customHeight="1" x14ac:dyDescent="0.25">
      <c r="A396" s="39">
        <v>51441</v>
      </c>
      <c r="B396" s="5">
        <f t="shared" si="106"/>
        <v>24536.901099682811</v>
      </c>
      <c r="C396" s="13">
        <f t="shared" si="129"/>
        <v>4762.0837226153808</v>
      </c>
      <c r="D396" s="5">
        <f t="shared" si="127"/>
        <v>19774.817377067429</v>
      </c>
      <c r="E396" s="13">
        <f t="shared" si="130"/>
        <v>551675.22933677828</v>
      </c>
    </row>
    <row r="397" spans="1:5" ht="15" customHeight="1" x14ac:dyDescent="0.25">
      <c r="A397" s="39">
        <v>51471</v>
      </c>
      <c r="B397" s="5">
        <f t="shared" si="106"/>
        <v>24536.901099682811</v>
      </c>
      <c r="C397" s="13">
        <f t="shared" si="129"/>
        <v>4597.2935778064857</v>
      </c>
      <c r="D397" s="5">
        <f t="shared" si="127"/>
        <v>19939.607521876325</v>
      </c>
      <c r="E397" s="30">
        <f t="shared" si="130"/>
        <v>531735.62181490194</v>
      </c>
    </row>
    <row r="398" spans="1:5" ht="15" customHeight="1" x14ac:dyDescent="0.25">
      <c r="C398" s="30">
        <f t="shared" ref="C398" si="131">SUM(C386:C397)</f>
        <v>65749.552497017488</v>
      </c>
    </row>
    <row r="399" spans="1:5" ht="15" customHeight="1" x14ac:dyDescent="0.25">
      <c r="B399" s="5"/>
      <c r="C399" s="13"/>
      <c r="D399" s="5"/>
      <c r="E399" s="13"/>
    </row>
    <row r="400" spans="1:5" ht="15" customHeight="1" x14ac:dyDescent="0.25">
      <c r="A400" s="39">
        <v>51502</v>
      </c>
      <c r="B400" s="5">
        <f t="shared" si="106"/>
        <v>24536.901099682811</v>
      </c>
      <c r="C400" s="13">
        <f t="shared" ref="C400" si="132">E397*$B$2</f>
        <v>4431.1301817908497</v>
      </c>
      <c r="D400" s="5">
        <f t="shared" ref="D400:D411" si="133">B400-C400</f>
        <v>20105.770917891961</v>
      </c>
      <c r="E400" s="13">
        <f t="shared" ref="E400" si="134">E397-D400</f>
        <v>511629.85089700995</v>
      </c>
    </row>
    <row r="401" spans="1:5" ht="15" customHeight="1" x14ac:dyDescent="0.25">
      <c r="A401" s="39">
        <v>51533</v>
      </c>
      <c r="B401" s="5">
        <f t="shared" si="106"/>
        <v>24536.901099682811</v>
      </c>
      <c r="C401" s="13">
        <f t="shared" ref="C401:C411" si="135">E400*$B$2</f>
        <v>4263.5820908084161</v>
      </c>
      <c r="D401" s="5">
        <f t="shared" si="133"/>
        <v>20273.319008874394</v>
      </c>
      <c r="E401" s="13">
        <f t="shared" ref="E401:E411" si="136">E400-D401</f>
        <v>491356.53188813553</v>
      </c>
    </row>
    <row r="402" spans="1:5" ht="15" customHeight="1" x14ac:dyDescent="0.25">
      <c r="A402" s="39">
        <v>51561</v>
      </c>
      <c r="B402" s="5">
        <f t="shared" si="106"/>
        <v>24536.901099682811</v>
      </c>
      <c r="C402" s="13">
        <f t="shared" si="135"/>
        <v>4094.6377657344628</v>
      </c>
      <c r="D402" s="5">
        <f t="shared" si="133"/>
        <v>20442.263333948347</v>
      </c>
      <c r="E402" s="13">
        <f t="shared" si="136"/>
        <v>470914.26855418721</v>
      </c>
    </row>
    <row r="403" spans="1:5" ht="15" customHeight="1" x14ac:dyDescent="0.25">
      <c r="A403" s="39">
        <v>51592</v>
      </c>
      <c r="B403" s="5">
        <f t="shared" si="106"/>
        <v>24536.901099682811</v>
      </c>
      <c r="C403" s="13">
        <f t="shared" si="135"/>
        <v>3924.2855712848932</v>
      </c>
      <c r="D403" s="5">
        <f t="shared" si="133"/>
        <v>20612.615528397917</v>
      </c>
      <c r="E403" s="13">
        <f t="shared" si="136"/>
        <v>450301.6530257893</v>
      </c>
    </row>
    <row r="404" spans="1:5" ht="15" customHeight="1" x14ac:dyDescent="0.25">
      <c r="A404" s="39">
        <v>51622</v>
      </c>
      <c r="B404" s="5">
        <f t="shared" ref="B404:B425" si="137">$B$4</f>
        <v>24536.901099682811</v>
      </c>
      <c r="C404" s="13">
        <f t="shared" si="135"/>
        <v>3752.5137752149108</v>
      </c>
      <c r="D404" s="5">
        <f t="shared" si="133"/>
        <v>20784.387324467902</v>
      </c>
      <c r="E404" s="13">
        <f t="shared" si="136"/>
        <v>429517.26570132142</v>
      </c>
    </row>
    <row r="405" spans="1:5" ht="15" customHeight="1" x14ac:dyDescent="0.25">
      <c r="A405" s="39">
        <v>51653</v>
      </c>
      <c r="B405" s="5">
        <f t="shared" si="137"/>
        <v>24536.901099682811</v>
      </c>
      <c r="C405" s="13">
        <f t="shared" si="135"/>
        <v>3579.3105475110119</v>
      </c>
      <c r="D405" s="5">
        <f t="shared" si="133"/>
        <v>20957.590552171798</v>
      </c>
      <c r="E405" s="13">
        <f t="shared" si="136"/>
        <v>408559.67514914961</v>
      </c>
    </row>
    <row r="406" spans="1:5" ht="15" customHeight="1" x14ac:dyDescent="0.25">
      <c r="A406" s="39">
        <v>51683</v>
      </c>
      <c r="B406" s="5">
        <f t="shared" si="137"/>
        <v>24536.901099682811</v>
      </c>
      <c r="C406" s="13">
        <f t="shared" si="135"/>
        <v>3404.6639595762467</v>
      </c>
      <c r="D406" s="5">
        <f t="shared" si="133"/>
        <v>21132.237140106565</v>
      </c>
      <c r="E406" s="13">
        <f t="shared" si="136"/>
        <v>387427.43800904305</v>
      </c>
    </row>
    <row r="407" spans="1:5" ht="15" customHeight="1" x14ac:dyDescent="0.25">
      <c r="A407" s="39">
        <v>51714</v>
      </c>
      <c r="B407" s="5">
        <f t="shared" si="137"/>
        <v>24536.901099682811</v>
      </c>
      <c r="C407" s="13">
        <f t="shared" si="135"/>
        <v>3228.561983408692</v>
      </c>
      <c r="D407" s="5">
        <f t="shared" si="133"/>
        <v>21308.339116274117</v>
      </c>
      <c r="E407" s="13">
        <f t="shared" si="136"/>
        <v>366119.09889276896</v>
      </c>
    </row>
    <row r="408" spans="1:5" ht="15" customHeight="1" x14ac:dyDescent="0.25">
      <c r="A408" s="39">
        <v>51745</v>
      </c>
      <c r="B408" s="5">
        <f t="shared" si="137"/>
        <v>24536.901099682811</v>
      </c>
      <c r="C408" s="13">
        <f t="shared" si="135"/>
        <v>3050.9924907730747</v>
      </c>
      <c r="D408" s="5">
        <f t="shared" si="133"/>
        <v>21485.908608909736</v>
      </c>
      <c r="E408" s="13">
        <f t="shared" si="136"/>
        <v>344633.19028385921</v>
      </c>
    </row>
    <row r="409" spans="1:5" ht="15" customHeight="1" x14ac:dyDescent="0.25">
      <c r="A409" s="39">
        <v>51775</v>
      </c>
      <c r="B409" s="5">
        <f t="shared" si="137"/>
        <v>24536.901099682811</v>
      </c>
      <c r="C409" s="13">
        <f t="shared" si="135"/>
        <v>2871.9432523654932</v>
      </c>
      <c r="D409" s="5">
        <f t="shared" si="133"/>
        <v>21664.957847317317</v>
      </c>
      <c r="E409" s="13">
        <f t="shared" si="136"/>
        <v>322968.23243654188</v>
      </c>
    </row>
    <row r="410" spans="1:5" ht="15" customHeight="1" x14ac:dyDescent="0.25">
      <c r="A410" s="39">
        <v>51806</v>
      </c>
      <c r="B410" s="5">
        <f t="shared" si="137"/>
        <v>24536.901099682811</v>
      </c>
      <c r="C410" s="13">
        <f t="shared" si="135"/>
        <v>2691.4019369711823</v>
      </c>
      <c r="D410" s="5">
        <f t="shared" si="133"/>
        <v>21845.499162711629</v>
      </c>
      <c r="E410" s="13">
        <f t="shared" si="136"/>
        <v>301122.73327383026</v>
      </c>
    </row>
    <row r="411" spans="1:5" ht="15" customHeight="1" x14ac:dyDescent="0.25">
      <c r="A411" s="39">
        <v>51836</v>
      </c>
      <c r="B411" s="5">
        <f t="shared" si="137"/>
        <v>24536.901099682811</v>
      </c>
      <c r="C411" s="13">
        <f t="shared" si="135"/>
        <v>2509.356110615252</v>
      </c>
      <c r="D411" s="5">
        <f t="shared" si="133"/>
        <v>22027.544989067559</v>
      </c>
      <c r="E411" s="30">
        <f t="shared" si="136"/>
        <v>279095.18828476273</v>
      </c>
    </row>
    <row r="412" spans="1:5" ht="15" customHeight="1" x14ac:dyDescent="0.25">
      <c r="C412" s="30">
        <f t="shared" ref="C412" si="138">SUM(C400:C411)</f>
        <v>41802.37966605449</v>
      </c>
    </row>
    <row r="413" spans="1:5" ht="15" customHeight="1" x14ac:dyDescent="0.25">
      <c r="B413" s="5"/>
      <c r="C413" s="13"/>
      <c r="D413" s="5"/>
      <c r="E413" s="13"/>
    </row>
    <row r="414" spans="1:5" ht="15" customHeight="1" x14ac:dyDescent="0.25">
      <c r="A414" s="39">
        <v>51867</v>
      </c>
      <c r="B414" s="5">
        <f t="shared" si="137"/>
        <v>24536.901099682811</v>
      </c>
      <c r="C414" s="13">
        <f t="shared" ref="C414" si="139">E411*$B$2</f>
        <v>2325.793235706356</v>
      </c>
      <c r="D414" s="5">
        <f t="shared" ref="D414:D425" si="140">B414-C414</f>
        <v>22211.107863976456</v>
      </c>
      <c r="E414" s="13">
        <f t="shared" ref="E414" si="141">E411-D414</f>
        <v>256884.08042078628</v>
      </c>
    </row>
    <row r="415" spans="1:5" ht="15" customHeight="1" x14ac:dyDescent="0.25">
      <c r="A415" s="39">
        <v>51898</v>
      </c>
      <c r="B415" s="5">
        <f t="shared" si="137"/>
        <v>24536.901099682811</v>
      </c>
      <c r="C415" s="13">
        <f t="shared" ref="C415:C425" si="142">E414*$B$2</f>
        <v>2140.7006701732189</v>
      </c>
      <c r="D415" s="5">
        <f t="shared" si="140"/>
        <v>22396.20042950959</v>
      </c>
      <c r="E415" s="13">
        <f t="shared" ref="E415:E425" si="143">E414-D415</f>
        <v>234487.87999127668</v>
      </c>
    </row>
    <row r="416" spans="1:5" ht="15" customHeight="1" x14ac:dyDescent="0.25">
      <c r="A416" s="39">
        <v>51926</v>
      </c>
      <c r="B416" s="5">
        <f t="shared" si="137"/>
        <v>24536.901099682811</v>
      </c>
      <c r="C416" s="13">
        <f t="shared" si="142"/>
        <v>1954.0656665939723</v>
      </c>
      <c r="D416" s="5">
        <f t="shared" si="140"/>
        <v>22582.83543308884</v>
      </c>
      <c r="E416" s="13">
        <f t="shared" si="143"/>
        <v>211905.04455818783</v>
      </c>
    </row>
    <row r="417" spans="1:5" ht="15" customHeight="1" x14ac:dyDescent="0.25">
      <c r="A417" s="39">
        <v>51957</v>
      </c>
      <c r="B417" s="5">
        <f t="shared" si="137"/>
        <v>24536.901099682811</v>
      </c>
      <c r="C417" s="13">
        <f t="shared" si="142"/>
        <v>1765.8753713182318</v>
      </c>
      <c r="D417" s="5">
        <f t="shared" si="140"/>
        <v>22771.025728364581</v>
      </c>
      <c r="E417" s="13">
        <f t="shared" si="143"/>
        <v>189134.01882982324</v>
      </c>
    </row>
    <row r="418" spans="1:5" ht="15" customHeight="1" x14ac:dyDescent="0.25">
      <c r="A418" s="39">
        <v>51987</v>
      </c>
      <c r="B418" s="5">
        <f t="shared" si="137"/>
        <v>24536.901099682811</v>
      </c>
      <c r="C418" s="13">
        <f t="shared" si="142"/>
        <v>1576.1168235818602</v>
      </c>
      <c r="D418" s="5">
        <f t="shared" si="140"/>
        <v>22960.784276100952</v>
      </c>
      <c r="E418" s="13">
        <f t="shared" si="143"/>
        <v>166173.23455372229</v>
      </c>
    </row>
    <row r="419" spans="1:5" ht="15" customHeight="1" x14ac:dyDescent="0.25">
      <c r="A419" s="39">
        <v>52018</v>
      </c>
      <c r="B419" s="5">
        <f t="shared" si="137"/>
        <v>24536.901099682811</v>
      </c>
      <c r="C419" s="13">
        <f t="shared" si="142"/>
        <v>1384.7769546143525</v>
      </c>
      <c r="D419" s="5">
        <f t="shared" si="140"/>
        <v>23152.124145068457</v>
      </c>
      <c r="E419" s="13">
        <f t="shared" si="143"/>
        <v>143021.11040865383</v>
      </c>
    </row>
    <row r="420" spans="1:5" ht="15" customHeight="1" x14ac:dyDescent="0.25">
      <c r="A420" s="39">
        <v>52048</v>
      </c>
      <c r="B420" s="5">
        <f t="shared" si="137"/>
        <v>24536.901099682811</v>
      </c>
      <c r="C420" s="13">
        <f t="shared" si="142"/>
        <v>1191.8425867387818</v>
      </c>
      <c r="D420" s="5">
        <f t="shared" si="140"/>
        <v>23345.05851294403</v>
      </c>
      <c r="E420" s="13">
        <f t="shared" si="143"/>
        <v>119676.0518957098</v>
      </c>
    </row>
    <row r="421" spans="1:5" ht="15" customHeight="1" x14ac:dyDescent="0.25">
      <c r="A421" s="39">
        <v>52079</v>
      </c>
      <c r="B421" s="5">
        <f t="shared" si="137"/>
        <v>24536.901099682811</v>
      </c>
      <c r="C421" s="13">
        <f t="shared" si="142"/>
        <v>997.30043246424827</v>
      </c>
      <c r="D421" s="5">
        <f t="shared" si="140"/>
        <v>23539.600667218561</v>
      </c>
      <c r="E421" s="13">
        <f t="shared" si="143"/>
        <v>96136.451228491234</v>
      </c>
    </row>
    <row r="422" spans="1:5" ht="15" customHeight="1" x14ac:dyDescent="0.25">
      <c r="A422" s="39">
        <v>52110</v>
      </c>
      <c r="B422" s="5">
        <f t="shared" si="137"/>
        <v>24536.901099682811</v>
      </c>
      <c r="C422" s="13">
        <f t="shared" si="142"/>
        <v>801.13709357076027</v>
      </c>
      <c r="D422" s="5">
        <f t="shared" si="140"/>
        <v>23735.764006112051</v>
      </c>
      <c r="E422" s="13">
        <f t="shared" si="143"/>
        <v>72400.687222379187</v>
      </c>
    </row>
    <row r="423" spans="1:5" ht="15" customHeight="1" x14ac:dyDescent="0.25">
      <c r="A423" s="39">
        <v>52140</v>
      </c>
      <c r="B423" s="5">
        <f t="shared" si="137"/>
        <v>24536.901099682811</v>
      </c>
      <c r="C423" s="13">
        <f t="shared" si="142"/>
        <v>603.33906018649327</v>
      </c>
      <c r="D423" s="5">
        <f t="shared" si="140"/>
        <v>23933.562039496319</v>
      </c>
      <c r="E423" s="13">
        <f t="shared" si="143"/>
        <v>48467.125182882868</v>
      </c>
    </row>
    <row r="424" spans="1:5" ht="15" customHeight="1" x14ac:dyDescent="0.25">
      <c r="A424" s="39">
        <v>52171</v>
      </c>
      <c r="B424" s="5">
        <f t="shared" si="137"/>
        <v>24536.901099682811</v>
      </c>
      <c r="C424" s="13">
        <f t="shared" si="142"/>
        <v>403.8927098573572</v>
      </c>
      <c r="D424" s="5">
        <f t="shared" si="140"/>
        <v>24133.008389825452</v>
      </c>
      <c r="E424" s="13">
        <f t="shared" si="143"/>
        <v>24334.116793057416</v>
      </c>
    </row>
    <row r="425" spans="1:5" ht="15" customHeight="1" x14ac:dyDescent="0.25">
      <c r="A425" s="39">
        <v>52201</v>
      </c>
      <c r="B425" s="5">
        <f t="shared" si="137"/>
        <v>24536.901099682811</v>
      </c>
      <c r="C425" s="13">
        <f t="shared" si="142"/>
        <v>202.78430660881179</v>
      </c>
      <c r="D425" s="5">
        <f t="shared" si="140"/>
        <v>24334.116793073998</v>
      </c>
      <c r="E425" s="30">
        <f t="shared" si="143"/>
        <v>-1.6581907402724028E-8</v>
      </c>
    </row>
    <row r="426" spans="1:5" ht="15" customHeight="1" x14ac:dyDescent="0.25">
      <c r="C426" s="30">
        <f t="shared" ref="C426" si="144">SUM(C414:C425)</f>
        <v>15347.624911414443</v>
      </c>
    </row>
    <row r="427" spans="1:5" ht="15" customHeight="1" x14ac:dyDescent="0.25">
      <c r="B427" s="5"/>
      <c r="C427" s="13"/>
      <c r="D427" s="5"/>
      <c r="E427" s="13"/>
    </row>
    <row r="428" spans="1:5" ht="15" customHeight="1" x14ac:dyDescent="0.25">
      <c r="A428" s="77"/>
      <c r="B428" s="78"/>
      <c r="C428" s="79"/>
      <c r="D428" s="78"/>
      <c r="E428" s="79"/>
    </row>
    <row r="429" spans="1:5" ht="15" customHeight="1" x14ac:dyDescent="0.25">
      <c r="A429" s="77"/>
      <c r="B429" s="78"/>
      <c r="C429" s="79"/>
      <c r="D429" s="78"/>
      <c r="E429" s="79"/>
    </row>
    <row r="430" spans="1:5" ht="15" customHeight="1" x14ac:dyDescent="0.25">
      <c r="A430" s="77"/>
      <c r="B430" s="78"/>
      <c r="C430" s="79"/>
      <c r="D430" s="78"/>
      <c r="E430" s="79"/>
    </row>
    <row r="431" spans="1:5" ht="15" customHeight="1" x14ac:dyDescent="0.25">
      <c r="A431" s="77"/>
      <c r="B431" s="78"/>
      <c r="C431" s="79"/>
      <c r="D431" s="78"/>
      <c r="E431" s="79"/>
    </row>
    <row r="432" spans="1:5" ht="15" customHeight="1" x14ac:dyDescent="0.25">
      <c r="A432" s="77"/>
      <c r="B432" s="78"/>
      <c r="C432" s="79"/>
      <c r="D432" s="78"/>
      <c r="E432" s="79"/>
    </row>
    <row r="433" spans="1:5" ht="15" customHeight="1" x14ac:dyDescent="0.25">
      <c r="A433" s="77"/>
      <c r="B433" s="78"/>
      <c r="C433" s="79"/>
      <c r="D433" s="78"/>
      <c r="E433" s="79"/>
    </row>
    <row r="434" spans="1:5" ht="15" customHeight="1" x14ac:dyDescent="0.25">
      <c r="A434" s="77"/>
      <c r="B434" s="78"/>
      <c r="C434" s="79"/>
      <c r="D434" s="78"/>
      <c r="E434" s="79"/>
    </row>
    <row r="435" spans="1:5" ht="15" customHeight="1" x14ac:dyDescent="0.25">
      <c r="A435" s="77"/>
      <c r="B435" s="78"/>
      <c r="C435" s="79"/>
      <c r="D435" s="78"/>
      <c r="E435" s="79"/>
    </row>
    <row r="436" spans="1:5" ht="15" customHeight="1" x14ac:dyDescent="0.25">
      <c r="A436" s="77"/>
      <c r="B436" s="78"/>
      <c r="C436" s="79"/>
      <c r="D436" s="78"/>
      <c r="E436" s="79"/>
    </row>
    <row r="437" spans="1:5" ht="15" customHeight="1" x14ac:dyDescent="0.25">
      <c r="A437" s="77"/>
      <c r="B437" s="78"/>
      <c r="C437" s="79"/>
      <c r="D437" s="78"/>
      <c r="E437" s="79"/>
    </row>
    <row r="438" spans="1:5" ht="15" customHeight="1" x14ac:dyDescent="0.25">
      <c r="A438" s="77"/>
      <c r="B438" s="78"/>
      <c r="C438" s="79"/>
      <c r="D438" s="78"/>
      <c r="E438" s="79"/>
    </row>
    <row r="439" spans="1:5" ht="15" customHeight="1" x14ac:dyDescent="0.25">
      <c r="A439" s="77"/>
      <c r="B439" s="78"/>
      <c r="C439" s="79"/>
      <c r="D439" s="78"/>
      <c r="E439" s="80"/>
    </row>
    <row r="440" spans="1:5" ht="15" customHeight="1" x14ac:dyDescent="0.25">
      <c r="A440" s="77"/>
      <c r="B440" s="16"/>
      <c r="C440" s="80"/>
      <c r="D440" s="16"/>
      <c r="E440" s="16"/>
    </row>
    <row r="441" spans="1:5" ht="15" customHeight="1" x14ac:dyDescent="0.25">
      <c r="A441" s="77"/>
      <c r="B441" s="78"/>
      <c r="C441" s="79"/>
      <c r="D441" s="78"/>
      <c r="E441" s="79"/>
    </row>
    <row r="442" spans="1:5" ht="15" customHeight="1" x14ac:dyDescent="0.25">
      <c r="A442" s="77"/>
      <c r="B442" s="78"/>
      <c r="C442" s="79"/>
      <c r="D442" s="78"/>
      <c r="E442" s="79"/>
    </row>
    <row r="443" spans="1:5" ht="15" customHeight="1" x14ac:dyDescent="0.25">
      <c r="A443" s="77"/>
      <c r="B443" s="78"/>
      <c r="C443" s="79"/>
      <c r="D443" s="78"/>
      <c r="E443" s="79"/>
    </row>
    <row r="444" spans="1:5" ht="15" customHeight="1" x14ac:dyDescent="0.25">
      <c r="A444" s="77"/>
      <c r="B444" s="78"/>
      <c r="C444" s="79"/>
      <c r="D444" s="78"/>
      <c r="E444" s="79"/>
    </row>
    <row r="445" spans="1:5" ht="15" customHeight="1" x14ac:dyDescent="0.25">
      <c r="A445" s="77"/>
      <c r="B445" s="78"/>
      <c r="C445" s="79"/>
      <c r="D445" s="78"/>
      <c r="E445" s="79"/>
    </row>
    <row r="446" spans="1:5" ht="15" customHeight="1" x14ac:dyDescent="0.25">
      <c r="A446" s="77"/>
      <c r="B446" s="78"/>
      <c r="C446" s="79"/>
      <c r="D446" s="78"/>
      <c r="E446" s="79"/>
    </row>
    <row r="447" spans="1:5" ht="15" customHeight="1" x14ac:dyDescent="0.25">
      <c r="A447" s="77"/>
      <c r="B447" s="78"/>
      <c r="C447" s="79"/>
      <c r="D447" s="78"/>
      <c r="E447" s="79"/>
    </row>
    <row r="448" spans="1:5" ht="15" customHeight="1" x14ac:dyDescent="0.25">
      <c r="A448" s="77"/>
      <c r="B448" s="78"/>
      <c r="C448" s="79"/>
      <c r="D448" s="78"/>
      <c r="E448" s="79"/>
    </row>
    <row r="449" spans="1:5" ht="15" customHeight="1" x14ac:dyDescent="0.25">
      <c r="A449" s="77"/>
      <c r="B449" s="78"/>
      <c r="C449" s="79"/>
      <c r="D449" s="78"/>
      <c r="E449" s="79"/>
    </row>
    <row r="450" spans="1:5" ht="15" customHeight="1" x14ac:dyDescent="0.25">
      <c r="A450" s="77"/>
      <c r="B450" s="78"/>
      <c r="C450" s="79"/>
      <c r="D450" s="78"/>
      <c r="E450" s="79"/>
    </row>
    <row r="451" spans="1:5" ht="15" customHeight="1" x14ac:dyDescent="0.25">
      <c r="A451" s="77"/>
      <c r="B451" s="78"/>
      <c r="C451" s="79"/>
      <c r="D451" s="78"/>
      <c r="E451" s="79"/>
    </row>
    <row r="452" spans="1:5" ht="15" customHeight="1" x14ac:dyDescent="0.25">
      <c r="A452" s="77"/>
      <c r="B452" s="78"/>
      <c r="C452" s="79"/>
      <c r="D452" s="78"/>
      <c r="E452" s="79"/>
    </row>
    <row r="453" spans="1:5" ht="15" customHeight="1" x14ac:dyDescent="0.25">
      <c r="A453" s="77"/>
      <c r="B453" s="78"/>
      <c r="C453" s="79"/>
      <c r="D453" s="78"/>
      <c r="E453" s="80"/>
    </row>
    <row r="454" spans="1:5" ht="15" customHeight="1" x14ac:dyDescent="0.25">
      <c r="A454" s="77"/>
      <c r="B454" s="16"/>
      <c r="C454" s="80"/>
      <c r="D454" s="16"/>
      <c r="E454" s="16"/>
    </row>
    <row r="455" spans="1:5" ht="15" customHeight="1" x14ac:dyDescent="0.25">
      <c r="A455" s="77"/>
      <c r="B455" s="78"/>
      <c r="C455" s="79"/>
      <c r="D455" s="78"/>
      <c r="E455" s="79"/>
    </row>
    <row r="456" spans="1:5" ht="15" customHeight="1" x14ac:dyDescent="0.25">
      <c r="A456" s="77"/>
      <c r="B456" s="78"/>
      <c r="C456" s="79"/>
      <c r="D456" s="78"/>
      <c r="E456" s="79"/>
    </row>
    <row r="457" spans="1:5" ht="15" customHeight="1" x14ac:dyDescent="0.25">
      <c r="A457" s="77"/>
      <c r="B457" s="78"/>
      <c r="C457" s="79"/>
      <c r="D457" s="78"/>
      <c r="E457" s="79"/>
    </row>
    <row r="458" spans="1:5" ht="15" customHeight="1" x14ac:dyDescent="0.25">
      <c r="A458" s="77"/>
      <c r="B458" s="78"/>
      <c r="C458" s="79"/>
      <c r="D458" s="78"/>
      <c r="E458" s="79"/>
    </row>
    <row r="459" spans="1:5" ht="15" customHeight="1" x14ac:dyDescent="0.25">
      <c r="A459" s="77"/>
      <c r="B459" s="78"/>
      <c r="C459" s="79"/>
      <c r="D459" s="78"/>
      <c r="E459" s="79"/>
    </row>
    <row r="460" spans="1:5" ht="15" customHeight="1" x14ac:dyDescent="0.25">
      <c r="A460" s="77"/>
      <c r="B460" s="78"/>
      <c r="C460" s="79"/>
      <c r="D460" s="78"/>
      <c r="E460" s="79"/>
    </row>
    <row r="461" spans="1:5" ht="15" customHeight="1" x14ac:dyDescent="0.25">
      <c r="A461" s="77"/>
      <c r="B461" s="78"/>
      <c r="C461" s="79"/>
      <c r="D461" s="78"/>
      <c r="E461" s="79"/>
    </row>
    <row r="462" spans="1:5" ht="15" customHeight="1" x14ac:dyDescent="0.25">
      <c r="A462" s="77"/>
      <c r="B462" s="78"/>
      <c r="C462" s="79"/>
      <c r="D462" s="78"/>
      <c r="E462" s="79"/>
    </row>
    <row r="463" spans="1:5" ht="15" customHeight="1" x14ac:dyDescent="0.25">
      <c r="A463" s="77"/>
      <c r="B463" s="78"/>
      <c r="C463" s="79"/>
      <c r="D463" s="78"/>
      <c r="E463" s="79"/>
    </row>
    <row r="464" spans="1:5" ht="15" customHeight="1" x14ac:dyDescent="0.25">
      <c r="A464" s="77"/>
      <c r="B464" s="78"/>
      <c r="C464" s="79"/>
      <c r="D464" s="78"/>
      <c r="E464" s="79"/>
    </row>
    <row r="465" spans="1:5" ht="15" customHeight="1" x14ac:dyDescent="0.25">
      <c r="A465" s="77"/>
      <c r="B465" s="78"/>
      <c r="C465" s="79"/>
      <c r="D465" s="78"/>
      <c r="E465" s="79"/>
    </row>
    <row r="466" spans="1:5" ht="15" customHeight="1" x14ac:dyDescent="0.25">
      <c r="A466" s="77"/>
      <c r="B466" s="78"/>
      <c r="C466" s="79"/>
      <c r="D466" s="78"/>
      <c r="E466" s="79"/>
    </row>
    <row r="467" spans="1:5" ht="15" customHeight="1" x14ac:dyDescent="0.25">
      <c r="A467" s="77"/>
      <c r="B467" s="78"/>
      <c r="C467" s="79"/>
      <c r="D467" s="78"/>
      <c r="E467" s="80"/>
    </row>
    <row r="468" spans="1:5" ht="15" customHeight="1" x14ac:dyDescent="0.25">
      <c r="A468" s="77"/>
      <c r="B468" s="16"/>
      <c r="C468" s="80"/>
      <c r="D468" s="16"/>
      <c r="E468" s="16"/>
    </row>
    <row r="469" spans="1:5" ht="15" customHeight="1" x14ac:dyDescent="0.25">
      <c r="A469" s="77"/>
      <c r="B469" s="78"/>
      <c r="C469" s="79"/>
      <c r="D469" s="78"/>
      <c r="E469" s="79"/>
    </row>
    <row r="470" spans="1:5" ht="15" customHeight="1" x14ac:dyDescent="0.25">
      <c r="A470" s="77"/>
      <c r="B470" s="78"/>
      <c r="C470" s="79"/>
      <c r="D470" s="78"/>
      <c r="E470" s="79"/>
    </row>
    <row r="471" spans="1:5" ht="15" customHeight="1" x14ac:dyDescent="0.25">
      <c r="A471" s="77"/>
      <c r="B471" s="78"/>
      <c r="C471" s="79"/>
      <c r="D471" s="78"/>
      <c r="E471" s="79"/>
    </row>
    <row r="472" spans="1:5" ht="15" customHeight="1" x14ac:dyDescent="0.25">
      <c r="A472" s="77"/>
      <c r="B472" s="78"/>
      <c r="C472" s="79"/>
      <c r="D472" s="78"/>
      <c r="E472" s="79"/>
    </row>
    <row r="473" spans="1:5" ht="15" customHeight="1" x14ac:dyDescent="0.25">
      <c r="A473" s="77"/>
      <c r="B473" s="78"/>
      <c r="C473" s="79"/>
      <c r="D473" s="78"/>
      <c r="E473" s="79"/>
    </row>
    <row r="474" spans="1:5" ht="15" customHeight="1" x14ac:dyDescent="0.25">
      <c r="A474" s="77"/>
      <c r="B474" s="78"/>
      <c r="C474" s="79"/>
      <c r="D474" s="78"/>
      <c r="E474" s="79"/>
    </row>
    <row r="475" spans="1:5" ht="15" customHeight="1" x14ac:dyDescent="0.25">
      <c r="A475" s="77"/>
      <c r="B475" s="78"/>
      <c r="C475" s="79"/>
      <c r="D475" s="78"/>
      <c r="E475" s="79"/>
    </row>
    <row r="476" spans="1:5" ht="15" customHeight="1" x14ac:dyDescent="0.25">
      <c r="A476" s="77"/>
      <c r="B476" s="78"/>
      <c r="C476" s="79"/>
      <c r="D476" s="78"/>
      <c r="E476" s="79"/>
    </row>
    <row r="477" spans="1:5" ht="15" customHeight="1" x14ac:dyDescent="0.25">
      <c r="A477" s="77"/>
      <c r="B477" s="78"/>
      <c r="C477" s="79"/>
      <c r="D477" s="78"/>
      <c r="E477" s="79"/>
    </row>
    <row r="478" spans="1:5" ht="15" customHeight="1" x14ac:dyDescent="0.25">
      <c r="A478" s="77"/>
      <c r="B478" s="78"/>
      <c r="C478" s="79"/>
      <c r="D478" s="78"/>
      <c r="E478" s="79"/>
    </row>
    <row r="479" spans="1:5" ht="15" customHeight="1" x14ac:dyDescent="0.25">
      <c r="A479" s="77"/>
      <c r="B479" s="78"/>
      <c r="C479" s="79"/>
      <c r="D479" s="78"/>
      <c r="E479" s="79"/>
    </row>
    <row r="480" spans="1:5" ht="15" customHeight="1" x14ac:dyDescent="0.25">
      <c r="A480" s="77"/>
      <c r="B480" s="78"/>
      <c r="C480" s="79"/>
      <c r="D480" s="78"/>
      <c r="E480" s="79"/>
    </row>
    <row r="481" spans="1:5" ht="15" customHeight="1" x14ac:dyDescent="0.25">
      <c r="A481" s="77"/>
      <c r="B481" s="78"/>
      <c r="C481" s="79"/>
      <c r="D481" s="78"/>
      <c r="E481" s="80"/>
    </row>
    <row r="482" spans="1:5" ht="15" customHeight="1" x14ac:dyDescent="0.25">
      <c r="A482" s="77"/>
      <c r="B482" s="16"/>
      <c r="C482" s="80"/>
      <c r="D482" s="16"/>
      <c r="E482" s="16"/>
    </row>
    <row r="483" spans="1:5" ht="15" customHeight="1" x14ac:dyDescent="0.25">
      <c r="A483" s="77"/>
      <c r="B483" s="78"/>
      <c r="C483" s="79"/>
      <c r="D483" s="78"/>
      <c r="E483" s="79"/>
    </row>
    <row r="484" spans="1:5" ht="15" customHeight="1" x14ac:dyDescent="0.25">
      <c r="A484" s="77"/>
      <c r="B484" s="78"/>
      <c r="C484" s="79"/>
      <c r="D484" s="78"/>
      <c r="E484" s="79"/>
    </row>
    <row r="485" spans="1:5" ht="15" customHeight="1" x14ac:dyDescent="0.25">
      <c r="A485" s="77"/>
      <c r="B485" s="78"/>
      <c r="C485" s="79"/>
      <c r="D485" s="78"/>
      <c r="E485" s="79"/>
    </row>
    <row r="486" spans="1:5" ht="15" customHeight="1" x14ac:dyDescent="0.25">
      <c r="A486" s="77"/>
      <c r="B486" s="78"/>
      <c r="C486" s="79"/>
      <c r="D486" s="78"/>
      <c r="E486" s="79"/>
    </row>
    <row r="487" spans="1:5" ht="15" customHeight="1" x14ac:dyDescent="0.25">
      <c r="A487" s="77"/>
      <c r="B487" s="78"/>
      <c r="C487" s="79"/>
      <c r="D487" s="78"/>
      <c r="E487" s="79"/>
    </row>
    <row r="488" spans="1:5" ht="15" customHeight="1" x14ac:dyDescent="0.25">
      <c r="A488" s="77"/>
      <c r="B488" s="78"/>
      <c r="C488" s="79"/>
      <c r="D488" s="78"/>
      <c r="E488" s="79"/>
    </row>
    <row r="489" spans="1:5" ht="15" customHeight="1" x14ac:dyDescent="0.25">
      <c r="A489" s="77"/>
      <c r="B489" s="78"/>
      <c r="C489" s="79"/>
      <c r="D489" s="78"/>
      <c r="E489" s="79"/>
    </row>
    <row r="490" spans="1:5" ht="15" customHeight="1" x14ac:dyDescent="0.25">
      <c r="A490" s="77"/>
      <c r="B490" s="78"/>
      <c r="C490" s="79"/>
      <c r="D490" s="78"/>
      <c r="E490" s="79"/>
    </row>
    <row r="491" spans="1:5" ht="15" customHeight="1" x14ac:dyDescent="0.25">
      <c r="A491" s="77"/>
      <c r="B491" s="78"/>
      <c r="C491" s="79"/>
      <c r="D491" s="78"/>
      <c r="E491" s="79"/>
    </row>
    <row r="492" spans="1:5" ht="15" customHeight="1" x14ac:dyDescent="0.25">
      <c r="A492" s="77"/>
      <c r="B492" s="78"/>
      <c r="C492" s="79"/>
      <c r="D492" s="78"/>
      <c r="E492" s="79"/>
    </row>
    <row r="493" spans="1:5" ht="15" customHeight="1" x14ac:dyDescent="0.25">
      <c r="A493" s="77"/>
      <c r="B493" s="78"/>
      <c r="C493" s="79"/>
      <c r="D493" s="78"/>
      <c r="E493" s="79"/>
    </row>
    <row r="494" spans="1:5" ht="15" customHeight="1" x14ac:dyDescent="0.25">
      <c r="A494" s="77"/>
      <c r="B494" s="78"/>
      <c r="C494" s="79"/>
      <c r="D494" s="78"/>
      <c r="E494" s="79"/>
    </row>
    <row r="495" spans="1:5" ht="15" customHeight="1" x14ac:dyDescent="0.25">
      <c r="A495" s="77"/>
      <c r="B495" s="78"/>
      <c r="C495" s="79"/>
      <c r="D495" s="78"/>
      <c r="E495" s="80"/>
    </row>
    <row r="496" spans="1:5" ht="15" customHeight="1" x14ac:dyDescent="0.25">
      <c r="A496" s="77"/>
      <c r="B496" s="16"/>
      <c r="C496" s="80"/>
      <c r="D496" s="16"/>
      <c r="E496" s="16"/>
    </row>
    <row r="497" spans="1:5" ht="15" customHeight="1" x14ac:dyDescent="0.25">
      <c r="A497" s="77"/>
      <c r="B497" s="78"/>
      <c r="C497" s="79"/>
      <c r="D497" s="78"/>
      <c r="E497" s="79"/>
    </row>
    <row r="498" spans="1:5" ht="15" customHeight="1" x14ac:dyDescent="0.25">
      <c r="A498" s="77"/>
      <c r="B498" s="78"/>
      <c r="C498" s="79"/>
      <c r="D498" s="78"/>
      <c r="E498" s="79"/>
    </row>
    <row r="499" spans="1:5" ht="15" customHeight="1" x14ac:dyDescent="0.25">
      <c r="A499" s="77"/>
      <c r="B499" s="78"/>
      <c r="C499" s="79"/>
      <c r="D499" s="78"/>
      <c r="E499" s="79"/>
    </row>
    <row r="500" spans="1:5" ht="15" customHeight="1" x14ac:dyDescent="0.25">
      <c r="A500" s="77"/>
      <c r="B500" s="78"/>
      <c r="C500" s="79"/>
      <c r="D500" s="78"/>
      <c r="E500" s="79"/>
    </row>
    <row r="501" spans="1:5" ht="15" customHeight="1" x14ac:dyDescent="0.25">
      <c r="A501" s="77"/>
      <c r="B501" s="78"/>
      <c r="C501" s="79"/>
      <c r="D501" s="78"/>
      <c r="E501" s="79"/>
    </row>
    <row r="502" spans="1:5" ht="15" customHeight="1" x14ac:dyDescent="0.25">
      <c r="A502" s="77"/>
      <c r="B502" s="78"/>
      <c r="C502" s="79"/>
      <c r="D502" s="78"/>
      <c r="E502" s="79"/>
    </row>
    <row r="503" spans="1:5" ht="15" customHeight="1" x14ac:dyDescent="0.25">
      <c r="A503" s="77"/>
      <c r="B503" s="78"/>
      <c r="C503" s="79"/>
      <c r="D503" s="78"/>
      <c r="E503" s="79"/>
    </row>
    <row r="504" spans="1:5" ht="15" customHeight="1" x14ac:dyDescent="0.25">
      <c r="A504" s="77"/>
      <c r="B504" s="78"/>
      <c r="C504" s="79"/>
      <c r="D504" s="78"/>
      <c r="E504" s="79"/>
    </row>
    <row r="505" spans="1:5" ht="15" customHeight="1" x14ac:dyDescent="0.25">
      <c r="A505" s="77"/>
      <c r="B505" s="78"/>
      <c r="C505" s="79"/>
      <c r="D505" s="78"/>
      <c r="E505" s="79"/>
    </row>
    <row r="506" spans="1:5" ht="15" customHeight="1" x14ac:dyDescent="0.25">
      <c r="A506" s="77"/>
      <c r="B506" s="78"/>
      <c r="C506" s="79"/>
      <c r="D506" s="78"/>
      <c r="E506" s="79"/>
    </row>
    <row r="507" spans="1:5" ht="15" customHeight="1" x14ac:dyDescent="0.25">
      <c r="A507" s="77"/>
      <c r="B507" s="78"/>
      <c r="C507" s="79"/>
      <c r="D507" s="78"/>
      <c r="E507" s="79"/>
    </row>
    <row r="508" spans="1:5" ht="15" customHeight="1" x14ac:dyDescent="0.25">
      <c r="A508" s="77"/>
      <c r="B508" s="78"/>
      <c r="C508" s="79"/>
      <c r="D508" s="78"/>
      <c r="E508" s="79"/>
    </row>
    <row r="509" spans="1:5" ht="15" customHeight="1" x14ac:dyDescent="0.25">
      <c r="A509" s="77"/>
      <c r="B509" s="78"/>
      <c r="C509" s="79"/>
      <c r="D509" s="78"/>
      <c r="E509" s="80"/>
    </row>
    <row r="510" spans="1:5" ht="15" customHeight="1" x14ac:dyDescent="0.25">
      <c r="A510" s="77"/>
      <c r="B510" s="16"/>
      <c r="C510" s="80"/>
      <c r="D510" s="16"/>
      <c r="E510" s="16"/>
    </row>
    <row r="511" spans="1:5" ht="15" customHeight="1" x14ac:dyDescent="0.25">
      <c r="A511" s="77"/>
      <c r="B511" s="78"/>
      <c r="C511" s="79"/>
      <c r="D511" s="78"/>
      <c r="E511" s="79"/>
    </row>
    <row r="512" spans="1:5" ht="15" customHeight="1" x14ac:dyDescent="0.25">
      <c r="A512" s="77"/>
      <c r="B512" s="78"/>
      <c r="C512" s="79"/>
      <c r="D512" s="78"/>
      <c r="E512" s="79"/>
    </row>
    <row r="513" spans="1:5" ht="15" customHeight="1" x14ac:dyDescent="0.25">
      <c r="A513" s="77"/>
      <c r="B513" s="78"/>
      <c r="C513" s="79"/>
      <c r="D513" s="78"/>
      <c r="E513" s="79"/>
    </row>
    <row r="514" spans="1:5" ht="15" customHeight="1" x14ac:dyDescent="0.25">
      <c r="A514" s="77"/>
      <c r="B514" s="78"/>
      <c r="C514" s="79"/>
      <c r="D514" s="78"/>
      <c r="E514" s="79"/>
    </row>
    <row r="515" spans="1:5" ht="15" customHeight="1" x14ac:dyDescent="0.25">
      <c r="A515" s="77"/>
      <c r="B515" s="78"/>
      <c r="C515" s="79"/>
      <c r="D515" s="78"/>
      <c r="E515" s="79"/>
    </row>
    <row r="516" spans="1:5" ht="15" customHeight="1" x14ac:dyDescent="0.25">
      <c r="A516" s="77"/>
      <c r="B516" s="78"/>
      <c r="C516" s="79"/>
      <c r="D516" s="78"/>
      <c r="E516" s="79"/>
    </row>
    <row r="517" spans="1:5" ht="15" customHeight="1" x14ac:dyDescent="0.25">
      <c r="A517" s="77"/>
      <c r="B517" s="78"/>
      <c r="C517" s="79"/>
      <c r="D517" s="78"/>
      <c r="E517" s="79"/>
    </row>
    <row r="518" spans="1:5" ht="15" customHeight="1" x14ac:dyDescent="0.25">
      <c r="A518" s="77"/>
      <c r="B518" s="78"/>
      <c r="C518" s="79"/>
      <c r="D518" s="78"/>
      <c r="E518" s="79"/>
    </row>
    <row r="519" spans="1:5" ht="15" customHeight="1" x14ac:dyDescent="0.25">
      <c r="A519" s="77"/>
      <c r="B519" s="78"/>
      <c r="C519" s="79"/>
      <c r="D519" s="78"/>
      <c r="E519" s="79"/>
    </row>
    <row r="520" spans="1:5" ht="15" customHeight="1" x14ac:dyDescent="0.25">
      <c r="A520" s="77"/>
      <c r="B520" s="78"/>
      <c r="C520" s="79"/>
      <c r="D520" s="78"/>
      <c r="E520" s="79"/>
    </row>
    <row r="521" spans="1:5" ht="15" customHeight="1" x14ac:dyDescent="0.25">
      <c r="A521" s="77"/>
      <c r="B521" s="78"/>
      <c r="C521" s="79"/>
      <c r="D521" s="78"/>
      <c r="E521" s="79"/>
    </row>
    <row r="522" spans="1:5" ht="15" customHeight="1" x14ac:dyDescent="0.25">
      <c r="A522" s="77"/>
      <c r="B522" s="78"/>
      <c r="C522" s="79"/>
      <c r="D522" s="78"/>
      <c r="E522" s="79"/>
    </row>
    <row r="523" spans="1:5" ht="15" customHeight="1" x14ac:dyDescent="0.25">
      <c r="A523" s="77"/>
      <c r="B523" s="78"/>
      <c r="C523" s="79"/>
      <c r="D523" s="78"/>
      <c r="E523" s="80"/>
    </row>
    <row r="524" spans="1:5" ht="15" customHeight="1" x14ac:dyDescent="0.25">
      <c r="A524" s="77"/>
      <c r="B524" s="16"/>
      <c r="C524" s="80"/>
      <c r="D524" s="16"/>
      <c r="E524" s="16"/>
    </row>
    <row r="525" spans="1:5" ht="15" customHeight="1" x14ac:dyDescent="0.25">
      <c r="A525" s="77"/>
      <c r="B525" s="78"/>
      <c r="C525" s="79"/>
      <c r="D525" s="78"/>
      <c r="E525" s="79"/>
    </row>
    <row r="526" spans="1:5" ht="15" customHeight="1" x14ac:dyDescent="0.25">
      <c r="A526" s="77"/>
      <c r="B526" s="78"/>
      <c r="C526" s="79"/>
      <c r="D526" s="78"/>
      <c r="E526" s="79"/>
    </row>
    <row r="527" spans="1:5" ht="15" customHeight="1" x14ac:dyDescent="0.25">
      <c r="A527" s="77"/>
      <c r="B527" s="78"/>
      <c r="C527" s="79"/>
      <c r="D527" s="78"/>
      <c r="E527" s="79"/>
    </row>
    <row r="528" spans="1:5" ht="15" customHeight="1" x14ac:dyDescent="0.25">
      <c r="A528" s="77"/>
      <c r="B528" s="78"/>
      <c r="C528" s="79"/>
      <c r="D528" s="78"/>
      <c r="E528" s="79"/>
    </row>
    <row r="529" spans="1:5" ht="15" customHeight="1" x14ac:dyDescent="0.25">
      <c r="A529" s="77"/>
      <c r="B529" s="78"/>
      <c r="C529" s="79"/>
      <c r="D529" s="78"/>
      <c r="E529" s="79"/>
    </row>
    <row r="530" spans="1:5" ht="15" customHeight="1" x14ac:dyDescent="0.25">
      <c r="A530" s="77"/>
      <c r="B530" s="78"/>
      <c r="C530" s="79"/>
      <c r="D530" s="78"/>
      <c r="E530" s="79"/>
    </row>
    <row r="531" spans="1:5" ht="15" customHeight="1" x14ac:dyDescent="0.25">
      <c r="A531" s="77"/>
      <c r="B531" s="78"/>
      <c r="C531" s="79"/>
      <c r="D531" s="78"/>
      <c r="E531" s="79"/>
    </row>
    <row r="532" spans="1:5" ht="15" customHeight="1" x14ac:dyDescent="0.25">
      <c r="A532" s="77"/>
      <c r="B532" s="78"/>
      <c r="C532" s="79"/>
      <c r="D532" s="78"/>
      <c r="E532" s="79"/>
    </row>
    <row r="533" spans="1:5" ht="15" customHeight="1" x14ac:dyDescent="0.25">
      <c r="A533" s="77"/>
      <c r="B533" s="78"/>
      <c r="C533" s="79"/>
      <c r="D533" s="78"/>
      <c r="E533" s="79"/>
    </row>
    <row r="534" spans="1:5" ht="15" customHeight="1" x14ac:dyDescent="0.25">
      <c r="A534" s="77"/>
      <c r="B534" s="78"/>
      <c r="C534" s="79"/>
      <c r="D534" s="78"/>
      <c r="E534" s="79"/>
    </row>
    <row r="535" spans="1:5" ht="15" customHeight="1" x14ac:dyDescent="0.25">
      <c r="A535" s="77"/>
      <c r="B535" s="78"/>
      <c r="C535" s="79"/>
      <c r="D535" s="78"/>
      <c r="E535" s="79"/>
    </row>
    <row r="536" spans="1:5" ht="15" customHeight="1" x14ac:dyDescent="0.25">
      <c r="A536" s="77"/>
      <c r="B536" s="78"/>
      <c r="C536" s="79"/>
      <c r="D536" s="78"/>
      <c r="E536" s="79"/>
    </row>
    <row r="537" spans="1:5" ht="15" customHeight="1" x14ac:dyDescent="0.25">
      <c r="A537" s="77"/>
      <c r="B537" s="78"/>
      <c r="C537" s="79"/>
      <c r="D537" s="78"/>
      <c r="E537" s="80"/>
    </row>
    <row r="538" spans="1:5" ht="15" customHeight="1" x14ac:dyDescent="0.25">
      <c r="A538" s="77"/>
      <c r="B538" s="16"/>
      <c r="C538" s="80"/>
      <c r="D538" s="16"/>
      <c r="E538" s="16"/>
    </row>
    <row r="539" spans="1:5" ht="15" customHeight="1" x14ac:dyDescent="0.25">
      <c r="A539" s="77"/>
      <c r="B539" s="78"/>
      <c r="C539" s="79"/>
      <c r="D539" s="78"/>
      <c r="E539" s="79"/>
    </row>
    <row r="540" spans="1:5" ht="15" customHeight="1" x14ac:dyDescent="0.25">
      <c r="A540" s="77"/>
      <c r="B540" s="78"/>
      <c r="C540" s="79"/>
      <c r="D540" s="78"/>
      <c r="E540" s="79"/>
    </row>
    <row r="541" spans="1:5" ht="15" customHeight="1" x14ac:dyDescent="0.25">
      <c r="A541" s="77"/>
      <c r="B541" s="78"/>
      <c r="C541" s="79"/>
      <c r="D541" s="78"/>
      <c r="E541" s="79"/>
    </row>
    <row r="542" spans="1:5" ht="15" customHeight="1" x14ac:dyDescent="0.25">
      <c r="A542" s="77"/>
      <c r="B542" s="78"/>
      <c r="C542" s="79"/>
      <c r="D542" s="78"/>
      <c r="E542" s="79"/>
    </row>
    <row r="543" spans="1:5" ht="15" customHeight="1" x14ac:dyDescent="0.25">
      <c r="A543" s="77"/>
      <c r="B543" s="78"/>
      <c r="C543" s="79"/>
      <c r="D543" s="78"/>
      <c r="E543" s="79"/>
    </row>
    <row r="544" spans="1:5" ht="15" customHeight="1" x14ac:dyDescent="0.25">
      <c r="A544" s="77"/>
      <c r="B544" s="78"/>
      <c r="C544" s="79"/>
      <c r="D544" s="78"/>
      <c r="E544" s="79"/>
    </row>
    <row r="545" spans="1:5" ht="15" customHeight="1" x14ac:dyDescent="0.25">
      <c r="A545" s="77"/>
      <c r="B545" s="78"/>
      <c r="C545" s="79"/>
      <c r="D545" s="78"/>
      <c r="E545" s="79"/>
    </row>
    <row r="546" spans="1:5" ht="15" customHeight="1" x14ac:dyDescent="0.25">
      <c r="A546" s="77"/>
      <c r="B546" s="78"/>
      <c r="C546" s="79"/>
      <c r="D546" s="78"/>
      <c r="E546" s="79"/>
    </row>
    <row r="547" spans="1:5" ht="15" customHeight="1" x14ac:dyDescent="0.25">
      <c r="A547" s="77"/>
      <c r="B547" s="78"/>
      <c r="C547" s="79"/>
      <c r="D547" s="78"/>
      <c r="E547" s="79"/>
    </row>
    <row r="548" spans="1:5" ht="15" customHeight="1" x14ac:dyDescent="0.25">
      <c r="A548" s="77"/>
      <c r="B548" s="78"/>
      <c r="C548" s="79"/>
      <c r="D548" s="78"/>
      <c r="E548" s="79"/>
    </row>
    <row r="549" spans="1:5" ht="15" customHeight="1" x14ac:dyDescent="0.25">
      <c r="A549" s="77"/>
      <c r="B549" s="78"/>
      <c r="C549" s="79"/>
      <c r="D549" s="78"/>
      <c r="E549" s="79"/>
    </row>
    <row r="550" spans="1:5" ht="15" customHeight="1" x14ac:dyDescent="0.25">
      <c r="A550" s="77"/>
      <c r="B550" s="78"/>
      <c r="C550" s="79"/>
      <c r="D550" s="78"/>
      <c r="E550" s="79"/>
    </row>
    <row r="551" spans="1:5" ht="15" customHeight="1" x14ac:dyDescent="0.25">
      <c r="A551" s="77"/>
      <c r="B551" s="78"/>
      <c r="C551" s="79"/>
      <c r="D551" s="78"/>
      <c r="E551" s="80"/>
    </row>
    <row r="552" spans="1:5" ht="15" customHeight="1" x14ac:dyDescent="0.25">
      <c r="A552" s="77"/>
      <c r="B552" s="16"/>
      <c r="C552" s="80"/>
      <c r="D552" s="16"/>
      <c r="E552" s="16"/>
    </row>
    <row r="553" spans="1:5" ht="15" customHeight="1" x14ac:dyDescent="0.25">
      <c r="A553" s="77"/>
      <c r="B553" s="78"/>
      <c r="C553" s="79"/>
      <c r="D553" s="78"/>
      <c r="E553" s="79"/>
    </row>
    <row r="554" spans="1:5" ht="15" customHeight="1" x14ac:dyDescent="0.25">
      <c r="A554" s="77"/>
      <c r="B554" s="78"/>
      <c r="C554" s="79"/>
      <c r="D554" s="78"/>
      <c r="E554" s="79"/>
    </row>
    <row r="555" spans="1:5" ht="15" customHeight="1" x14ac:dyDescent="0.25">
      <c r="A555" s="77"/>
      <c r="B555" s="78"/>
      <c r="C555" s="79"/>
      <c r="D555" s="78"/>
      <c r="E555" s="79"/>
    </row>
    <row r="556" spans="1:5" ht="15" customHeight="1" x14ac:dyDescent="0.25">
      <c r="A556" s="77"/>
      <c r="B556" s="78"/>
      <c r="C556" s="79"/>
      <c r="D556" s="78"/>
      <c r="E556" s="79"/>
    </row>
    <row r="557" spans="1:5" ht="15" customHeight="1" x14ac:dyDescent="0.25">
      <c r="A557" s="77"/>
      <c r="B557" s="78"/>
      <c r="C557" s="79"/>
      <c r="D557" s="78"/>
      <c r="E557" s="79"/>
    </row>
    <row r="558" spans="1:5" ht="15" customHeight="1" x14ac:dyDescent="0.25">
      <c r="A558" s="77"/>
      <c r="B558" s="78"/>
      <c r="C558" s="79"/>
      <c r="D558" s="78"/>
      <c r="E558" s="79"/>
    </row>
    <row r="559" spans="1:5" ht="15" customHeight="1" x14ac:dyDescent="0.25">
      <c r="A559" s="77"/>
      <c r="B559" s="78"/>
      <c r="C559" s="79"/>
      <c r="D559" s="78"/>
      <c r="E559" s="79"/>
    </row>
    <row r="560" spans="1:5" ht="15" customHeight="1" x14ac:dyDescent="0.25">
      <c r="A560" s="77"/>
      <c r="B560" s="78"/>
      <c r="C560" s="79"/>
      <c r="D560" s="78"/>
      <c r="E560" s="79"/>
    </row>
    <row r="561" spans="1:5" ht="15" customHeight="1" x14ac:dyDescent="0.25">
      <c r="A561" s="77"/>
      <c r="B561" s="78"/>
      <c r="C561" s="79"/>
      <c r="D561" s="78"/>
      <c r="E561" s="79"/>
    </row>
    <row r="562" spans="1:5" ht="15" customHeight="1" x14ac:dyDescent="0.25">
      <c r="A562" s="77"/>
      <c r="B562" s="78"/>
      <c r="C562" s="79"/>
      <c r="D562" s="78"/>
      <c r="E562" s="79"/>
    </row>
    <row r="563" spans="1:5" ht="15" customHeight="1" x14ac:dyDescent="0.25">
      <c r="A563" s="77"/>
      <c r="B563" s="78"/>
      <c r="C563" s="79"/>
      <c r="D563" s="78"/>
      <c r="E563" s="79"/>
    </row>
    <row r="564" spans="1:5" ht="15" customHeight="1" x14ac:dyDescent="0.25">
      <c r="A564" s="77"/>
      <c r="B564" s="78"/>
      <c r="C564" s="79"/>
      <c r="D564" s="78"/>
      <c r="E564" s="79"/>
    </row>
    <row r="565" spans="1:5" ht="15" customHeight="1" x14ac:dyDescent="0.25">
      <c r="A565" s="77"/>
      <c r="B565" s="78"/>
      <c r="C565" s="79"/>
      <c r="D565" s="78"/>
      <c r="E565" s="80"/>
    </row>
    <row r="566" spans="1:5" ht="15" customHeight="1" x14ac:dyDescent="0.25">
      <c r="A566" s="77"/>
      <c r="B566" s="16"/>
      <c r="C566" s="80"/>
      <c r="D566" s="16"/>
      <c r="E566" s="16"/>
    </row>
    <row r="567" spans="1:5" ht="15" customHeight="1" x14ac:dyDescent="0.25">
      <c r="A567" s="77"/>
      <c r="B567" s="78"/>
      <c r="C567" s="79"/>
      <c r="D567" s="78"/>
      <c r="E567" s="79"/>
    </row>
    <row r="568" spans="1:5" ht="15" customHeight="1" x14ac:dyDescent="0.25">
      <c r="A568" s="77"/>
      <c r="B568" s="78"/>
      <c r="C568" s="79"/>
      <c r="D568" s="78"/>
      <c r="E568" s="79"/>
    </row>
    <row r="569" spans="1:5" ht="15" customHeight="1" x14ac:dyDescent="0.25">
      <c r="A569" s="77"/>
      <c r="B569" s="78"/>
      <c r="C569" s="79"/>
      <c r="D569" s="78"/>
      <c r="E569" s="79"/>
    </row>
    <row r="570" spans="1:5" ht="15" customHeight="1" x14ac:dyDescent="0.25">
      <c r="A570" s="77"/>
      <c r="B570" s="78"/>
      <c r="C570" s="79"/>
      <c r="D570" s="78"/>
      <c r="E570" s="79"/>
    </row>
    <row r="571" spans="1:5" ht="15" customHeight="1" x14ac:dyDescent="0.25">
      <c r="A571" s="77"/>
      <c r="B571" s="78"/>
      <c r="C571" s="79"/>
      <c r="D571" s="78"/>
      <c r="E571" s="79"/>
    </row>
    <row r="572" spans="1:5" ht="15" customHeight="1" x14ac:dyDescent="0.25">
      <c r="A572" s="77"/>
      <c r="B572" s="78"/>
      <c r="C572" s="79"/>
      <c r="D572" s="78"/>
      <c r="E572" s="79"/>
    </row>
    <row r="573" spans="1:5" ht="15" customHeight="1" x14ac:dyDescent="0.25">
      <c r="A573" s="77"/>
      <c r="B573" s="78"/>
      <c r="C573" s="79"/>
      <c r="D573" s="78"/>
      <c r="E573" s="79"/>
    </row>
    <row r="574" spans="1:5" ht="15" customHeight="1" x14ac:dyDescent="0.25">
      <c r="A574" s="77"/>
      <c r="B574" s="78"/>
      <c r="C574" s="79"/>
      <c r="D574" s="78"/>
      <c r="E574" s="79"/>
    </row>
    <row r="575" spans="1:5" ht="15" customHeight="1" x14ac:dyDescent="0.25">
      <c r="A575" s="77"/>
      <c r="B575" s="78"/>
      <c r="C575" s="79"/>
      <c r="D575" s="78"/>
      <c r="E575" s="79"/>
    </row>
    <row r="576" spans="1:5" ht="15" customHeight="1" x14ac:dyDescent="0.25">
      <c r="A576" s="77"/>
      <c r="B576" s="78"/>
      <c r="C576" s="79"/>
      <c r="D576" s="78"/>
      <c r="E576" s="79"/>
    </row>
    <row r="577" spans="1:5" ht="15" customHeight="1" x14ac:dyDescent="0.25">
      <c r="A577" s="77"/>
      <c r="B577" s="78"/>
      <c r="C577" s="79"/>
      <c r="D577" s="78"/>
      <c r="E577" s="79"/>
    </row>
    <row r="578" spans="1:5" ht="15" customHeight="1" x14ac:dyDescent="0.25">
      <c r="A578" s="77"/>
      <c r="B578" s="78"/>
      <c r="C578" s="79"/>
      <c r="D578" s="78"/>
      <c r="E578" s="79"/>
    </row>
    <row r="579" spans="1:5" ht="15" customHeight="1" x14ac:dyDescent="0.25">
      <c r="A579" s="77"/>
      <c r="B579" s="78"/>
      <c r="C579" s="79"/>
      <c r="D579" s="78"/>
      <c r="E579" s="80"/>
    </row>
    <row r="580" spans="1:5" ht="15" customHeight="1" x14ac:dyDescent="0.25">
      <c r="A580" s="77"/>
      <c r="B580" s="16"/>
      <c r="C580" s="80"/>
      <c r="D580" s="16"/>
      <c r="E580" s="16"/>
    </row>
    <row r="581" spans="1:5" ht="15" customHeight="1" x14ac:dyDescent="0.25">
      <c r="A581" s="77"/>
      <c r="B581" s="78"/>
      <c r="C581" s="79"/>
      <c r="D581" s="78"/>
      <c r="E581" s="79"/>
    </row>
    <row r="582" spans="1:5" ht="15" customHeight="1" x14ac:dyDescent="0.25">
      <c r="A582" s="77"/>
      <c r="B582" s="78"/>
      <c r="C582" s="79"/>
      <c r="D582" s="78"/>
      <c r="E582" s="79"/>
    </row>
    <row r="583" spans="1:5" ht="15" customHeight="1" x14ac:dyDescent="0.25">
      <c r="A583" s="77"/>
      <c r="B583" s="78"/>
      <c r="C583" s="79"/>
      <c r="D583" s="78"/>
      <c r="E583" s="79"/>
    </row>
    <row r="584" spans="1:5" ht="15" customHeight="1" x14ac:dyDescent="0.25">
      <c r="A584" s="77"/>
      <c r="B584" s="78"/>
      <c r="C584" s="79"/>
      <c r="D584" s="78"/>
      <c r="E584" s="79"/>
    </row>
    <row r="585" spans="1:5" ht="15" customHeight="1" x14ac:dyDescent="0.25">
      <c r="A585" s="77"/>
      <c r="B585" s="78"/>
      <c r="C585" s="79"/>
      <c r="D585" s="78"/>
      <c r="E585" s="79"/>
    </row>
    <row r="586" spans="1:5" ht="15" customHeight="1" x14ac:dyDescent="0.25">
      <c r="A586" s="77"/>
      <c r="B586" s="78"/>
      <c r="C586" s="79"/>
      <c r="D586" s="78"/>
      <c r="E586" s="79"/>
    </row>
    <row r="587" spans="1:5" ht="15" customHeight="1" x14ac:dyDescent="0.25">
      <c r="A587" s="77"/>
      <c r="B587" s="78"/>
      <c r="C587" s="79"/>
      <c r="D587" s="78"/>
      <c r="E587" s="79"/>
    </row>
    <row r="588" spans="1:5" ht="15" customHeight="1" x14ac:dyDescent="0.25">
      <c r="A588" s="77"/>
      <c r="B588" s="78"/>
      <c r="C588" s="79"/>
      <c r="D588" s="78"/>
      <c r="E588" s="79"/>
    </row>
    <row r="589" spans="1:5" ht="15" customHeight="1" x14ac:dyDescent="0.25">
      <c r="A589" s="77"/>
      <c r="B589" s="78"/>
      <c r="C589" s="79"/>
      <c r="D589" s="78"/>
      <c r="E589" s="79"/>
    </row>
    <row r="590" spans="1:5" ht="15" customHeight="1" x14ac:dyDescent="0.25">
      <c r="A590" s="77"/>
      <c r="B590" s="78"/>
      <c r="C590" s="79"/>
      <c r="D590" s="78"/>
      <c r="E590" s="79"/>
    </row>
    <row r="591" spans="1:5" ht="15" customHeight="1" x14ac:dyDescent="0.25">
      <c r="A591" s="77"/>
      <c r="B591" s="78"/>
      <c r="C591" s="79"/>
      <c r="D591" s="78"/>
      <c r="E591" s="79"/>
    </row>
    <row r="592" spans="1:5" ht="15" customHeight="1" x14ac:dyDescent="0.25">
      <c r="A592" s="77"/>
      <c r="B592" s="78"/>
      <c r="C592" s="79"/>
      <c r="D592" s="78"/>
      <c r="E592" s="79"/>
    </row>
    <row r="593" spans="1:5" ht="15" customHeight="1" x14ac:dyDescent="0.25">
      <c r="A593" s="77"/>
      <c r="B593" s="78"/>
      <c r="C593" s="79"/>
      <c r="D593" s="78"/>
      <c r="E593" s="80"/>
    </row>
    <row r="594" spans="1:5" ht="15" customHeight="1" x14ac:dyDescent="0.25">
      <c r="A594" s="77"/>
      <c r="B594" s="16"/>
      <c r="C594" s="80"/>
      <c r="D594" s="16"/>
      <c r="E594" s="16"/>
    </row>
    <row r="595" spans="1:5" ht="15" customHeight="1" x14ac:dyDescent="0.25">
      <c r="A595" s="77"/>
      <c r="B595" s="78"/>
      <c r="C595" s="79"/>
      <c r="D595" s="78"/>
      <c r="E595" s="79"/>
    </row>
    <row r="596" spans="1:5" ht="15" customHeight="1" x14ac:dyDescent="0.25">
      <c r="A596" s="77"/>
      <c r="B596" s="78"/>
      <c r="C596" s="79"/>
      <c r="D596" s="78"/>
      <c r="E596" s="79"/>
    </row>
    <row r="597" spans="1:5" ht="15" customHeight="1" x14ac:dyDescent="0.25">
      <c r="A597" s="77"/>
      <c r="B597" s="78"/>
      <c r="C597" s="79"/>
      <c r="D597" s="78"/>
      <c r="E597" s="79"/>
    </row>
    <row r="598" spans="1:5" ht="15" customHeight="1" x14ac:dyDescent="0.25">
      <c r="A598" s="77"/>
      <c r="B598" s="78"/>
      <c r="C598" s="79"/>
      <c r="D598" s="78"/>
      <c r="E598" s="79"/>
    </row>
    <row r="599" spans="1:5" ht="15" customHeight="1" x14ac:dyDescent="0.25">
      <c r="A599" s="77"/>
      <c r="B599" s="78"/>
      <c r="C599" s="79"/>
      <c r="D599" s="78"/>
      <c r="E599" s="79"/>
    </row>
    <row r="600" spans="1:5" ht="15" customHeight="1" x14ac:dyDescent="0.25">
      <c r="A600" s="77"/>
      <c r="B600" s="78"/>
      <c r="C600" s="79"/>
      <c r="D600" s="78"/>
      <c r="E600" s="79"/>
    </row>
    <row r="601" spans="1:5" ht="15" customHeight="1" x14ac:dyDescent="0.25">
      <c r="A601" s="77"/>
      <c r="B601" s="78"/>
      <c r="C601" s="79"/>
      <c r="D601" s="78"/>
      <c r="E601" s="79"/>
    </row>
    <row r="602" spans="1:5" ht="15" customHeight="1" x14ac:dyDescent="0.25">
      <c r="A602" s="77"/>
      <c r="B602" s="78"/>
      <c r="C602" s="79"/>
      <c r="D602" s="78"/>
      <c r="E602" s="79"/>
    </row>
    <row r="603" spans="1:5" ht="15" customHeight="1" x14ac:dyDescent="0.25">
      <c r="A603" s="77"/>
      <c r="B603" s="78"/>
      <c r="C603" s="79"/>
      <c r="D603" s="78"/>
      <c r="E603" s="79"/>
    </row>
    <row r="604" spans="1:5" ht="15" customHeight="1" x14ac:dyDescent="0.25">
      <c r="A604" s="77"/>
      <c r="B604" s="78"/>
      <c r="C604" s="79"/>
      <c r="D604" s="78"/>
      <c r="E604" s="79"/>
    </row>
    <row r="605" spans="1:5" ht="15" customHeight="1" x14ac:dyDescent="0.25">
      <c r="A605" s="77"/>
      <c r="B605" s="78"/>
      <c r="C605" s="79"/>
      <c r="D605" s="78"/>
      <c r="E605" s="79"/>
    </row>
    <row r="606" spans="1:5" ht="15" customHeight="1" x14ac:dyDescent="0.25">
      <c r="A606" s="77"/>
      <c r="B606" s="78"/>
      <c r="C606" s="79"/>
      <c r="D606" s="78"/>
      <c r="E606" s="79"/>
    </row>
    <row r="607" spans="1:5" ht="15" customHeight="1" x14ac:dyDescent="0.25">
      <c r="A607" s="77"/>
      <c r="B607" s="78"/>
      <c r="C607" s="79"/>
      <c r="D607" s="78"/>
      <c r="E607" s="80"/>
    </row>
    <row r="608" spans="1:5" ht="15" customHeight="1" x14ac:dyDescent="0.25">
      <c r="A608" s="77"/>
      <c r="B608" s="16"/>
      <c r="C608" s="80"/>
      <c r="D608" s="16"/>
      <c r="E608" s="16"/>
    </row>
    <row r="609" spans="1:5" ht="15" customHeight="1" x14ac:dyDescent="0.25">
      <c r="A609" s="77"/>
      <c r="B609" s="78"/>
      <c r="C609" s="79"/>
      <c r="D609" s="78"/>
      <c r="E609" s="79"/>
    </row>
    <row r="610" spans="1:5" ht="15" customHeight="1" x14ac:dyDescent="0.25">
      <c r="A610" s="77"/>
      <c r="B610" s="78"/>
      <c r="C610" s="79"/>
      <c r="D610" s="78"/>
      <c r="E610" s="79"/>
    </row>
    <row r="611" spans="1:5" ht="15" customHeight="1" x14ac:dyDescent="0.25">
      <c r="A611" s="77"/>
      <c r="B611" s="78"/>
      <c r="C611" s="79"/>
      <c r="D611" s="78"/>
      <c r="E611" s="79"/>
    </row>
    <row r="612" spans="1:5" ht="15" customHeight="1" x14ac:dyDescent="0.25">
      <c r="A612" s="77"/>
      <c r="B612" s="78"/>
      <c r="C612" s="79"/>
      <c r="D612" s="78"/>
      <c r="E612" s="79"/>
    </row>
    <row r="613" spans="1:5" ht="15" customHeight="1" x14ac:dyDescent="0.25">
      <c r="A613" s="77"/>
      <c r="B613" s="78"/>
      <c r="C613" s="79"/>
      <c r="D613" s="78"/>
      <c r="E613" s="79"/>
    </row>
    <row r="614" spans="1:5" ht="15" customHeight="1" x14ac:dyDescent="0.25">
      <c r="A614" s="77"/>
      <c r="B614" s="78"/>
      <c r="C614" s="79"/>
      <c r="D614" s="78"/>
      <c r="E614" s="79"/>
    </row>
    <row r="615" spans="1:5" ht="15" customHeight="1" x14ac:dyDescent="0.25">
      <c r="A615" s="77"/>
      <c r="B615" s="78"/>
      <c r="C615" s="79"/>
      <c r="D615" s="78"/>
      <c r="E615" s="79"/>
    </row>
    <row r="616" spans="1:5" ht="15" customHeight="1" x14ac:dyDescent="0.25">
      <c r="A616" s="77"/>
      <c r="B616" s="78"/>
      <c r="C616" s="79"/>
      <c r="D616" s="78"/>
      <c r="E616" s="79"/>
    </row>
    <row r="617" spans="1:5" ht="15" customHeight="1" x14ac:dyDescent="0.25">
      <c r="A617" s="77"/>
      <c r="B617" s="78"/>
      <c r="C617" s="79"/>
      <c r="D617" s="78"/>
      <c r="E617" s="79"/>
    </row>
    <row r="618" spans="1:5" ht="15" customHeight="1" x14ac:dyDescent="0.25">
      <c r="A618" s="77"/>
      <c r="B618" s="78"/>
      <c r="C618" s="79"/>
      <c r="D618" s="78"/>
      <c r="E618" s="79"/>
    </row>
    <row r="619" spans="1:5" ht="15" customHeight="1" x14ac:dyDescent="0.25">
      <c r="A619" s="77"/>
      <c r="B619" s="78"/>
      <c r="C619" s="79"/>
      <c r="D619" s="78"/>
      <c r="E619" s="79"/>
    </row>
    <row r="620" spans="1:5" ht="15" customHeight="1" x14ac:dyDescent="0.25">
      <c r="A620" s="77"/>
      <c r="B620" s="78"/>
      <c r="C620" s="79"/>
      <c r="D620" s="78"/>
      <c r="E620" s="79"/>
    </row>
    <row r="621" spans="1:5" ht="15" customHeight="1" x14ac:dyDescent="0.25">
      <c r="A621" s="77"/>
      <c r="B621" s="78"/>
      <c r="C621" s="79"/>
      <c r="D621" s="78"/>
      <c r="E621" s="80"/>
    </row>
    <row r="622" spans="1:5" ht="15" customHeight="1" x14ac:dyDescent="0.25">
      <c r="A622" s="77"/>
      <c r="B622" s="16"/>
      <c r="C622" s="80"/>
      <c r="D622" s="16"/>
      <c r="E622" s="16"/>
    </row>
    <row r="623" spans="1:5" ht="15" customHeight="1" x14ac:dyDescent="0.25">
      <c r="A623" s="77"/>
      <c r="B623" s="78"/>
      <c r="C623" s="79"/>
      <c r="D623" s="78"/>
      <c r="E623" s="79"/>
    </row>
    <row r="624" spans="1:5" ht="15" customHeight="1" x14ac:dyDescent="0.25">
      <c r="A624" s="77"/>
      <c r="B624" s="78"/>
      <c r="C624" s="79"/>
      <c r="D624" s="78"/>
      <c r="E624" s="79"/>
    </row>
    <row r="625" spans="1:5" ht="15" customHeight="1" x14ac:dyDescent="0.25">
      <c r="A625" s="77"/>
      <c r="B625" s="78"/>
      <c r="C625" s="79"/>
      <c r="D625" s="78"/>
      <c r="E625" s="79"/>
    </row>
    <row r="626" spans="1:5" ht="15" customHeight="1" x14ac:dyDescent="0.25">
      <c r="A626" s="77"/>
      <c r="B626" s="78"/>
      <c r="C626" s="79"/>
      <c r="D626" s="78"/>
      <c r="E626" s="79"/>
    </row>
    <row r="627" spans="1:5" ht="15" customHeight="1" x14ac:dyDescent="0.25">
      <c r="A627" s="77"/>
      <c r="B627" s="78"/>
      <c r="C627" s="79"/>
      <c r="D627" s="78"/>
      <c r="E627" s="79"/>
    </row>
    <row r="628" spans="1:5" ht="15" customHeight="1" x14ac:dyDescent="0.25">
      <c r="A628" s="77"/>
      <c r="B628" s="78"/>
      <c r="C628" s="79"/>
      <c r="D628" s="78"/>
      <c r="E628" s="79"/>
    </row>
    <row r="629" spans="1:5" ht="15" customHeight="1" x14ac:dyDescent="0.25">
      <c r="A629" s="77"/>
      <c r="B629" s="78"/>
      <c r="C629" s="79"/>
      <c r="D629" s="78"/>
      <c r="E629" s="79"/>
    </row>
    <row r="630" spans="1:5" ht="15" customHeight="1" x14ac:dyDescent="0.25">
      <c r="A630" s="77"/>
      <c r="B630" s="78"/>
      <c r="C630" s="79"/>
      <c r="D630" s="78"/>
      <c r="E630" s="79"/>
    </row>
    <row r="631" spans="1:5" ht="15" customHeight="1" x14ac:dyDescent="0.25">
      <c r="A631" s="77"/>
      <c r="B631" s="78"/>
      <c r="C631" s="79"/>
      <c r="D631" s="78"/>
      <c r="E631" s="79"/>
    </row>
    <row r="632" spans="1:5" ht="15" customHeight="1" x14ac:dyDescent="0.25">
      <c r="A632" s="77"/>
      <c r="B632" s="78"/>
      <c r="C632" s="79"/>
      <c r="D632" s="78"/>
      <c r="E632" s="79"/>
    </row>
    <row r="633" spans="1:5" ht="15" customHeight="1" x14ac:dyDescent="0.25">
      <c r="A633" s="77"/>
      <c r="B633" s="78"/>
      <c r="C633" s="79"/>
      <c r="D633" s="78"/>
      <c r="E633" s="79"/>
    </row>
    <row r="634" spans="1:5" ht="15" customHeight="1" x14ac:dyDescent="0.25">
      <c r="A634" s="77"/>
      <c r="B634" s="78"/>
      <c r="C634" s="79"/>
      <c r="D634" s="78"/>
      <c r="E634" s="79"/>
    </row>
    <row r="635" spans="1:5" ht="15" customHeight="1" x14ac:dyDescent="0.25">
      <c r="A635" s="77"/>
      <c r="B635" s="78"/>
      <c r="C635" s="79"/>
      <c r="D635" s="78"/>
      <c r="E635" s="80"/>
    </row>
    <row r="636" spans="1:5" ht="15" customHeight="1" x14ac:dyDescent="0.25">
      <c r="A636" s="77"/>
      <c r="B636" s="16"/>
      <c r="C636" s="80"/>
      <c r="D636" s="16"/>
      <c r="E636" s="16"/>
    </row>
    <row r="637" spans="1:5" ht="15" customHeight="1" x14ac:dyDescent="0.25">
      <c r="A637" s="77"/>
      <c r="B637" s="78"/>
      <c r="C637" s="79"/>
      <c r="D637" s="78"/>
      <c r="E637" s="79"/>
    </row>
    <row r="638" spans="1:5" ht="15" customHeight="1" x14ac:dyDescent="0.25">
      <c r="A638" s="77"/>
      <c r="B638" s="78"/>
      <c r="C638" s="79"/>
      <c r="D638" s="78"/>
      <c r="E638" s="79"/>
    </row>
    <row r="639" spans="1:5" ht="15" customHeight="1" x14ac:dyDescent="0.25">
      <c r="A639" s="77"/>
      <c r="B639" s="78"/>
      <c r="C639" s="79"/>
      <c r="D639" s="78"/>
      <c r="E639" s="79"/>
    </row>
    <row r="640" spans="1:5" ht="15" customHeight="1" x14ac:dyDescent="0.25">
      <c r="A640" s="77"/>
      <c r="B640" s="78"/>
      <c r="C640" s="79"/>
      <c r="D640" s="78"/>
      <c r="E640" s="79"/>
    </row>
    <row r="641" spans="1:5" ht="15" customHeight="1" x14ac:dyDescent="0.25">
      <c r="A641" s="77"/>
      <c r="B641" s="78"/>
      <c r="C641" s="79"/>
      <c r="D641" s="78"/>
      <c r="E641" s="79"/>
    </row>
    <row r="642" spans="1:5" ht="15" customHeight="1" x14ac:dyDescent="0.25">
      <c r="A642" s="77"/>
      <c r="B642" s="78"/>
      <c r="C642" s="79"/>
      <c r="D642" s="78"/>
      <c r="E642" s="79"/>
    </row>
    <row r="643" spans="1:5" ht="15" customHeight="1" x14ac:dyDescent="0.25">
      <c r="A643" s="77"/>
      <c r="B643" s="78"/>
      <c r="C643" s="79"/>
      <c r="D643" s="78"/>
      <c r="E643" s="79"/>
    </row>
    <row r="644" spans="1:5" ht="15" customHeight="1" x14ac:dyDescent="0.25">
      <c r="A644" s="77"/>
      <c r="B644" s="78"/>
      <c r="C644" s="79"/>
      <c r="D644" s="78"/>
      <c r="E644" s="79"/>
    </row>
    <row r="645" spans="1:5" ht="15" customHeight="1" x14ac:dyDescent="0.25">
      <c r="A645" s="77"/>
      <c r="B645" s="78"/>
      <c r="C645" s="79"/>
      <c r="D645" s="78"/>
      <c r="E645" s="79"/>
    </row>
    <row r="646" spans="1:5" ht="15" customHeight="1" x14ac:dyDescent="0.25">
      <c r="A646" s="77"/>
      <c r="B646" s="78"/>
      <c r="C646" s="79"/>
      <c r="D646" s="78"/>
      <c r="E646" s="79"/>
    </row>
    <row r="647" spans="1:5" ht="15" customHeight="1" x14ac:dyDescent="0.25">
      <c r="A647" s="77"/>
      <c r="B647" s="78"/>
      <c r="C647" s="79"/>
      <c r="D647" s="78"/>
      <c r="E647" s="79"/>
    </row>
    <row r="648" spans="1:5" ht="15" customHeight="1" x14ac:dyDescent="0.25">
      <c r="A648" s="77"/>
      <c r="B648" s="78"/>
      <c r="C648" s="79"/>
      <c r="D648" s="78"/>
      <c r="E648" s="79"/>
    </row>
    <row r="649" spans="1:5" ht="15" customHeight="1" x14ac:dyDescent="0.25">
      <c r="A649" s="77"/>
      <c r="B649" s="78"/>
      <c r="C649" s="79"/>
      <c r="D649" s="78"/>
      <c r="E649" s="80"/>
    </row>
    <row r="650" spans="1:5" ht="15" customHeight="1" x14ac:dyDescent="0.25">
      <c r="A650" s="77"/>
      <c r="B650" s="16"/>
      <c r="C650" s="80"/>
      <c r="D650" s="16"/>
      <c r="E650" s="16"/>
    </row>
    <row r="651" spans="1:5" ht="15" customHeight="1" x14ac:dyDescent="0.25">
      <c r="A651" s="77"/>
      <c r="B651" s="78"/>
      <c r="C651" s="79"/>
      <c r="D651" s="78"/>
      <c r="E651" s="79"/>
    </row>
    <row r="652" spans="1:5" ht="15" customHeight="1" x14ac:dyDescent="0.25">
      <c r="A652" s="77"/>
      <c r="B652" s="78"/>
      <c r="C652" s="79"/>
      <c r="D652" s="78"/>
      <c r="E652" s="79"/>
    </row>
    <row r="653" spans="1:5" ht="15" customHeight="1" x14ac:dyDescent="0.25">
      <c r="A653" s="77"/>
      <c r="B653" s="78"/>
      <c r="C653" s="79"/>
      <c r="D653" s="78"/>
      <c r="E653" s="79"/>
    </row>
    <row r="654" spans="1:5" ht="15" customHeight="1" x14ac:dyDescent="0.25">
      <c r="A654" s="77"/>
      <c r="B654" s="78"/>
      <c r="C654" s="79"/>
      <c r="D654" s="78"/>
      <c r="E654" s="79"/>
    </row>
    <row r="655" spans="1:5" ht="15" customHeight="1" x14ac:dyDescent="0.25">
      <c r="A655" s="77"/>
      <c r="B655" s="78"/>
      <c r="C655" s="79"/>
      <c r="D655" s="78"/>
      <c r="E655" s="79"/>
    </row>
    <row r="656" spans="1:5" ht="15" customHeight="1" x14ac:dyDescent="0.25">
      <c r="A656" s="77"/>
      <c r="B656" s="78"/>
      <c r="C656" s="79"/>
      <c r="D656" s="78"/>
      <c r="E656" s="79"/>
    </row>
    <row r="657" spans="1:5" ht="15" customHeight="1" x14ac:dyDescent="0.25">
      <c r="A657" s="77"/>
      <c r="B657" s="78"/>
      <c r="C657" s="79"/>
      <c r="D657" s="78"/>
      <c r="E657" s="79"/>
    </row>
    <row r="658" spans="1:5" ht="15" customHeight="1" x14ac:dyDescent="0.25">
      <c r="A658" s="77"/>
      <c r="B658" s="78"/>
      <c r="C658" s="79"/>
      <c r="D658" s="78"/>
      <c r="E658" s="79"/>
    </row>
    <row r="659" spans="1:5" ht="15" customHeight="1" x14ac:dyDescent="0.25">
      <c r="A659" s="77"/>
      <c r="B659" s="78"/>
      <c r="C659" s="79"/>
      <c r="D659" s="78"/>
      <c r="E659" s="79"/>
    </row>
    <row r="660" spans="1:5" ht="15" customHeight="1" x14ac:dyDescent="0.25">
      <c r="A660" s="77"/>
      <c r="B660" s="78"/>
      <c r="C660" s="79"/>
      <c r="D660" s="78"/>
      <c r="E660" s="79"/>
    </row>
    <row r="661" spans="1:5" ht="15" customHeight="1" x14ac:dyDescent="0.25">
      <c r="A661" s="77"/>
      <c r="B661" s="78"/>
      <c r="C661" s="79"/>
      <c r="D661" s="78"/>
      <c r="E661" s="79"/>
    </row>
    <row r="662" spans="1:5" ht="15" customHeight="1" x14ac:dyDescent="0.25">
      <c r="A662" s="77"/>
      <c r="B662" s="78"/>
      <c r="C662" s="79"/>
      <c r="D662" s="78"/>
      <c r="E662" s="79"/>
    </row>
    <row r="663" spans="1:5" ht="15" customHeight="1" x14ac:dyDescent="0.25">
      <c r="A663" s="77"/>
      <c r="B663" s="78"/>
      <c r="C663" s="79"/>
      <c r="D663" s="78"/>
      <c r="E663" s="80"/>
    </row>
    <row r="664" spans="1:5" ht="15" customHeight="1" x14ac:dyDescent="0.25">
      <c r="A664" s="77"/>
      <c r="B664" s="16"/>
      <c r="C664" s="80"/>
      <c r="D664" s="16"/>
      <c r="E664" s="16"/>
    </row>
    <row r="665" spans="1:5" ht="15" customHeight="1" x14ac:dyDescent="0.25">
      <c r="A665" s="77"/>
      <c r="B665" s="78"/>
      <c r="C665" s="79"/>
      <c r="D665" s="78"/>
      <c r="E665" s="79"/>
    </row>
    <row r="666" spans="1:5" ht="15" customHeight="1" x14ac:dyDescent="0.25">
      <c r="A666" s="77"/>
      <c r="B666" s="78"/>
      <c r="C666" s="79"/>
      <c r="D666" s="78"/>
      <c r="E666" s="79"/>
    </row>
    <row r="667" spans="1:5" ht="15" customHeight="1" x14ac:dyDescent="0.25">
      <c r="A667" s="77"/>
      <c r="B667" s="78"/>
      <c r="C667" s="79"/>
      <c r="D667" s="78"/>
      <c r="E667" s="79"/>
    </row>
    <row r="668" spans="1:5" ht="15" customHeight="1" x14ac:dyDescent="0.25">
      <c r="A668" s="77"/>
      <c r="B668" s="78"/>
      <c r="C668" s="79"/>
      <c r="D668" s="78"/>
      <c r="E668" s="79"/>
    </row>
    <row r="669" spans="1:5" ht="15" customHeight="1" x14ac:dyDescent="0.25">
      <c r="A669" s="77"/>
      <c r="B669" s="78"/>
      <c r="C669" s="79"/>
      <c r="D669" s="78"/>
      <c r="E669" s="79"/>
    </row>
    <row r="670" spans="1:5" ht="15" customHeight="1" x14ac:dyDescent="0.25">
      <c r="A670" s="77"/>
      <c r="B670" s="78"/>
      <c r="C670" s="79"/>
      <c r="D670" s="78"/>
      <c r="E670" s="79"/>
    </row>
    <row r="671" spans="1:5" ht="15" customHeight="1" x14ac:dyDescent="0.25">
      <c r="A671" s="77"/>
      <c r="B671" s="78"/>
      <c r="C671" s="79"/>
      <c r="D671" s="78"/>
      <c r="E671" s="79"/>
    </row>
    <row r="672" spans="1:5" ht="15" customHeight="1" x14ac:dyDescent="0.25">
      <c r="A672" s="77"/>
      <c r="B672" s="78"/>
      <c r="C672" s="79"/>
      <c r="D672" s="78"/>
      <c r="E672" s="79"/>
    </row>
    <row r="673" spans="1:5" ht="15" customHeight="1" x14ac:dyDescent="0.25">
      <c r="A673" s="77"/>
      <c r="B673" s="78"/>
      <c r="C673" s="79"/>
      <c r="D673" s="78"/>
      <c r="E673" s="79"/>
    </row>
    <row r="674" spans="1:5" ht="15" customHeight="1" x14ac:dyDescent="0.25">
      <c r="A674" s="77"/>
      <c r="B674" s="78"/>
      <c r="C674" s="79"/>
      <c r="D674" s="78"/>
      <c r="E674" s="79"/>
    </row>
    <row r="675" spans="1:5" ht="15" customHeight="1" x14ac:dyDescent="0.25">
      <c r="A675" s="77"/>
      <c r="B675" s="78"/>
      <c r="C675" s="79"/>
      <c r="D675" s="78"/>
      <c r="E675" s="79"/>
    </row>
    <row r="676" spans="1:5" ht="15" customHeight="1" x14ac:dyDescent="0.25">
      <c r="A676" s="77"/>
      <c r="B676" s="78"/>
      <c r="C676" s="79"/>
      <c r="D676" s="78"/>
      <c r="E676" s="79"/>
    </row>
    <row r="677" spans="1:5" ht="15" customHeight="1" x14ac:dyDescent="0.25">
      <c r="A677" s="77"/>
      <c r="B677" s="78"/>
      <c r="C677" s="79"/>
      <c r="D677" s="78"/>
      <c r="E677" s="80"/>
    </row>
    <row r="678" spans="1:5" ht="15" customHeight="1" x14ac:dyDescent="0.25">
      <c r="A678" s="77"/>
      <c r="B678" s="16"/>
      <c r="C678" s="80"/>
      <c r="D678" s="16"/>
      <c r="E678" s="16"/>
    </row>
    <row r="679" spans="1:5" ht="15" customHeight="1" x14ac:dyDescent="0.25">
      <c r="A679" s="77"/>
      <c r="B679" s="78"/>
      <c r="C679" s="79"/>
      <c r="D679" s="78"/>
      <c r="E679" s="79"/>
    </row>
    <row r="680" spans="1:5" ht="15" customHeight="1" x14ac:dyDescent="0.25">
      <c r="A680" s="77"/>
      <c r="B680" s="78"/>
      <c r="C680" s="79"/>
      <c r="D680" s="78"/>
      <c r="E680" s="79"/>
    </row>
    <row r="681" spans="1:5" ht="15" customHeight="1" x14ac:dyDescent="0.25">
      <c r="A681" s="77"/>
      <c r="B681" s="78"/>
      <c r="C681" s="79"/>
      <c r="D681" s="78"/>
      <c r="E681" s="79"/>
    </row>
    <row r="682" spans="1:5" ht="15" customHeight="1" x14ac:dyDescent="0.25">
      <c r="A682" s="77"/>
      <c r="B682" s="78"/>
      <c r="C682" s="79"/>
      <c r="D682" s="78"/>
      <c r="E682" s="79"/>
    </row>
    <row r="683" spans="1:5" ht="15" customHeight="1" x14ac:dyDescent="0.25">
      <c r="A683" s="77"/>
      <c r="B683" s="78"/>
      <c r="C683" s="79"/>
      <c r="D683" s="78"/>
      <c r="E683" s="79"/>
    </row>
    <row r="684" spans="1:5" ht="15" customHeight="1" x14ac:dyDescent="0.25">
      <c r="A684" s="77"/>
      <c r="B684" s="78"/>
      <c r="C684" s="79"/>
      <c r="D684" s="78"/>
      <c r="E684" s="79"/>
    </row>
    <row r="685" spans="1:5" ht="15" customHeight="1" x14ac:dyDescent="0.25">
      <c r="A685" s="77"/>
      <c r="B685" s="78"/>
      <c r="C685" s="79"/>
      <c r="D685" s="78"/>
      <c r="E685" s="79"/>
    </row>
    <row r="686" spans="1:5" ht="15" customHeight="1" x14ac:dyDescent="0.25">
      <c r="A686" s="77"/>
      <c r="B686" s="78"/>
      <c r="C686" s="79"/>
      <c r="D686" s="78"/>
      <c r="E686" s="79"/>
    </row>
    <row r="687" spans="1:5" ht="15" customHeight="1" x14ac:dyDescent="0.25">
      <c r="A687" s="77"/>
      <c r="B687" s="78"/>
      <c r="C687" s="79"/>
      <c r="D687" s="78"/>
      <c r="E687" s="79"/>
    </row>
    <row r="688" spans="1:5" ht="15" customHeight="1" x14ac:dyDescent="0.25">
      <c r="A688" s="77"/>
      <c r="B688" s="78"/>
      <c r="C688" s="79"/>
      <c r="D688" s="78"/>
      <c r="E688" s="79"/>
    </row>
    <row r="689" spans="1:5" ht="15" customHeight="1" x14ac:dyDescent="0.25">
      <c r="A689" s="77"/>
      <c r="B689" s="78"/>
      <c r="C689" s="79"/>
      <c r="D689" s="78"/>
      <c r="E689" s="79"/>
    </row>
    <row r="690" spans="1:5" ht="15" customHeight="1" x14ac:dyDescent="0.25">
      <c r="A690" s="77"/>
      <c r="B690" s="78"/>
      <c r="C690" s="79"/>
      <c r="D690" s="78"/>
      <c r="E690" s="79"/>
    </row>
    <row r="691" spans="1:5" ht="15" customHeight="1" x14ac:dyDescent="0.25">
      <c r="A691" s="77"/>
      <c r="B691" s="78"/>
      <c r="C691" s="79"/>
      <c r="D691" s="78"/>
      <c r="E691" s="80"/>
    </row>
    <row r="692" spans="1:5" ht="15" customHeight="1" x14ac:dyDescent="0.25">
      <c r="A692" s="77"/>
      <c r="B692" s="16"/>
      <c r="C692" s="80"/>
      <c r="D692" s="16"/>
      <c r="E692" s="16"/>
    </row>
    <row r="693" spans="1:5" ht="15" customHeight="1" x14ac:dyDescent="0.25">
      <c r="A693" s="77"/>
      <c r="B693" s="78"/>
      <c r="C693" s="79"/>
      <c r="D693" s="78"/>
      <c r="E693" s="79"/>
    </row>
    <row r="694" spans="1:5" ht="15" customHeight="1" x14ac:dyDescent="0.25">
      <c r="A694" s="77"/>
      <c r="B694" s="78"/>
      <c r="C694" s="79"/>
      <c r="D694" s="78"/>
      <c r="E694" s="79"/>
    </row>
    <row r="695" spans="1:5" ht="15" customHeight="1" x14ac:dyDescent="0.25">
      <c r="A695" s="77"/>
      <c r="B695" s="78"/>
      <c r="C695" s="79"/>
      <c r="D695" s="78"/>
      <c r="E695" s="79"/>
    </row>
    <row r="696" spans="1:5" ht="15" customHeight="1" x14ac:dyDescent="0.25">
      <c r="A696" s="77"/>
      <c r="B696" s="78"/>
      <c r="C696" s="79"/>
      <c r="D696" s="78"/>
      <c r="E696" s="79"/>
    </row>
    <row r="697" spans="1:5" ht="15" customHeight="1" x14ac:dyDescent="0.25">
      <c r="A697" s="77"/>
      <c r="B697" s="78"/>
      <c r="C697" s="79"/>
      <c r="D697" s="78"/>
      <c r="E697" s="79"/>
    </row>
    <row r="698" spans="1:5" ht="15" customHeight="1" x14ac:dyDescent="0.25">
      <c r="A698" s="77"/>
      <c r="B698" s="78"/>
      <c r="C698" s="79"/>
      <c r="D698" s="78"/>
      <c r="E698" s="79"/>
    </row>
    <row r="699" spans="1:5" ht="15" customHeight="1" x14ac:dyDescent="0.25">
      <c r="A699" s="77"/>
      <c r="B699" s="78"/>
      <c r="C699" s="79"/>
      <c r="D699" s="78"/>
      <c r="E699" s="79"/>
    </row>
    <row r="700" spans="1:5" ht="15" customHeight="1" x14ac:dyDescent="0.25">
      <c r="A700" s="77"/>
      <c r="B700" s="78"/>
      <c r="C700" s="79"/>
      <c r="D700" s="78"/>
      <c r="E700" s="79"/>
    </row>
    <row r="701" spans="1:5" ht="15" customHeight="1" x14ac:dyDescent="0.25">
      <c r="A701" s="77"/>
      <c r="B701" s="78"/>
      <c r="C701" s="79"/>
      <c r="D701" s="78"/>
      <c r="E701" s="79"/>
    </row>
    <row r="702" spans="1:5" ht="15" customHeight="1" x14ac:dyDescent="0.25">
      <c r="A702" s="77"/>
      <c r="B702" s="78"/>
      <c r="C702" s="79"/>
      <c r="D702" s="78"/>
      <c r="E702" s="79"/>
    </row>
    <row r="703" spans="1:5" ht="15" customHeight="1" x14ac:dyDescent="0.25">
      <c r="A703" s="77"/>
      <c r="B703" s="78"/>
      <c r="C703" s="79"/>
      <c r="D703" s="78"/>
      <c r="E703" s="79"/>
    </row>
    <row r="704" spans="1:5" ht="15" customHeight="1" x14ac:dyDescent="0.25">
      <c r="A704" s="77"/>
      <c r="B704" s="78"/>
      <c r="C704" s="79"/>
      <c r="D704" s="78"/>
      <c r="E704" s="79"/>
    </row>
    <row r="705" spans="1:5" ht="15" customHeight="1" x14ac:dyDescent="0.25">
      <c r="A705" s="77"/>
      <c r="B705" s="78"/>
      <c r="C705" s="79"/>
      <c r="D705" s="78"/>
      <c r="E705" s="80"/>
    </row>
    <row r="706" spans="1:5" ht="15" customHeight="1" x14ac:dyDescent="0.25">
      <c r="A706" s="77"/>
      <c r="B706" s="16"/>
      <c r="C706" s="80"/>
      <c r="D706" s="16"/>
      <c r="E706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 and BS</vt:lpstr>
      <vt:lpstr>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2019-07-17T21:46:49Z</dcterms:created>
  <dcterms:modified xsi:type="dcterms:W3CDTF">2019-07-17T21:47:13Z</dcterms:modified>
</cp:coreProperties>
</file>