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240" yWindow="75" windowWidth="20730" windowHeight="11760"/>
  </bookViews>
  <sheets>
    <sheet name="Financial Statements" sheetId="1" r:id="rId1"/>
    <sheet name="Amortizatin Table" sheetId="2" r:id="rId2"/>
    <sheet name="Break Even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3" l="1"/>
  <c r="C17" i="3"/>
  <c r="D17" i="3"/>
  <c r="E17" i="3"/>
  <c r="F17" i="3"/>
  <c r="G17" i="3"/>
  <c r="H17" i="3"/>
  <c r="I17" i="3"/>
  <c r="B17" i="3"/>
  <c r="L52" i="1"/>
  <c r="M52" i="1"/>
  <c r="N52" i="1"/>
  <c r="O52" i="1"/>
  <c r="P52" i="1"/>
  <c r="Q52" i="1"/>
  <c r="R52" i="1"/>
  <c r="K52" i="1"/>
  <c r="L51" i="1"/>
  <c r="M51" i="1"/>
  <c r="N51" i="1"/>
  <c r="O51" i="1"/>
  <c r="P51" i="1"/>
  <c r="Q51" i="1"/>
  <c r="R51" i="1"/>
  <c r="K51" i="1"/>
  <c r="L50" i="1"/>
  <c r="M50" i="1"/>
  <c r="N50" i="1"/>
  <c r="O50" i="1"/>
  <c r="P50" i="1"/>
  <c r="Q50" i="1"/>
  <c r="R50" i="1"/>
  <c r="K50" i="1"/>
  <c r="B16" i="1"/>
  <c r="Q16" i="1"/>
  <c r="B29" i="1"/>
  <c r="K57" i="1"/>
  <c r="K65" i="1"/>
  <c r="L27" i="1"/>
  <c r="M27" i="1"/>
  <c r="N27" i="1"/>
  <c r="O27" i="1"/>
  <c r="P27" i="1"/>
  <c r="Q27" i="1"/>
  <c r="R27" i="1"/>
  <c r="K27" i="1"/>
  <c r="K6" i="1"/>
  <c r="B3" i="3"/>
  <c r="K12" i="1"/>
  <c r="L12" i="1"/>
  <c r="M12" i="1"/>
  <c r="N12" i="1"/>
  <c r="L16" i="1"/>
  <c r="N16" i="1"/>
  <c r="P16" i="1"/>
  <c r="R16" i="1"/>
  <c r="K16" i="1"/>
  <c r="M16" i="1"/>
  <c r="O16" i="1"/>
  <c r="K69" i="1"/>
  <c r="K7" i="1"/>
  <c r="J97" i="1"/>
  <c r="K62" i="1"/>
  <c r="K74" i="1"/>
  <c r="L36" i="1"/>
  <c r="M36" i="1"/>
  <c r="N36" i="1"/>
  <c r="O36" i="1"/>
  <c r="P36" i="1"/>
  <c r="Q36" i="1"/>
  <c r="R36" i="1"/>
  <c r="K36" i="1"/>
  <c r="L7" i="1"/>
  <c r="M7" i="1"/>
  <c r="N7" i="1"/>
  <c r="O7" i="1"/>
  <c r="P7" i="1"/>
  <c r="Q7" i="1"/>
  <c r="R7" i="1"/>
  <c r="B6" i="3"/>
  <c r="C6" i="3"/>
  <c r="D6" i="3"/>
  <c r="B7" i="3"/>
  <c r="C7" i="3"/>
  <c r="D7" i="3"/>
  <c r="E7" i="3"/>
  <c r="F7" i="3"/>
  <c r="G7" i="3"/>
  <c r="H7" i="3"/>
  <c r="I7" i="3"/>
  <c r="K11" i="1"/>
  <c r="L11" i="1"/>
  <c r="K13" i="1"/>
  <c r="L13" i="1"/>
  <c r="C15" i="3"/>
  <c r="K15" i="1"/>
  <c r="L15" i="1"/>
  <c r="L18" i="1"/>
  <c r="C18" i="3"/>
  <c r="L14" i="1"/>
  <c r="C19" i="3"/>
  <c r="B4" i="2"/>
  <c r="C19" i="1"/>
  <c r="D19" i="1"/>
  <c r="C130" i="2"/>
  <c r="M18" i="1"/>
  <c r="D18" i="3"/>
  <c r="M14" i="1"/>
  <c r="D19" i="3"/>
  <c r="N18" i="1"/>
  <c r="E18" i="3"/>
  <c r="N14" i="1"/>
  <c r="E19" i="3"/>
  <c r="C41" i="2"/>
  <c r="O18" i="1"/>
  <c r="F18" i="3"/>
  <c r="O14" i="1"/>
  <c r="F19" i="3"/>
  <c r="P18" i="1"/>
  <c r="G18" i="3"/>
  <c r="P14" i="1"/>
  <c r="G19" i="3"/>
  <c r="Q18" i="1"/>
  <c r="H18" i="3"/>
  <c r="Q14" i="1"/>
  <c r="H19" i="3"/>
  <c r="R18" i="1"/>
  <c r="I18" i="3"/>
  <c r="R14" i="1"/>
  <c r="I19" i="3"/>
  <c r="B16" i="3"/>
  <c r="K18" i="1"/>
  <c r="B18" i="3"/>
  <c r="K14" i="1"/>
  <c r="C1" i="3"/>
  <c r="D1" i="3"/>
  <c r="E1" i="3"/>
  <c r="F1" i="3"/>
  <c r="G1" i="3"/>
  <c r="H1" i="3"/>
  <c r="I1" i="3"/>
  <c r="B1" i="3"/>
  <c r="K10" i="1"/>
  <c r="L10" i="1"/>
  <c r="M10" i="1"/>
  <c r="N10" i="1"/>
  <c r="O10" i="1"/>
  <c r="P10" i="1"/>
  <c r="Q10" i="1"/>
  <c r="R10" i="1"/>
  <c r="L40" i="1"/>
  <c r="M40" i="1"/>
  <c r="N40" i="1"/>
  <c r="O40" i="1"/>
  <c r="P40" i="1"/>
  <c r="Q40" i="1"/>
  <c r="R40" i="1"/>
  <c r="K40" i="1"/>
  <c r="L6" i="1"/>
  <c r="C98" i="2"/>
  <c r="C162" i="2"/>
  <c r="C199" i="2"/>
  <c r="C231" i="2"/>
  <c r="C263" i="2"/>
  <c r="C295" i="2"/>
  <c r="C327" i="2"/>
  <c r="C359" i="2"/>
  <c r="M6" i="1"/>
  <c r="N6" i="1"/>
  <c r="O6" i="1"/>
  <c r="C343" i="2"/>
  <c r="C311" i="2"/>
  <c r="C279" i="2"/>
  <c r="C247" i="2"/>
  <c r="C215" i="2"/>
  <c r="C183" i="2"/>
  <c r="B14" i="3"/>
  <c r="K30" i="1"/>
  <c r="L30" i="1"/>
  <c r="K80" i="1"/>
  <c r="C65" i="2"/>
  <c r="C61" i="2"/>
  <c r="C351" i="2"/>
  <c r="C335" i="2"/>
  <c r="C319" i="2"/>
  <c r="C303" i="2"/>
  <c r="C287" i="2"/>
  <c r="C271" i="2"/>
  <c r="C255" i="2"/>
  <c r="C239" i="2"/>
  <c r="C223" i="2"/>
  <c r="C207" i="2"/>
  <c r="C191" i="2"/>
  <c r="C175" i="2"/>
  <c r="C146" i="2"/>
  <c r="C114" i="2"/>
  <c r="B15" i="3"/>
  <c r="C85" i="2"/>
  <c r="B19" i="3"/>
  <c r="C363" i="2"/>
  <c r="C355" i="2"/>
  <c r="C347" i="2"/>
  <c r="C339" i="2"/>
  <c r="C331" i="2"/>
  <c r="C323" i="2"/>
  <c r="C315" i="2"/>
  <c r="C307" i="2"/>
  <c r="C299" i="2"/>
  <c r="C291" i="2"/>
  <c r="C283" i="2"/>
  <c r="C275" i="2"/>
  <c r="C267" i="2"/>
  <c r="C259" i="2"/>
  <c r="C251" i="2"/>
  <c r="C243" i="2"/>
  <c r="C235" i="2"/>
  <c r="C227" i="2"/>
  <c r="C219" i="2"/>
  <c r="C211" i="2"/>
  <c r="C203" i="2"/>
  <c r="C195" i="2"/>
  <c r="C187" i="2"/>
  <c r="C179" i="2"/>
  <c r="C170" i="2"/>
  <c r="C154" i="2"/>
  <c r="C138" i="2"/>
  <c r="C122" i="2"/>
  <c r="C106" i="2"/>
  <c r="C93" i="2"/>
  <c r="C77" i="2"/>
  <c r="C73" i="2"/>
  <c r="C16" i="3"/>
  <c r="M15" i="1"/>
  <c r="C14" i="3"/>
  <c r="M11" i="1"/>
  <c r="N8" i="1"/>
  <c r="E3" i="3"/>
  <c r="M8" i="1"/>
  <c r="M79" i="1"/>
  <c r="D3" i="3"/>
  <c r="K8" i="1"/>
  <c r="M13" i="1"/>
  <c r="O8" i="1"/>
  <c r="F3" i="3"/>
  <c r="L8" i="1"/>
  <c r="L79" i="1"/>
  <c r="C3" i="3"/>
  <c r="C5" i="2"/>
  <c r="C361" i="2"/>
  <c r="C357" i="2"/>
  <c r="C353" i="2"/>
  <c r="C349" i="2"/>
  <c r="C345" i="2"/>
  <c r="C341" i="2"/>
  <c r="C337" i="2"/>
  <c r="C333" i="2"/>
  <c r="C329" i="2"/>
  <c r="C325" i="2"/>
  <c r="C321" i="2"/>
  <c r="C317" i="2"/>
  <c r="C313" i="2"/>
  <c r="C309" i="2"/>
  <c r="C305" i="2"/>
  <c r="C301" i="2"/>
  <c r="C297" i="2"/>
  <c r="C293" i="2"/>
  <c r="C289" i="2"/>
  <c r="C285" i="2"/>
  <c r="C281" i="2"/>
  <c r="C277" i="2"/>
  <c r="C273" i="2"/>
  <c r="C269" i="2"/>
  <c r="C265" i="2"/>
  <c r="C261" i="2"/>
  <c r="C257" i="2"/>
  <c r="C253" i="2"/>
  <c r="C249" i="2"/>
  <c r="C245" i="2"/>
  <c r="C241" i="2"/>
  <c r="C237" i="2"/>
  <c r="C233" i="2"/>
  <c r="C229" i="2"/>
  <c r="C225" i="2"/>
  <c r="C221" i="2"/>
  <c r="C217" i="2"/>
  <c r="C213" i="2"/>
  <c r="C209" i="2"/>
  <c r="C205" i="2"/>
  <c r="C201" i="2"/>
  <c r="C197" i="2"/>
  <c r="C193" i="2"/>
  <c r="C189" i="2"/>
  <c r="C185" i="2"/>
  <c r="C181" i="2"/>
  <c r="C177" i="2"/>
  <c r="C173" i="2"/>
  <c r="C166" i="2"/>
  <c r="C158" i="2"/>
  <c r="C150" i="2"/>
  <c r="C142" i="2"/>
  <c r="C134" i="2"/>
  <c r="C126" i="2"/>
  <c r="C118" i="2"/>
  <c r="C110" i="2"/>
  <c r="C102" i="2"/>
  <c r="B9" i="3"/>
  <c r="B11" i="3"/>
  <c r="C89" i="2"/>
  <c r="C81" i="2"/>
  <c r="C69" i="2"/>
  <c r="C53" i="2"/>
  <c r="C9" i="2"/>
  <c r="O12" i="1"/>
  <c r="C57" i="2"/>
  <c r="C49" i="2"/>
  <c r="C33" i="2"/>
  <c r="C45" i="2"/>
  <c r="C21" i="2"/>
  <c r="C37" i="2"/>
  <c r="C29" i="2"/>
  <c r="C13" i="2"/>
  <c r="C25" i="2"/>
  <c r="C17" i="2"/>
  <c r="M30" i="1"/>
  <c r="N30" i="1"/>
  <c r="O30" i="1"/>
  <c r="P6" i="1"/>
  <c r="G3" i="3"/>
  <c r="C4" i="2"/>
  <c r="C6" i="2"/>
  <c r="C8" i="2"/>
  <c r="C10" i="2"/>
  <c r="C12" i="2"/>
  <c r="C14" i="2"/>
  <c r="C16" i="2"/>
  <c r="C18" i="2"/>
  <c r="C20" i="2"/>
  <c r="C22" i="2"/>
  <c r="C24" i="2"/>
  <c r="C26" i="2"/>
  <c r="C28" i="2"/>
  <c r="C30" i="2"/>
  <c r="C32" i="2"/>
  <c r="C34" i="2"/>
  <c r="C36" i="2"/>
  <c r="C38" i="2"/>
  <c r="C40" i="2"/>
  <c r="C42" i="2"/>
  <c r="C44" i="2"/>
  <c r="C46" i="2"/>
  <c r="C48" i="2"/>
  <c r="C50" i="2"/>
  <c r="C52" i="2"/>
  <c r="C54" i="2"/>
  <c r="C56" i="2"/>
  <c r="C58" i="2"/>
  <c r="C60" i="2"/>
  <c r="C62" i="2"/>
  <c r="C64" i="2"/>
  <c r="C66" i="2"/>
  <c r="C68" i="2"/>
  <c r="C70" i="2"/>
  <c r="C72" i="2"/>
  <c r="C74" i="2"/>
  <c r="C76" i="2"/>
  <c r="C78" i="2"/>
  <c r="C80" i="2"/>
  <c r="C82" i="2"/>
  <c r="C84" i="2"/>
  <c r="C86" i="2"/>
  <c r="C88" i="2"/>
  <c r="C90" i="2"/>
  <c r="C92" i="2"/>
  <c r="C94" i="2"/>
  <c r="C97" i="2"/>
  <c r="C99" i="2"/>
  <c r="C101" i="2"/>
  <c r="C103" i="2"/>
  <c r="C105" i="2"/>
  <c r="C107" i="2"/>
  <c r="C109" i="2"/>
  <c r="C111" i="2"/>
  <c r="C113" i="2"/>
  <c r="C115" i="2"/>
  <c r="C117" i="2"/>
  <c r="C119" i="2"/>
  <c r="C121" i="2"/>
  <c r="C123" i="2"/>
  <c r="C125" i="2"/>
  <c r="C127" i="2"/>
  <c r="C129" i="2"/>
  <c r="C131" i="2"/>
  <c r="C133" i="2"/>
  <c r="C135" i="2"/>
  <c r="C137" i="2"/>
  <c r="C139" i="2"/>
  <c r="C141" i="2"/>
  <c r="C143" i="2"/>
  <c r="C145" i="2"/>
  <c r="C147" i="2"/>
  <c r="C149" i="2"/>
  <c r="C151" i="2"/>
  <c r="C153" i="2"/>
  <c r="C155" i="2"/>
  <c r="C157" i="2"/>
  <c r="C159" i="2"/>
  <c r="C161" i="2"/>
  <c r="C163" i="2"/>
  <c r="C165" i="2"/>
  <c r="C167" i="2"/>
  <c r="C169" i="2"/>
  <c r="C171" i="2"/>
  <c r="C362" i="2"/>
  <c r="C360" i="2"/>
  <c r="C358" i="2"/>
  <c r="C356" i="2"/>
  <c r="C354" i="2"/>
  <c r="C352" i="2"/>
  <c r="C350" i="2"/>
  <c r="C348" i="2"/>
  <c r="C346" i="2"/>
  <c r="C344" i="2"/>
  <c r="C342" i="2"/>
  <c r="C340" i="2"/>
  <c r="C338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4" i="2"/>
  <c r="C282" i="2"/>
  <c r="C280" i="2"/>
  <c r="C278" i="2"/>
  <c r="C276" i="2"/>
  <c r="C274" i="2"/>
  <c r="C272" i="2"/>
  <c r="C270" i="2"/>
  <c r="C268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40" i="2"/>
  <c r="C238" i="2"/>
  <c r="C236" i="2"/>
  <c r="C234" i="2"/>
  <c r="C232" i="2"/>
  <c r="C230" i="2"/>
  <c r="C228" i="2"/>
  <c r="C226" i="2"/>
  <c r="C224" i="2"/>
  <c r="C222" i="2"/>
  <c r="C220" i="2"/>
  <c r="C218" i="2"/>
  <c r="C216" i="2"/>
  <c r="C214" i="2"/>
  <c r="C212" i="2"/>
  <c r="C210" i="2"/>
  <c r="C208" i="2"/>
  <c r="C206" i="2"/>
  <c r="C204" i="2"/>
  <c r="C202" i="2"/>
  <c r="C200" i="2"/>
  <c r="C198" i="2"/>
  <c r="C196" i="2"/>
  <c r="C194" i="2"/>
  <c r="C192" i="2"/>
  <c r="C190" i="2"/>
  <c r="C188" i="2"/>
  <c r="C186" i="2"/>
  <c r="C184" i="2"/>
  <c r="C182" i="2"/>
  <c r="C180" i="2"/>
  <c r="C178" i="2"/>
  <c r="C176" i="2"/>
  <c r="C174" i="2"/>
  <c r="C172" i="2"/>
  <c r="C168" i="2"/>
  <c r="C164" i="2"/>
  <c r="C160" i="2"/>
  <c r="C156" i="2"/>
  <c r="C152" i="2"/>
  <c r="C148" i="2"/>
  <c r="C144" i="2"/>
  <c r="C140" i="2"/>
  <c r="C136" i="2"/>
  <c r="C132" i="2"/>
  <c r="C128" i="2"/>
  <c r="C124" i="2"/>
  <c r="C120" i="2"/>
  <c r="C116" i="2"/>
  <c r="C112" i="2"/>
  <c r="C108" i="2"/>
  <c r="C104" i="2"/>
  <c r="C100" i="2"/>
  <c r="C96" i="2"/>
  <c r="C95" i="2"/>
  <c r="C91" i="2"/>
  <c r="C87" i="2"/>
  <c r="C83" i="2"/>
  <c r="C79" i="2"/>
  <c r="C75" i="2"/>
  <c r="C71" i="2"/>
  <c r="C67" i="2"/>
  <c r="C63" i="2"/>
  <c r="C59" i="2"/>
  <c r="C55" i="2"/>
  <c r="C51" i="2"/>
  <c r="C47" i="2"/>
  <c r="C43" i="2"/>
  <c r="C39" i="2"/>
  <c r="C35" i="2"/>
  <c r="C31" i="2"/>
  <c r="C27" i="2"/>
  <c r="C23" i="2"/>
  <c r="C19" i="2"/>
  <c r="C15" i="2"/>
  <c r="C11" i="2"/>
  <c r="C7" i="2"/>
  <c r="D4" i="2"/>
  <c r="E6" i="3"/>
  <c r="C9" i="3"/>
  <c r="C11" i="3"/>
  <c r="K28" i="1"/>
  <c r="K79" i="1"/>
  <c r="K81" i="1"/>
  <c r="M28" i="1"/>
  <c r="M32" i="1"/>
  <c r="N28" i="1"/>
  <c r="L28" i="1"/>
  <c r="O28" i="1"/>
  <c r="L90" i="1"/>
  <c r="D15" i="3"/>
  <c r="N13" i="1"/>
  <c r="D16" i="3"/>
  <c r="N15" i="1"/>
  <c r="N32" i="1"/>
  <c r="D14" i="3"/>
  <c r="N11" i="1"/>
  <c r="N79" i="1"/>
  <c r="P12" i="1"/>
  <c r="O32" i="1"/>
  <c r="P30" i="1"/>
  <c r="Q30" i="1"/>
  <c r="R30" i="1"/>
  <c r="P8" i="1"/>
  <c r="Q6" i="1"/>
  <c r="H3" i="3"/>
  <c r="E4" i="2"/>
  <c r="F4" i="2"/>
  <c r="B5" i="2"/>
  <c r="D5" i="2"/>
  <c r="E5" i="2"/>
  <c r="F5" i="2"/>
  <c r="B6" i="2"/>
  <c r="D9" i="3"/>
  <c r="D11" i="3"/>
  <c r="F6" i="3"/>
  <c r="E9" i="3"/>
  <c r="E11" i="3"/>
  <c r="S86" i="1"/>
  <c r="R86" i="1"/>
  <c r="P28" i="1"/>
  <c r="M90" i="1"/>
  <c r="L32" i="1"/>
  <c r="O90" i="1"/>
  <c r="N90" i="1"/>
  <c r="K32" i="1"/>
  <c r="K90" i="1"/>
  <c r="E14" i="3"/>
  <c r="O11" i="1"/>
  <c r="E16" i="3"/>
  <c r="O15" i="1"/>
  <c r="E15" i="3"/>
  <c r="O13" i="1"/>
  <c r="Q12" i="1"/>
  <c r="Q8" i="1"/>
  <c r="R6" i="1"/>
  <c r="I3" i="3"/>
  <c r="D6" i="2"/>
  <c r="G6" i="3"/>
  <c r="F9" i="3"/>
  <c r="F11" i="3"/>
  <c r="O79" i="1"/>
  <c r="P32" i="1"/>
  <c r="R87" i="1"/>
  <c r="P90" i="1"/>
  <c r="Q28" i="1"/>
  <c r="F15" i="3"/>
  <c r="P13" i="1"/>
  <c r="F16" i="3"/>
  <c r="P15" i="1"/>
  <c r="F14" i="3"/>
  <c r="P11" i="1"/>
  <c r="P79" i="1"/>
  <c r="R12" i="1"/>
  <c r="R8" i="1"/>
  <c r="H6" i="3"/>
  <c r="G9" i="3"/>
  <c r="G11" i="3"/>
  <c r="E6" i="2"/>
  <c r="F6" i="2"/>
  <c r="B7" i="2"/>
  <c r="Q90" i="1"/>
  <c r="Q32" i="1"/>
  <c r="R28" i="1"/>
  <c r="G14" i="3"/>
  <c r="Q11" i="1"/>
  <c r="G16" i="3"/>
  <c r="Q15" i="1"/>
  <c r="G15" i="3"/>
  <c r="Q13" i="1"/>
  <c r="D7" i="2"/>
  <c r="I6" i="3"/>
  <c r="I9" i="3"/>
  <c r="I11" i="3"/>
  <c r="H9" i="3"/>
  <c r="H11" i="3"/>
  <c r="Q79" i="1"/>
  <c r="R32" i="1"/>
  <c r="R94" i="1"/>
  <c r="R90" i="1"/>
  <c r="H14" i="3"/>
  <c r="R11" i="1"/>
  <c r="H15" i="3"/>
  <c r="R13" i="1"/>
  <c r="I15" i="3"/>
  <c r="H16" i="3"/>
  <c r="R15" i="1"/>
  <c r="I16" i="3"/>
  <c r="E7" i="2"/>
  <c r="F7" i="2"/>
  <c r="B8" i="2"/>
  <c r="R79" i="1"/>
  <c r="I14" i="3"/>
  <c r="D8" i="2"/>
  <c r="E8" i="2"/>
  <c r="F8" i="2"/>
  <c r="B9" i="2"/>
  <c r="D9" i="2"/>
  <c r="E9" i="2"/>
  <c r="F9" i="2"/>
  <c r="B10" i="2"/>
  <c r="D10" i="2"/>
  <c r="E10" i="2"/>
  <c r="F10" i="2"/>
  <c r="B11" i="2"/>
  <c r="D11" i="2"/>
  <c r="E11" i="2"/>
  <c r="F11" i="2"/>
  <c r="B12" i="2"/>
  <c r="D12" i="2"/>
  <c r="E12" i="2"/>
  <c r="F12" i="2"/>
  <c r="B13" i="2"/>
  <c r="D13" i="2"/>
  <c r="E13" i="2"/>
  <c r="F13" i="2"/>
  <c r="B14" i="2"/>
  <c r="D14" i="2"/>
  <c r="E14" i="2"/>
  <c r="F14" i="2"/>
  <c r="B15" i="2"/>
  <c r="D15" i="2"/>
  <c r="E15" i="2"/>
  <c r="F15" i="2"/>
  <c r="B16" i="2"/>
  <c r="K17" i="1"/>
  <c r="K19" i="1"/>
  <c r="K82" i="1"/>
  <c r="K83" i="1"/>
  <c r="D16" i="2"/>
  <c r="K35" i="1"/>
  <c r="B20" i="3"/>
  <c r="B26" i="3"/>
  <c r="K20" i="1"/>
  <c r="K91" i="1"/>
  <c r="K84" i="1"/>
  <c r="K97" i="1"/>
  <c r="E16" i="2"/>
  <c r="F16" i="2"/>
  <c r="B17" i="2"/>
  <c r="K21" i="1"/>
  <c r="K34" i="1"/>
  <c r="K37" i="1"/>
  <c r="K48" i="1"/>
  <c r="K22" i="1"/>
  <c r="K41" i="1"/>
  <c r="D17" i="2"/>
  <c r="K60" i="1"/>
  <c r="K61" i="1"/>
  <c r="K42" i="1"/>
  <c r="K43" i="1"/>
  <c r="K44" i="1"/>
  <c r="E17" i="2"/>
  <c r="F17" i="2"/>
  <c r="B18" i="2"/>
  <c r="K49" i="1"/>
  <c r="K64" i="1"/>
  <c r="K72" i="1"/>
  <c r="K73" i="1"/>
  <c r="K75" i="1"/>
  <c r="K76" i="1"/>
  <c r="D18" i="2"/>
  <c r="J98" i="1"/>
  <c r="K98" i="1"/>
  <c r="K66" i="1"/>
  <c r="E18" i="2"/>
  <c r="F18" i="2"/>
  <c r="B19" i="2"/>
  <c r="D19" i="2"/>
  <c r="E19" i="2"/>
  <c r="F19" i="2"/>
  <c r="B20" i="2"/>
  <c r="D20" i="2"/>
  <c r="E20" i="2"/>
  <c r="F20" i="2"/>
  <c r="B21" i="2"/>
  <c r="D21" i="2"/>
  <c r="E21" i="2"/>
  <c r="F21" i="2"/>
  <c r="B22" i="2"/>
  <c r="D22" i="2"/>
  <c r="E22" i="2"/>
  <c r="F22" i="2"/>
  <c r="B23" i="2"/>
  <c r="D23" i="2"/>
  <c r="E23" i="2"/>
  <c r="F23" i="2"/>
  <c r="B24" i="2"/>
  <c r="D24" i="2"/>
  <c r="E24" i="2"/>
  <c r="F24" i="2"/>
  <c r="B25" i="2"/>
  <c r="D25" i="2"/>
  <c r="E25" i="2"/>
  <c r="F25" i="2"/>
  <c r="B26" i="2"/>
  <c r="D26" i="2"/>
  <c r="E26" i="2"/>
  <c r="F26" i="2"/>
  <c r="B27" i="2"/>
  <c r="D27" i="2"/>
  <c r="E27" i="2"/>
  <c r="F27" i="2"/>
  <c r="B28" i="2"/>
  <c r="L17" i="1"/>
  <c r="L19" i="1"/>
  <c r="L20" i="1"/>
  <c r="L21" i="1"/>
  <c r="L34" i="1"/>
  <c r="L48" i="1"/>
  <c r="C20" i="3"/>
  <c r="C22" i="3"/>
  <c r="C26" i="3"/>
  <c r="L80" i="1"/>
  <c r="D28" i="2"/>
  <c r="L35" i="1"/>
  <c r="L37" i="1"/>
  <c r="L22" i="1"/>
  <c r="L41" i="1"/>
  <c r="L83" i="1"/>
  <c r="L81" i="1"/>
  <c r="E28" i="2"/>
  <c r="F28" i="2"/>
  <c r="B29" i="2"/>
  <c r="L49" i="1"/>
  <c r="L42" i="1"/>
  <c r="L43" i="1"/>
  <c r="L44" i="1"/>
  <c r="L82" i="1"/>
  <c r="L84" i="1"/>
  <c r="D29" i="2"/>
  <c r="L97" i="1"/>
  <c r="L98" i="1"/>
  <c r="L91" i="1"/>
  <c r="E29" i="2"/>
  <c r="F29" i="2"/>
  <c r="B30" i="2"/>
  <c r="D30" i="2"/>
  <c r="E30" i="2"/>
  <c r="F30" i="2"/>
  <c r="B31" i="2"/>
  <c r="D31" i="2"/>
  <c r="E31" i="2"/>
  <c r="F31" i="2"/>
  <c r="B32" i="2"/>
  <c r="D32" i="2"/>
  <c r="E32" i="2"/>
  <c r="F32" i="2"/>
  <c r="B33" i="2"/>
  <c r="D33" i="2"/>
  <c r="E33" i="2"/>
  <c r="F33" i="2"/>
  <c r="B34" i="2"/>
  <c r="D34" i="2"/>
  <c r="E34" i="2"/>
  <c r="F34" i="2"/>
  <c r="B35" i="2"/>
  <c r="D35" i="2"/>
  <c r="E35" i="2"/>
  <c r="F35" i="2"/>
  <c r="B36" i="2"/>
  <c r="D36" i="2"/>
  <c r="E36" i="2"/>
  <c r="F36" i="2"/>
  <c r="B37" i="2"/>
  <c r="D37" i="2"/>
  <c r="E37" i="2"/>
  <c r="F37" i="2"/>
  <c r="B38" i="2"/>
  <c r="D38" i="2"/>
  <c r="E38" i="2"/>
  <c r="F38" i="2"/>
  <c r="B39" i="2"/>
  <c r="D39" i="2"/>
  <c r="E39" i="2"/>
  <c r="F39" i="2"/>
  <c r="B40" i="2"/>
  <c r="M17" i="1"/>
  <c r="M19" i="1"/>
  <c r="M20" i="1"/>
  <c r="M21" i="1"/>
  <c r="M34" i="1"/>
  <c r="M48" i="1"/>
  <c r="D20" i="3"/>
  <c r="D22" i="3"/>
  <c r="D26" i="3"/>
  <c r="M80" i="1"/>
  <c r="D40" i="2"/>
  <c r="M35" i="1"/>
  <c r="M37" i="1"/>
  <c r="M22" i="1"/>
  <c r="M41" i="1"/>
  <c r="M83" i="1"/>
  <c r="M81" i="1"/>
  <c r="E40" i="2"/>
  <c r="F40" i="2"/>
  <c r="B41" i="2"/>
  <c r="M49" i="1"/>
  <c r="M42" i="1"/>
  <c r="M43" i="1"/>
  <c r="M44" i="1"/>
  <c r="M82" i="1"/>
  <c r="M91" i="1"/>
  <c r="D41" i="2"/>
  <c r="M84" i="1"/>
  <c r="M97" i="1"/>
  <c r="E41" i="2"/>
  <c r="F41" i="2"/>
  <c r="B42" i="2"/>
  <c r="M98" i="1"/>
  <c r="D42" i="2"/>
  <c r="E42" i="2"/>
  <c r="F42" i="2"/>
  <c r="B43" i="2"/>
  <c r="D43" i="2"/>
  <c r="E43" i="2"/>
  <c r="F43" i="2"/>
  <c r="B44" i="2"/>
  <c r="D44" i="2"/>
  <c r="E44" i="2"/>
  <c r="F44" i="2"/>
  <c r="B45" i="2"/>
  <c r="D45" i="2"/>
  <c r="E45" i="2"/>
  <c r="F45" i="2"/>
  <c r="B46" i="2"/>
  <c r="D46" i="2"/>
  <c r="E46" i="2"/>
  <c r="F46" i="2"/>
  <c r="B47" i="2"/>
  <c r="D47" i="2"/>
  <c r="E47" i="2"/>
  <c r="F47" i="2"/>
  <c r="B48" i="2"/>
  <c r="D48" i="2"/>
  <c r="E48" i="2"/>
  <c r="F48" i="2"/>
  <c r="B49" i="2"/>
  <c r="D49" i="2"/>
  <c r="E49" i="2"/>
  <c r="F49" i="2"/>
  <c r="B50" i="2"/>
  <c r="D50" i="2"/>
  <c r="E50" i="2"/>
  <c r="F50" i="2"/>
  <c r="B51" i="2"/>
  <c r="D51" i="2"/>
  <c r="E51" i="2"/>
  <c r="F51" i="2"/>
  <c r="B52" i="2"/>
  <c r="N17" i="1"/>
  <c r="N19" i="1"/>
  <c r="N20" i="1"/>
  <c r="N21" i="1"/>
  <c r="N34" i="1"/>
  <c r="N48" i="1"/>
  <c r="E20" i="3"/>
  <c r="E22" i="3"/>
  <c r="E26" i="3"/>
  <c r="N80" i="1"/>
  <c r="D52" i="2"/>
  <c r="N35" i="1"/>
  <c r="N37" i="1"/>
  <c r="N22" i="1"/>
  <c r="N41" i="1"/>
  <c r="N42" i="1"/>
  <c r="N43" i="1"/>
  <c r="N44" i="1"/>
  <c r="N83" i="1"/>
  <c r="N81" i="1"/>
  <c r="E52" i="2"/>
  <c r="F52" i="2"/>
  <c r="B53" i="2"/>
  <c r="N49" i="1"/>
  <c r="N82" i="1"/>
  <c r="N91" i="1"/>
  <c r="D53" i="2"/>
  <c r="N84" i="1"/>
  <c r="N97" i="1"/>
  <c r="N98" i="1"/>
  <c r="E53" i="2"/>
  <c r="F53" i="2"/>
  <c r="B54" i="2"/>
  <c r="D54" i="2"/>
  <c r="E54" i="2"/>
  <c r="F54" i="2"/>
  <c r="B55" i="2"/>
  <c r="D55" i="2"/>
  <c r="E55" i="2"/>
  <c r="F55" i="2"/>
  <c r="B56" i="2"/>
  <c r="D56" i="2"/>
  <c r="E56" i="2"/>
  <c r="F56" i="2"/>
  <c r="B57" i="2"/>
  <c r="D57" i="2"/>
  <c r="E57" i="2"/>
  <c r="F57" i="2"/>
  <c r="B58" i="2"/>
  <c r="D58" i="2"/>
  <c r="E58" i="2"/>
  <c r="F58" i="2"/>
  <c r="B59" i="2"/>
  <c r="D59" i="2"/>
  <c r="E59" i="2"/>
  <c r="F59" i="2"/>
  <c r="B60" i="2"/>
  <c r="D60" i="2"/>
  <c r="E60" i="2"/>
  <c r="F60" i="2"/>
  <c r="B61" i="2"/>
  <c r="D61" i="2"/>
  <c r="E61" i="2"/>
  <c r="F61" i="2"/>
  <c r="B62" i="2"/>
  <c r="D62" i="2"/>
  <c r="E62" i="2"/>
  <c r="F62" i="2"/>
  <c r="B63" i="2"/>
  <c r="D63" i="2"/>
  <c r="E63" i="2"/>
  <c r="F63" i="2"/>
  <c r="B64" i="2"/>
  <c r="O17" i="1"/>
  <c r="O19" i="1"/>
  <c r="O20" i="1"/>
  <c r="O21" i="1"/>
  <c r="O34" i="1"/>
  <c r="O48" i="1"/>
  <c r="F20" i="3"/>
  <c r="F22" i="3"/>
  <c r="F26" i="3"/>
  <c r="O80" i="1"/>
  <c r="D64" i="2"/>
  <c r="O35" i="1"/>
  <c r="O37" i="1"/>
  <c r="O22" i="1"/>
  <c r="O41" i="1"/>
  <c r="O83" i="1"/>
  <c r="O81" i="1"/>
  <c r="E64" i="2"/>
  <c r="F64" i="2"/>
  <c r="B65" i="2"/>
  <c r="O42" i="1"/>
  <c r="O43" i="1"/>
  <c r="O44" i="1"/>
  <c r="O82" i="1"/>
  <c r="O91" i="1"/>
  <c r="D65" i="2"/>
  <c r="O49" i="1"/>
  <c r="O84" i="1"/>
  <c r="O97" i="1"/>
  <c r="O98" i="1"/>
  <c r="E65" i="2"/>
  <c r="F65" i="2"/>
  <c r="B66" i="2"/>
  <c r="D66" i="2"/>
  <c r="E66" i="2"/>
  <c r="F66" i="2"/>
  <c r="B67" i="2"/>
  <c r="D67" i="2"/>
  <c r="E67" i="2"/>
  <c r="F67" i="2"/>
  <c r="B68" i="2"/>
  <c r="D68" i="2"/>
  <c r="E68" i="2"/>
  <c r="F68" i="2"/>
  <c r="B69" i="2"/>
  <c r="D69" i="2"/>
  <c r="E69" i="2"/>
  <c r="F69" i="2"/>
  <c r="B70" i="2"/>
  <c r="D70" i="2"/>
  <c r="E70" i="2"/>
  <c r="F70" i="2"/>
  <c r="B71" i="2"/>
  <c r="D71" i="2"/>
  <c r="E71" i="2"/>
  <c r="F71" i="2"/>
  <c r="B72" i="2"/>
  <c r="D72" i="2"/>
  <c r="E72" i="2"/>
  <c r="F72" i="2"/>
  <c r="B73" i="2"/>
  <c r="D73" i="2"/>
  <c r="E73" i="2"/>
  <c r="F73" i="2"/>
  <c r="B74" i="2"/>
  <c r="D74" i="2"/>
  <c r="E74" i="2"/>
  <c r="F74" i="2"/>
  <c r="B75" i="2"/>
  <c r="D75" i="2"/>
  <c r="E75" i="2"/>
  <c r="F75" i="2"/>
  <c r="B76" i="2"/>
  <c r="P17" i="1"/>
  <c r="P19" i="1"/>
  <c r="P20" i="1"/>
  <c r="P21" i="1"/>
  <c r="P34" i="1"/>
  <c r="P48" i="1"/>
  <c r="G20" i="3"/>
  <c r="G22" i="3"/>
  <c r="G26" i="3"/>
  <c r="P80" i="1"/>
  <c r="D76" i="2"/>
  <c r="P35" i="1"/>
  <c r="P37" i="1"/>
  <c r="P22" i="1"/>
  <c r="P41" i="1"/>
  <c r="P83" i="1"/>
  <c r="P81" i="1"/>
  <c r="E76" i="2"/>
  <c r="F76" i="2"/>
  <c r="B77" i="2"/>
  <c r="P49" i="1"/>
  <c r="P42" i="1"/>
  <c r="P43" i="1"/>
  <c r="P44" i="1"/>
  <c r="P82" i="1"/>
  <c r="P91" i="1"/>
  <c r="D77" i="2"/>
  <c r="P84" i="1"/>
  <c r="P97" i="1"/>
  <c r="P98" i="1"/>
  <c r="E77" i="2"/>
  <c r="F77" i="2"/>
  <c r="B78" i="2"/>
  <c r="D78" i="2"/>
  <c r="E78" i="2"/>
  <c r="F78" i="2"/>
  <c r="B79" i="2"/>
  <c r="D79" i="2"/>
  <c r="E79" i="2"/>
  <c r="F79" i="2"/>
  <c r="B80" i="2"/>
  <c r="D80" i="2"/>
  <c r="E80" i="2"/>
  <c r="F80" i="2"/>
  <c r="B81" i="2"/>
  <c r="D81" i="2"/>
  <c r="E81" i="2"/>
  <c r="F81" i="2"/>
  <c r="B82" i="2"/>
  <c r="D82" i="2"/>
  <c r="E82" i="2"/>
  <c r="F82" i="2"/>
  <c r="B83" i="2"/>
  <c r="D83" i="2"/>
  <c r="E83" i="2"/>
  <c r="F83" i="2"/>
  <c r="B84" i="2"/>
  <c r="D84" i="2"/>
  <c r="E84" i="2"/>
  <c r="F84" i="2"/>
  <c r="B85" i="2"/>
  <c r="Q17" i="1"/>
  <c r="Q19" i="1"/>
  <c r="Q20" i="1"/>
  <c r="Q21" i="1"/>
  <c r="Q34" i="1"/>
  <c r="Q48" i="1"/>
  <c r="H20" i="3"/>
  <c r="H22" i="3"/>
  <c r="H26" i="3"/>
  <c r="Q80" i="1"/>
  <c r="D85" i="2"/>
  <c r="Q22" i="1"/>
  <c r="Q41" i="1"/>
  <c r="Q83" i="1"/>
  <c r="Q81" i="1"/>
  <c r="E85" i="2"/>
  <c r="F85" i="2"/>
  <c r="B86" i="2"/>
  <c r="Q42" i="1"/>
  <c r="Q82" i="1"/>
  <c r="Q91" i="1"/>
  <c r="D86" i="2"/>
  <c r="Q84" i="1"/>
  <c r="Q97" i="1"/>
  <c r="Q98" i="1"/>
  <c r="E86" i="2"/>
  <c r="F86" i="2"/>
  <c r="B87" i="2"/>
  <c r="D87" i="2"/>
  <c r="E87" i="2"/>
  <c r="F87" i="2"/>
  <c r="B88" i="2"/>
  <c r="Q35" i="1"/>
  <c r="Q37" i="1"/>
  <c r="D88" i="2"/>
  <c r="Q43" i="1"/>
  <c r="Q44" i="1"/>
  <c r="Q49" i="1"/>
  <c r="E88" i="2"/>
  <c r="F88" i="2"/>
  <c r="B89" i="2"/>
  <c r="D89" i="2"/>
  <c r="E89" i="2"/>
  <c r="F89" i="2"/>
  <c r="B90" i="2"/>
  <c r="D90" i="2"/>
  <c r="E90" i="2"/>
  <c r="F90" i="2"/>
  <c r="B91" i="2"/>
  <c r="D91" i="2"/>
  <c r="E91" i="2"/>
  <c r="F91" i="2"/>
  <c r="B92" i="2"/>
  <c r="D92" i="2"/>
  <c r="E92" i="2"/>
  <c r="F92" i="2"/>
  <c r="B93" i="2"/>
  <c r="D93" i="2"/>
  <c r="E93" i="2"/>
  <c r="F93" i="2"/>
  <c r="B94" i="2"/>
  <c r="D94" i="2"/>
  <c r="E94" i="2"/>
  <c r="F94" i="2"/>
  <c r="B95" i="2"/>
  <c r="D95" i="2"/>
  <c r="E95" i="2"/>
  <c r="F95" i="2"/>
  <c r="B96" i="2"/>
  <c r="D96" i="2"/>
  <c r="E96" i="2"/>
  <c r="F96" i="2"/>
  <c r="B97" i="2"/>
  <c r="R17" i="1"/>
  <c r="R19" i="1"/>
  <c r="R20" i="1"/>
  <c r="R21" i="1"/>
  <c r="R34" i="1"/>
  <c r="R48" i="1"/>
  <c r="I20" i="3"/>
  <c r="I22" i="3"/>
  <c r="I26" i="3"/>
  <c r="R80" i="1"/>
  <c r="D97" i="2"/>
  <c r="E97" i="2"/>
  <c r="F97" i="2"/>
  <c r="B98" i="2"/>
  <c r="R22" i="1"/>
  <c r="R41" i="1"/>
  <c r="R42" i="1"/>
  <c r="R83" i="1"/>
  <c r="R81" i="1"/>
  <c r="D98" i="2"/>
  <c r="E98" i="2"/>
  <c r="F98" i="2"/>
  <c r="B99" i="2"/>
  <c r="R82" i="1"/>
  <c r="D99" i="2"/>
  <c r="E99" i="2"/>
  <c r="F99" i="2"/>
  <c r="R91" i="1"/>
  <c r="R95" i="1"/>
  <c r="R84" i="1"/>
  <c r="B100" i="2"/>
  <c r="R35" i="1"/>
  <c r="R37" i="1"/>
  <c r="R43" i="1"/>
  <c r="R44" i="1"/>
  <c r="R49" i="1"/>
  <c r="R97" i="1"/>
  <c r="R98" i="1"/>
  <c r="J99" i="1"/>
  <c r="D100" i="2"/>
  <c r="E100" i="2"/>
  <c r="F100" i="2"/>
  <c r="B101" i="2"/>
  <c r="J100" i="1"/>
  <c r="D101" i="2"/>
  <c r="E101" i="2"/>
  <c r="F101" i="2"/>
  <c r="B102" i="2"/>
  <c r="D102" i="2"/>
  <c r="E102" i="2"/>
  <c r="F102" i="2"/>
  <c r="B103" i="2"/>
  <c r="D103" i="2"/>
  <c r="E103" i="2"/>
  <c r="F103" i="2"/>
  <c r="B104" i="2"/>
  <c r="D104" i="2"/>
  <c r="E104" i="2"/>
  <c r="F104" i="2"/>
  <c r="B105" i="2"/>
  <c r="D105" i="2"/>
  <c r="E105" i="2"/>
  <c r="F105" i="2"/>
  <c r="B106" i="2"/>
  <c r="D106" i="2"/>
  <c r="E106" i="2"/>
  <c r="F106" i="2"/>
  <c r="B107" i="2"/>
  <c r="D107" i="2"/>
  <c r="E107" i="2"/>
  <c r="F107" i="2"/>
  <c r="B108" i="2"/>
  <c r="D108" i="2"/>
  <c r="E108" i="2"/>
  <c r="F108" i="2"/>
  <c r="B109" i="2"/>
  <c r="D109" i="2"/>
  <c r="E109" i="2"/>
  <c r="F109" i="2"/>
  <c r="B110" i="2"/>
  <c r="D110" i="2"/>
  <c r="E110" i="2"/>
  <c r="F110" i="2"/>
  <c r="B111" i="2"/>
  <c r="D111" i="2"/>
  <c r="E111" i="2"/>
  <c r="F111" i="2"/>
  <c r="B112" i="2"/>
  <c r="D112" i="2"/>
  <c r="E112" i="2"/>
  <c r="F112" i="2"/>
  <c r="B113" i="2"/>
  <c r="D113" i="2"/>
  <c r="E113" i="2"/>
  <c r="F113" i="2"/>
  <c r="B114" i="2"/>
  <c r="D114" i="2"/>
  <c r="E114" i="2"/>
  <c r="F114" i="2"/>
  <c r="B115" i="2"/>
  <c r="D115" i="2"/>
  <c r="E115" i="2"/>
  <c r="F115" i="2"/>
  <c r="B116" i="2"/>
  <c r="D116" i="2"/>
  <c r="E116" i="2"/>
  <c r="F116" i="2"/>
  <c r="B117" i="2"/>
  <c r="D117" i="2"/>
  <c r="E117" i="2"/>
  <c r="F117" i="2"/>
  <c r="B118" i="2"/>
  <c r="D118" i="2"/>
  <c r="E118" i="2"/>
  <c r="F118" i="2"/>
  <c r="B119" i="2"/>
  <c r="D119" i="2"/>
  <c r="E119" i="2"/>
  <c r="F119" i="2"/>
  <c r="B120" i="2"/>
  <c r="D120" i="2"/>
  <c r="E120" i="2"/>
  <c r="F120" i="2"/>
  <c r="B121" i="2"/>
  <c r="D121" i="2"/>
  <c r="E121" i="2"/>
  <c r="F121" i="2"/>
  <c r="B122" i="2"/>
  <c r="D122" i="2"/>
  <c r="E122" i="2"/>
  <c r="F122" i="2"/>
  <c r="B123" i="2"/>
  <c r="D123" i="2"/>
  <c r="E123" i="2"/>
  <c r="F123" i="2"/>
  <c r="B124" i="2"/>
  <c r="D124" i="2"/>
  <c r="E124" i="2"/>
  <c r="F124" i="2"/>
  <c r="B125" i="2"/>
  <c r="D125" i="2"/>
  <c r="E125" i="2"/>
  <c r="F125" i="2"/>
  <c r="B126" i="2"/>
  <c r="D126" i="2"/>
  <c r="E126" i="2"/>
  <c r="F126" i="2"/>
  <c r="B127" i="2"/>
  <c r="D127" i="2"/>
  <c r="E127" i="2"/>
  <c r="F127" i="2"/>
  <c r="B128" i="2"/>
  <c r="D128" i="2"/>
  <c r="E128" i="2"/>
  <c r="F128" i="2"/>
  <c r="B129" i="2"/>
  <c r="D129" i="2"/>
  <c r="E129" i="2"/>
  <c r="F129" i="2"/>
  <c r="B130" i="2"/>
  <c r="D130" i="2"/>
  <c r="E130" i="2"/>
  <c r="F130" i="2"/>
  <c r="B131" i="2"/>
  <c r="D131" i="2"/>
  <c r="E131" i="2"/>
  <c r="F131" i="2"/>
  <c r="B132" i="2"/>
  <c r="D132" i="2"/>
  <c r="E132" i="2"/>
  <c r="F132" i="2"/>
  <c r="B133" i="2"/>
  <c r="D133" i="2"/>
  <c r="E133" i="2"/>
  <c r="F133" i="2"/>
  <c r="B134" i="2"/>
  <c r="D134" i="2"/>
  <c r="E134" i="2"/>
  <c r="F134" i="2"/>
  <c r="B135" i="2"/>
  <c r="D135" i="2"/>
  <c r="E135" i="2"/>
  <c r="F135" i="2"/>
  <c r="B136" i="2"/>
  <c r="D136" i="2"/>
  <c r="E136" i="2"/>
  <c r="F136" i="2"/>
  <c r="B137" i="2"/>
  <c r="D137" i="2"/>
  <c r="E137" i="2"/>
  <c r="F137" i="2"/>
  <c r="B138" i="2"/>
  <c r="D138" i="2"/>
  <c r="E138" i="2"/>
  <c r="F138" i="2"/>
  <c r="B139" i="2"/>
  <c r="D139" i="2"/>
  <c r="E139" i="2"/>
  <c r="F139" i="2"/>
  <c r="B140" i="2"/>
  <c r="D140" i="2"/>
  <c r="E140" i="2"/>
  <c r="F140" i="2"/>
  <c r="B141" i="2"/>
  <c r="D141" i="2"/>
  <c r="E141" i="2"/>
  <c r="F141" i="2"/>
  <c r="B142" i="2"/>
  <c r="D142" i="2"/>
  <c r="E142" i="2"/>
  <c r="F142" i="2"/>
  <c r="B143" i="2"/>
  <c r="D143" i="2"/>
  <c r="E143" i="2"/>
  <c r="F143" i="2"/>
  <c r="B144" i="2"/>
  <c r="D144" i="2"/>
  <c r="E144" i="2"/>
  <c r="F144" i="2"/>
  <c r="B145" i="2"/>
  <c r="D145" i="2"/>
  <c r="E145" i="2"/>
  <c r="F145" i="2"/>
  <c r="B146" i="2"/>
  <c r="D146" i="2"/>
  <c r="E146" i="2"/>
  <c r="F146" i="2"/>
  <c r="B147" i="2"/>
  <c r="D147" i="2"/>
  <c r="E147" i="2"/>
  <c r="F147" i="2"/>
  <c r="B148" i="2"/>
  <c r="D148" i="2"/>
  <c r="E148" i="2"/>
  <c r="F148" i="2"/>
  <c r="B149" i="2"/>
  <c r="D149" i="2"/>
  <c r="E149" i="2"/>
  <c r="F149" i="2"/>
  <c r="B150" i="2"/>
  <c r="D150" i="2"/>
  <c r="E150" i="2"/>
  <c r="F150" i="2"/>
  <c r="B151" i="2"/>
  <c r="D151" i="2"/>
  <c r="E151" i="2"/>
  <c r="F151" i="2"/>
  <c r="B152" i="2"/>
  <c r="D152" i="2"/>
  <c r="E152" i="2"/>
  <c r="F152" i="2"/>
  <c r="B153" i="2"/>
  <c r="D153" i="2"/>
  <c r="E153" i="2"/>
  <c r="F153" i="2"/>
  <c r="B154" i="2"/>
  <c r="D154" i="2"/>
  <c r="E154" i="2"/>
  <c r="F154" i="2"/>
  <c r="B155" i="2"/>
  <c r="D155" i="2"/>
  <c r="E155" i="2"/>
  <c r="F155" i="2"/>
  <c r="B156" i="2"/>
  <c r="D156" i="2"/>
  <c r="E156" i="2"/>
  <c r="F156" i="2"/>
  <c r="B157" i="2"/>
  <c r="D157" i="2"/>
  <c r="E157" i="2"/>
  <c r="F157" i="2"/>
  <c r="B158" i="2"/>
  <c r="D158" i="2"/>
  <c r="E158" i="2"/>
  <c r="F158" i="2"/>
  <c r="B159" i="2"/>
  <c r="D159" i="2"/>
  <c r="E159" i="2"/>
  <c r="F159" i="2"/>
  <c r="B160" i="2"/>
  <c r="D160" i="2"/>
  <c r="E160" i="2"/>
  <c r="F160" i="2"/>
  <c r="B161" i="2"/>
  <c r="D161" i="2"/>
  <c r="E161" i="2"/>
  <c r="F161" i="2"/>
  <c r="B162" i="2"/>
  <c r="D162" i="2"/>
  <c r="E162" i="2"/>
  <c r="F162" i="2"/>
  <c r="B163" i="2"/>
  <c r="D163" i="2"/>
  <c r="E163" i="2"/>
  <c r="F163" i="2"/>
  <c r="B164" i="2"/>
  <c r="D164" i="2"/>
  <c r="E164" i="2"/>
  <c r="F164" i="2"/>
  <c r="B165" i="2"/>
  <c r="D165" i="2"/>
  <c r="E165" i="2"/>
  <c r="F165" i="2"/>
  <c r="B166" i="2"/>
  <c r="D166" i="2"/>
  <c r="E166" i="2"/>
  <c r="F166" i="2"/>
  <c r="B167" i="2"/>
  <c r="D167" i="2"/>
  <c r="E167" i="2"/>
  <c r="F167" i="2"/>
  <c r="B168" i="2"/>
  <c r="D168" i="2"/>
  <c r="E168" i="2"/>
  <c r="F168" i="2"/>
  <c r="B169" i="2"/>
  <c r="D169" i="2"/>
  <c r="E169" i="2"/>
  <c r="F169" i="2"/>
  <c r="B170" i="2"/>
  <c r="D170" i="2"/>
  <c r="E170" i="2"/>
  <c r="F170" i="2"/>
  <c r="B171" i="2"/>
  <c r="D171" i="2"/>
  <c r="E171" i="2"/>
  <c r="F171" i="2"/>
  <c r="B172" i="2"/>
  <c r="D172" i="2"/>
  <c r="E172" i="2"/>
  <c r="F172" i="2"/>
  <c r="B173" i="2"/>
  <c r="D173" i="2"/>
  <c r="E173" i="2"/>
  <c r="F173" i="2"/>
  <c r="B174" i="2"/>
  <c r="D174" i="2"/>
  <c r="E174" i="2"/>
  <c r="F174" i="2"/>
  <c r="B175" i="2"/>
  <c r="D175" i="2"/>
  <c r="E175" i="2"/>
  <c r="F175" i="2"/>
  <c r="B176" i="2"/>
  <c r="D176" i="2"/>
  <c r="E176" i="2"/>
  <c r="F176" i="2"/>
  <c r="B177" i="2"/>
  <c r="D177" i="2"/>
  <c r="E177" i="2"/>
  <c r="F177" i="2"/>
  <c r="B178" i="2"/>
  <c r="D178" i="2"/>
  <c r="E178" i="2"/>
  <c r="F178" i="2"/>
  <c r="B179" i="2"/>
  <c r="D179" i="2"/>
  <c r="E179" i="2"/>
  <c r="F179" i="2"/>
  <c r="B180" i="2"/>
  <c r="D180" i="2"/>
  <c r="E180" i="2"/>
  <c r="F180" i="2"/>
  <c r="B181" i="2"/>
  <c r="D181" i="2"/>
  <c r="E181" i="2"/>
  <c r="F181" i="2"/>
  <c r="B182" i="2"/>
  <c r="D182" i="2"/>
  <c r="E182" i="2"/>
  <c r="F182" i="2"/>
  <c r="B183" i="2"/>
  <c r="D183" i="2"/>
  <c r="E183" i="2"/>
  <c r="F183" i="2"/>
  <c r="B184" i="2"/>
  <c r="D184" i="2"/>
  <c r="E184" i="2"/>
  <c r="F184" i="2"/>
  <c r="B185" i="2"/>
  <c r="D185" i="2"/>
  <c r="E185" i="2"/>
  <c r="F185" i="2"/>
  <c r="B186" i="2"/>
  <c r="D186" i="2"/>
  <c r="E186" i="2"/>
  <c r="F186" i="2"/>
  <c r="B187" i="2"/>
  <c r="D187" i="2"/>
  <c r="E187" i="2"/>
  <c r="F187" i="2"/>
  <c r="B188" i="2"/>
  <c r="D188" i="2"/>
  <c r="E188" i="2"/>
  <c r="F188" i="2"/>
  <c r="B189" i="2"/>
  <c r="D189" i="2"/>
  <c r="E189" i="2"/>
  <c r="F189" i="2"/>
  <c r="B190" i="2"/>
  <c r="D190" i="2"/>
  <c r="E190" i="2"/>
  <c r="F190" i="2"/>
  <c r="B191" i="2"/>
  <c r="D191" i="2"/>
  <c r="E191" i="2"/>
  <c r="F191" i="2"/>
  <c r="B192" i="2"/>
  <c r="D192" i="2"/>
  <c r="E192" i="2"/>
  <c r="F192" i="2"/>
  <c r="B193" i="2"/>
  <c r="D193" i="2"/>
  <c r="E193" i="2"/>
  <c r="F193" i="2"/>
  <c r="B194" i="2"/>
  <c r="D194" i="2"/>
  <c r="E194" i="2"/>
  <c r="F194" i="2"/>
  <c r="B195" i="2"/>
  <c r="D195" i="2"/>
  <c r="E195" i="2"/>
  <c r="F195" i="2"/>
  <c r="B196" i="2"/>
  <c r="D196" i="2"/>
  <c r="E196" i="2"/>
  <c r="F196" i="2"/>
  <c r="B197" i="2"/>
  <c r="D197" i="2"/>
  <c r="E197" i="2"/>
  <c r="F197" i="2"/>
  <c r="B198" i="2"/>
  <c r="D198" i="2"/>
  <c r="E198" i="2"/>
  <c r="F198" i="2"/>
  <c r="B199" i="2"/>
  <c r="D199" i="2"/>
  <c r="E199" i="2"/>
  <c r="F199" i="2"/>
  <c r="B200" i="2"/>
  <c r="D200" i="2"/>
  <c r="E200" i="2"/>
  <c r="F200" i="2"/>
  <c r="B201" i="2"/>
  <c r="D201" i="2"/>
  <c r="E201" i="2"/>
  <c r="F201" i="2"/>
  <c r="B202" i="2"/>
  <c r="D202" i="2"/>
  <c r="E202" i="2"/>
  <c r="F202" i="2"/>
  <c r="B203" i="2"/>
  <c r="D203" i="2"/>
  <c r="E203" i="2"/>
  <c r="F203" i="2"/>
  <c r="B204" i="2"/>
  <c r="D204" i="2"/>
  <c r="E204" i="2"/>
  <c r="F204" i="2"/>
  <c r="B205" i="2"/>
  <c r="D205" i="2"/>
  <c r="E205" i="2"/>
  <c r="F205" i="2"/>
  <c r="B206" i="2"/>
  <c r="D206" i="2"/>
  <c r="E206" i="2"/>
  <c r="F206" i="2"/>
  <c r="B207" i="2"/>
  <c r="D207" i="2"/>
  <c r="E207" i="2"/>
  <c r="F207" i="2"/>
  <c r="B208" i="2"/>
  <c r="D208" i="2"/>
  <c r="E208" i="2"/>
  <c r="F208" i="2"/>
  <c r="B209" i="2"/>
  <c r="D209" i="2"/>
  <c r="E209" i="2"/>
  <c r="F209" i="2"/>
  <c r="B210" i="2"/>
  <c r="D210" i="2"/>
  <c r="E210" i="2"/>
  <c r="F210" i="2"/>
  <c r="B211" i="2"/>
  <c r="D211" i="2"/>
  <c r="E211" i="2"/>
  <c r="F211" i="2"/>
  <c r="B212" i="2"/>
  <c r="D212" i="2"/>
  <c r="E212" i="2"/>
  <c r="F212" i="2"/>
  <c r="B213" i="2"/>
  <c r="D213" i="2"/>
  <c r="E213" i="2"/>
  <c r="F213" i="2"/>
  <c r="B214" i="2"/>
  <c r="D214" i="2"/>
  <c r="E214" i="2"/>
  <c r="F214" i="2"/>
  <c r="B215" i="2"/>
  <c r="D215" i="2"/>
  <c r="E215" i="2"/>
  <c r="F215" i="2"/>
  <c r="B216" i="2"/>
  <c r="D216" i="2"/>
  <c r="E216" i="2"/>
  <c r="F216" i="2"/>
  <c r="B217" i="2"/>
  <c r="D217" i="2"/>
  <c r="E217" i="2"/>
  <c r="F217" i="2"/>
  <c r="B218" i="2"/>
  <c r="D218" i="2"/>
  <c r="E218" i="2"/>
  <c r="F218" i="2"/>
  <c r="B219" i="2"/>
  <c r="D219" i="2"/>
  <c r="E219" i="2"/>
  <c r="F219" i="2"/>
  <c r="B220" i="2"/>
  <c r="D220" i="2"/>
  <c r="E220" i="2"/>
  <c r="F220" i="2"/>
  <c r="B221" i="2"/>
  <c r="D221" i="2"/>
  <c r="E221" i="2"/>
  <c r="F221" i="2"/>
  <c r="B222" i="2"/>
  <c r="D222" i="2"/>
  <c r="E222" i="2"/>
  <c r="F222" i="2"/>
  <c r="B223" i="2"/>
  <c r="D223" i="2"/>
  <c r="E223" i="2"/>
  <c r="F223" i="2"/>
  <c r="B224" i="2"/>
  <c r="D224" i="2"/>
  <c r="E224" i="2"/>
  <c r="F224" i="2"/>
  <c r="B225" i="2"/>
  <c r="D225" i="2"/>
  <c r="E225" i="2"/>
  <c r="F225" i="2"/>
  <c r="B226" i="2"/>
  <c r="D226" i="2"/>
  <c r="E226" i="2"/>
  <c r="F226" i="2"/>
  <c r="B227" i="2"/>
  <c r="D227" i="2"/>
  <c r="E227" i="2"/>
  <c r="F227" i="2"/>
  <c r="B228" i="2"/>
  <c r="D228" i="2"/>
  <c r="E228" i="2"/>
  <c r="F228" i="2"/>
  <c r="B229" i="2"/>
  <c r="D229" i="2"/>
  <c r="E229" i="2"/>
  <c r="F229" i="2"/>
  <c r="B230" i="2"/>
  <c r="D230" i="2"/>
  <c r="E230" i="2"/>
  <c r="F230" i="2"/>
  <c r="B231" i="2"/>
  <c r="D231" i="2"/>
  <c r="E231" i="2"/>
  <c r="F231" i="2"/>
  <c r="B232" i="2"/>
  <c r="D232" i="2"/>
  <c r="E232" i="2"/>
  <c r="F232" i="2"/>
  <c r="B233" i="2"/>
  <c r="D233" i="2"/>
  <c r="E233" i="2"/>
  <c r="F233" i="2"/>
  <c r="B234" i="2"/>
  <c r="D234" i="2"/>
  <c r="E234" i="2"/>
  <c r="F234" i="2"/>
  <c r="B235" i="2"/>
  <c r="D235" i="2"/>
  <c r="E235" i="2"/>
  <c r="F235" i="2"/>
  <c r="B236" i="2"/>
  <c r="D236" i="2"/>
  <c r="E236" i="2"/>
  <c r="F236" i="2"/>
  <c r="B237" i="2"/>
  <c r="D237" i="2"/>
  <c r="E237" i="2"/>
  <c r="F237" i="2"/>
  <c r="B238" i="2"/>
  <c r="D238" i="2"/>
  <c r="E238" i="2"/>
  <c r="F238" i="2"/>
  <c r="B239" i="2"/>
  <c r="D239" i="2"/>
  <c r="E239" i="2"/>
  <c r="F239" i="2"/>
  <c r="B240" i="2"/>
  <c r="D240" i="2"/>
  <c r="E240" i="2"/>
  <c r="F240" i="2"/>
  <c r="B241" i="2"/>
  <c r="D241" i="2"/>
  <c r="E241" i="2"/>
  <c r="F241" i="2"/>
  <c r="B242" i="2"/>
  <c r="D242" i="2"/>
  <c r="E242" i="2"/>
  <c r="F242" i="2"/>
  <c r="B243" i="2"/>
  <c r="D243" i="2"/>
  <c r="E243" i="2"/>
  <c r="F243" i="2"/>
  <c r="B244" i="2"/>
  <c r="D244" i="2"/>
  <c r="E244" i="2"/>
  <c r="F244" i="2"/>
  <c r="B245" i="2"/>
  <c r="D245" i="2"/>
  <c r="E245" i="2"/>
  <c r="F245" i="2"/>
  <c r="B246" i="2"/>
  <c r="D246" i="2"/>
  <c r="E246" i="2"/>
  <c r="F246" i="2"/>
  <c r="B247" i="2"/>
  <c r="D247" i="2"/>
  <c r="E247" i="2"/>
  <c r="F247" i="2"/>
  <c r="B248" i="2"/>
  <c r="D248" i="2"/>
  <c r="E248" i="2"/>
  <c r="F248" i="2"/>
  <c r="B249" i="2"/>
  <c r="D249" i="2"/>
  <c r="E249" i="2"/>
  <c r="F249" i="2"/>
  <c r="B250" i="2"/>
  <c r="D250" i="2"/>
  <c r="E250" i="2"/>
  <c r="F250" i="2"/>
  <c r="B251" i="2"/>
  <c r="D251" i="2"/>
  <c r="E251" i="2"/>
  <c r="F251" i="2"/>
  <c r="B252" i="2"/>
  <c r="D252" i="2"/>
  <c r="E252" i="2"/>
  <c r="F252" i="2"/>
  <c r="B253" i="2"/>
  <c r="D253" i="2"/>
  <c r="E253" i="2"/>
  <c r="F253" i="2"/>
  <c r="B254" i="2"/>
  <c r="D254" i="2"/>
  <c r="E254" i="2"/>
  <c r="F254" i="2"/>
  <c r="B255" i="2"/>
  <c r="D255" i="2"/>
  <c r="E255" i="2"/>
  <c r="F255" i="2"/>
  <c r="B256" i="2"/>
  <c r="D256" i="2"/>
  <c r="E256" i="2"/>
  <c r="F256" i="2"/>
  <c r="B257" i="2"/>
  <c r="D257" i="2"/>
  <c r="E257" i="2"/>
  <c r="F257" i="2"/>
  <c r="B258" i="2"/>
  <c r="D258" i="2"/>
  <c r="E258" i="2"/>
  <c r="F258" i="2"/>
  <c r="B259" i="2"/>
  <c r="D259" i="2"/>
  <c r="E259" i="2"/>
  <c r="F259" i="2"/>
  <c r="B260" i="2"/>
  <c r="D260" i="2"/>
  <c r="E260" i="2"/>
  <c r="F260" i="2"/>
  <c r="B261" i="2"/>
  <c r="D261" i="2"/>
  <c r="E261" i="2"/>
  <c r="F261" i="2"/>
  <c r="B262" i="2"/>
  <c r="D262" i="2"/>
  <c r="E262" i="2"/>
  <c r="F262" i="2"/>
  <c r="B263" i="2"/>
  <c r="D263" i="2"/>
  <c r="E263" i="2"/>
  <c r="F263" i="2"/>
  <c r="B264" i="2"/>
  <c r="D264" i="2"/>
  <c r="E264" i="2"/>
  <c r="F264" i="2"/>
  <c r="B265" i="2"/>
  <c r="D265" i="2"/>
  <c r="E265" i="2"/>
  <c r="F265" i="2"/>
  <c r="B266" i="2"/>
  <c r="D266" i="2"/>
  <c r="E266" i="2"/>
  <c r="F266" i="2"/>
  <c r="B267" i="2"/>
  <c r="D267" i="2"/>
  <c r="E267" i="2"/>
  <c r="F267" i="2"/>
  <c r="B268" i="2"/>
  <c r="D268" i="2"/>
  <c r="E268" i="2"/>
  <c r="F268" i="2"/>
  <c r="B269" i="2"/>
  <c r="D269" i="2"/>
  <c r="E269" i="2"/>
  <c r="F269" i="2"/>
  <c r="B270" i="2"/>
  <c r="D270" i="2"/>
  <c r="E270" i="2"/>
  <c r="F270" i="2"/>
  <c r="B271" i="2"/>
  <c r="D271" i="2"/>
  <c r="E271" i="2"/>
  <c r="F271" i="2"/>
  <c r="B272" i="2"/>
  <c r="D272" i="2"/>
  <c r="E272" i="2"/>
  <c r="F272" i="2"/>
  <c r="B273" i="2"/>
  <c r="D273" i="2"/>
  <c r="E273" i="2"/>
  <c r="F273" i="2"/>
  <c r="B274" i="2"/>
  <c r="D274" i="2"/>
  <c r="E274" i="2"/>
  <c r="F274" i="2"/>
  <c r="B275" i="2"/>
  <c r="D275" i="2"/>
  <c r="E275" i="2"/>
  <c r="F275" i="2"/>
  <c r="B276" i="2"/>
  <c r="D276" i="2"/>
  <c r="E276" i="2"/>
  <c r="F276" i="2"/>
  <c r="B277" i="2"/>
  <c r="D277" i="2"/>
  <c r="E277" i="2"/>
  <c r="F277" i="2"/>
  <c r="B278" i="2"/>
  <c r="D278" i="2"/>
  <c r="E278" i="2"/>
  <c r="F278" i="2"/>
  <c r="B279" i="2"/>
  <c r="D279" i="2"/>
  <c r="E279" i="2"/>
  <c r="F279" i="2"/>
  <c r="B280" i="2"/>
  <c r="D280" i="2"/>
  <c r="E280" i="2"/>
  <c r="F280" i="2"/>
  <c r="B281" i="2"/>
  <c r="D281" i="2"/>
  <c r="E281" i="2"/>
  <c r="F281" i="2"/>
  <c r="B282" i="2"/>
  <c r="D282" i="2"/>
  <c r="E282" i="2"/>
  <c r="F282" i="2"/>
  <c r="B283" i="2"/>
  <c r="D283" i="2"/>
  <c r="E283" i="2"/>
  <c r="F283" i="2"/>
  <c r="B284" i="2"/>
  <c r="D284" i="2"/>
  <c r="E284" i="2"/>
  <c r="F284" i="2"/>
  <c r="B285" i="2"/>
  <c r="D285" i="2"/>
  <c r="E285" i="2"/>
  <c r="F285" i="2"/>
  <c r="B286" i="2"/>
  <c r="D286" i="2"/>
  <c r="E286" i="2"/>
  <c r="F286" i="2"/>
  <c r="B287" i="2"/>
  <c r="D287" i="2"/>
  <c r="E287" i="2"/>
  <c r="F287" i="2"/>
  <c r="B288" i="2"/>
  <c r="D288" i="2"/>
  <c r="E288" i="2"/>
  <c r="F288" i="2"/>
  <c r="B289" i="2"/>
  <c r="D289" i="2"/>
  <c r="E289" i="2"/>
  <c r="F289" i="2"/>
  <c r="B290" i="2"/>
  <c r="D290" i="2"/>
  <c r="E290" i="2"/>
  <c r="F290" i="2"/>
  <c r="B291" i="2"/>
  <c r="D291" i="2"/>
  <c r="E291" i="2"/>
  <c r="F291" i="2"/>
  <c r="B292" i="2"/>
  <c r="D292" i="2"/>
  <c r="E292" i="2"/>
  <c r="F292" i="2"/>
  <c r="B293" i="2"/>
  <c r="D293" i="2"/>
  <c r="E293" i="2"/>
  <c r="F293" i="2"/>
  <c r="B294" i="2"/>
  <c r="D294" i="2"/>
  <c r="E294" i="2"/>
  <c r="F294" i="2"/>
  <c r="B295" i="2"/>
  <c r="D295" i="2"/>
  <c r="E295" i="2"/>
  <c r="F295" i="2"/>
  <c r="B296" i="2"/>
  <c r="D296" i="2"/>
  <c r="E296" i="2"/>
  <c r="F296" i="2"/>
  <c r="B297" i="2"/>
  <c r="D297" i="2"/>
  <c r="E297" i="2"/>
  <c r="F297" i="2"/>
  <c r="B298" i="2"/>
  <c r="D298" i="2"/>
  <c r="E298" i="2"/>
  <c r="F298" i="2"/>
  <c r="B299" i="2"/>
  <c r="D299" i="2"/>
  <c r="E299" i="2"/>
  <c r="F299" i="2"/>
  <c r="B300" i="2"/>
  <c r="D300" i="2"/>
  <c r="E300" i="2"/>
  <c r="F300" i="2"/>
  <c r="B301" i="2"/>
  <c r="D301" i="2"/>
  <c r="E301" i="2"/>
  <c r="F301" i="2"/>
  <c r="B302" i="2"/>
  <c r="D302" i="2"/>
  <c r="E302" i="2"/>
  <c r="F302" i="2"/>
  <c r="B303" i="2"/>
  <c r="D303" i="2"/>
  <c r="E303" i="2"/>
  <c r="F303" i="2"/>
  <c r="B304" i="2"/>
  <c r="D304" i="2"/>
  <c r="E304" i="2"/>
  <c r="F304" i="2"/>
  <c r="B305" i="2"/>
  <c r="D305" i="2"/>
  <c r="E305" i="2"/>
  <c r="F305" i="2"/>
  <c r="B306" i="2"/>
  <c r="D306" i="2"/>
  <c r="E306" i="2"/>
  <c r="F306" i="2"/>
  <c r="B307" i="2"/>
  <c r="D307" i="2"/>
  <c r="E307" i="2"/>
  <c r="F307" i="2"/>
  <c r="B308" i="2"/>
  <c r="D308" i="2"/>
  <c r="E308" i="2"/>
  <c r="F308" i="2"/>
  <c r="B309" i="2"/>
  <c r="D309" i="2"/>
  <c r="E309" i="2"/>
  <c r="F309" i="2"/>
  <c r="B310" i="2"/>
  <c r="D310" i="2"/>
  <c r="E310" i="2"/>
  <c r="F310" i="2"/>
  <c r="B311" i="2"/>
  <c r="D311" i="2"/>
  <c r="E311" i="2"/>
  <c r="F311" i="2"/>
  <c r="B312" i="2"/>
  <c r="D312" i="2"/>
  <c r="E312" i="2"/>
  <c r="F312" i="2"/>
  <c r="B313" i="2"/>
  <c r="D313" i="2"/>
  <c r="E313" i="2"/>
  <c r="F313" i="2"/>
  <c r="B314" i="2"/>
  <c r="D314" i="2"/>
  <c r="E314" i="2"/>
  <c r="F314" i="2"/>
  <c r="B315" i="2"/>
  <c r="D315" i="2"/>
  <c r="E315" i="2"/>
  <c r="F315" i="2"/>
  <c r="B316" i="2"/>
  <c r="D316" i="2"/>
  <c r="E316" i="2"/>
  <c r="F316" i="2"/>
  <c r="B317" i="2"/>
  <c r="D317" i="2"/>
  <c r="E317" i="2"/>
  <c r="F317" i="2"/>
  <c r="B318" i="2"/>
  <c r="D318" i="2"/>
  <c r="E318" i="2"/>
  <c r="F318" i="2"/>
  <c r="B319" i="2"/>
  <c r="D319" i="2"/>
  <c r="E319" i="2"/>
  <c r="F319" i="2"/>
  <c r="B320" i="2"/>
  <c r="D320" i="2"/>
  <c r="E320" i="2"/>
  <c r="F320" i="2"/>
  <c r="B321" i="2"/>
  <c r="D321" i="2"/>
  <c r="E321" i="2"/>
  <c r="F321" i="2"/>
  <c r="B322" i="2"/>
  <c r="D322" i="2"/>
  <c r="E322" i="2"/>
  <c r="F322" i="2"/>
  <c r="B323" i="2"/>
  <c r="D323" i="2"/>
  <c r="E323" i="2"/>
  <c r="F323" i="2"/>
  <c r="B324" i="2"/>
  <c r="D324" i="2"/>
  <c r="E324" i="2"/>
  <c r="F324" i="2"/>
  <c r="B325" i="2"/>
  <c r="D325" i="2"/>
  <c r="E325" i="2"/>
  <c r="F325" i="2"/>
  <c r="B326" i="2"/>
  <c r="D326" i="2"/>
  <c r="E326" i="2"/>
  <c r="F326" i="2"/>
  <c r="B327" i="2"/>
  <c r="D327" i="2"/>
  <c r="E327" i="2"/>
  <c r="F327" i="2"/>
  <c r="B328" i="2"/>
  <c r="D328" i="2"/>
  <c r="E328" i="2"/>
  <c r="F328" i="2"/>
  <c r="B329" i="2"/>
  <c r="D329" i="2"/>
  <c r="E329" i="2"/>
  <c r="F329" i="2"/>
  <c r="B330" i="2"/>
  <c r="D330" i="2"/>
  <c r="E330" i="2"/>
  <c r="F330" i="2"/>
  <c r="B331" i="2"/>
  <c r="D331" i="2"/>
  <c r="E331" i="2"/>
  <c r="F331" i="2"/>
  <c r="B332" i="2"/>
  <c r="D332" i="2"/>
  <c r="E332" i="2"/>
  <c r="F332" i="2"/>
  <c r="B333" i="2"/>
  <c r="D333" i="2"/>
  <c r="E333" i="2"/>
  <c r="F333" i="2"/>
  <c r="B334" i="2"/>
  <c r="D334" i="2"/>
  <c r="E334" i="2"/>
  <c r="F334" i="2"/>
  <c r="B335" i="2"/>
  <c r="D335" i="2"/>
  <c r="E335" i="2"/>
  <c r="F335" i="2"/>
  <c r="B336" i="2"/>
  <c r="D336" i="2"/>
  <c r="E336" i="2"/>
  <c r="F336" i="2"/>
  <c r="B337" i="2"/>
  <c r="D337" i="2"/>
  <c r="E337" i="2"/>
  <c r="F337" i="2"/>
  <c r="B338" i="2"/>
  <c r="D338" i="2"/>
  <c r="E338" i="2"/>
  <c r="F338" i="2"/>
  <c r="B339" i="2"/>
  <c r="D339" i="2"/>
  <c r="E339" i="2"/>
  <c r="F339" i="2"/>
  <c r="B340" i="2"/>
  <c r="D340" i="2"/>
  <c r="E340" i="2"/>
  <c r="F340" i="2"/>
  <c r="B341" i="2"/>
  <c r="D341" i="2"/>
  <c r="E341" i="2"/>
  <c r="F341" i="2"/>
  <c r="B342" i="2"/>
  <c r="D342" i="2"/>
  <c r="E342" i="2"/>
  <c r="F342" i="2"/>
  <c r="B343" i="2"/>
  <c r="D343" i="2"/>
  <c r="E343" i="2"/>
  <c r="F343" i="2"/>
  <c r="B344" i="2"/>
  <c r="D344" i="2"/>
  <c r="E344" i="2"/>
  <c r="F344" i="2"/>
  <c r="B345" i="2"/>
  <c r="D345" i="2"/>
  <c r="E345" i="2"/>
  <c r="F345" i="2"/>
  <c r="B346" i="2"/>
  <c r="D346" i="2"/>
  <c r="E346" i="2"/>
  <c r="F346" i="2"/>
  <c r="B347" i="2"/>
  <c r="D347" i="2"/>
  <c r="E347" i="2"/>
  <c r="F347" i="2"/>
  <c r="B348" i="2"/>
  <c r="D348" i="2"/>
  <c r="E348" i="2"/>
  <c r="F348" i="2"/>
  <c r="B349" i="2"/>
  <c r="D349" i="2"/>
  <c r="E349" i="2"/>
  <c r="F349" i="2"/>
  <c r="B350" i="2"/>
  <c r="D350" i="2"/>
  <c r="E350" i="2"/>
  <c r="F350" i="2"/>
  <c r="B351" i="2"/>
  <c r="D351" i="2"/>
  <c r="E351" i="2"/>
  <c r="F351" i="2"/>
  <c r="B352" i="2"/>
  <c r="D352" i="2"/>
  <c r="E352" i="2"/>
  <c r="F352" i="2"/>
  <c r="B353" i="2"/>
  <c r="D353" i="2"/>
  <c r="E353" i="2"/>
  <c r="F353" i="2"/>
  <c r="B354" i="2"/>
  <c r="D354" i="2"/>
  <c r="E354" i="2"/>
  <c r="F354" i="2"/>
  <c r="B355" i="2"/>
  <c r="D355" i="2"/>
  <c r="E355" i="2"/>
  <c r="F355" i="2"/>
  <c r="B356" i="2"/>
  <c r="D356" i="2"/>
  <c r="E356" i="2"/>
  <c r="F356" i="2"/>
  <c r="B357" i="2"/>
  <c r="D357" i="2"/>
  <c r="E357" i="2"/>
  <c r="F357" i="2"/>
  <c r="B358" i="2"/>
  <c r="D358" i="2"/>
  <c r="E358" i="2"/>
  <c r="F358" i="2"/>
  <c r="B359" i="2"/>
  <c r="D359" i="2"/>
  <c r="E359" i="2"/>
  <c r="F359" i="2"/>
  <c r="B360" i="2"/>
  <c r="D360" i="2"/>
  <c r="E360" i="2"/>
  <c r="F360" i="2"/>
  <c r="B361" i="2"/>
  <c r="D361" i="2"/>
  <c r="E361" i="2"/>
  <c r="F361" i="2"/>
  <c r="B362" i="2"/>
  <c r="D362" i="2"/>
  <c r="E362" i="2"/>
  <c r="F362" i="2"/>
  <c r="B363" i="2"/>
  <c r="D363" i="2"/>
  <c r="E363" i="2"/>
  <c r="F363" i="2"/>
</calcChain>
</file>

<file path=xl/sharedStrings.xml><?xml version="1.0" encoding="utf-8"?>
<sst xmlns="http://schemas.openxmlformats.org/spreadsheetml/2006/main" count="147" uniqueCount="130">
  <si>
    <t>AppleTree Apartments</t>
  </si>
  <si>
    <t>apartments units</t>
  </si>
  <si>
    <t>Rent</t>
  </si>
  <si>
    <t>increase each year</t>
  </si>
  <si>
    <t>each apartment</t>
  </si>
  <si>
    <t>Utilites</t>
  </si>
  <si>
    <t>cable/internet</t>
  </si>
  <si>
    <t>repair</t>
  </si>
  <si>
    <t>marketing cost</t>
  </si>
  <si>
    <t>cash</t>
  </si>
  <si>
    <t>always on hand</t>
  </si>
  <si>
    <t>depreciation</t>
  </si>
  <si>
    <t>years life</t>
  </si>
  <si>
    <t>s/h equity</t>
  </si>
  <si>
    <t>general &amp; adm</t>
  </si>
  <si>
    <t>property tax</t>
  </si>
  <si>
    <t>taxes</t>
  </si>
  <si>
    <t>days</t>
  </si>
  <si>
    <t>every year</t>
  </si>
  <si>
    <t>PP&amp;E</t>
  </si>
  <si>
    <t>building and land together</t>
  </si>
  <si>
    <t>accts receivables</t>
  </si>
  <si>
    <t>Income Statement</t>
  </si>
  <si>
    <t>Revenue</t>
  </si>
  <si>
    <t>Expenses</t>
  </si>
  <si>
    <t>Utilities</t>
  </si>
  <si>
    <t>Cable/Internet</t>
  </si>
  <si>
    <t>Repairs</t>
  </si>
  <si>
    <t>Marketing</t>
  </si>
  <si>
    <t>Depreciation</t>
  </si>
  <si>
    <t>Total</t>
  </si>
  <si>
    <t>EBIT</t>
  </si>
  <si>
    <t>Taxes</t>
  </si>
  <si>
    <t>Net Income</t>
  </si>
  <si>
    <t>Balance Sheet</t>
  </si>
  <si>
    <t>Cash</t>
  </si>
  <si>
    <t>Accounts Receivable</t>
  </si>
  <si>
    <t>General &amp; Admin</t>
  </si>
  <si>
    <t>Total Assets</t>
  </si>
  <si>
    <t>Assets</t>
  </si>
  <si>
    <t>Liabilities</t>
  </si>
  <si>
    <t>SHE</t>
  </si>
  <si>
    <t>Owner's Capital</t>
  </si>
  <si>
    <t>Total Liabilites &amp; SHE</t>
  </si>
  <si>
    <t>DFN</t>
  </si>
  <si>
    <t>Accumulated Dep.</t>
  </si>
  <si>
    <t>Principle</t>
  </si>
  <si>
    <t>PMT</t>
  </si>
  <si>
    <t>Interest</t>
  </si>
  <si>
    <t>Loan</t>
  </si>
  <si>
    <t>Accounts Payable</t>
  </si>
  <si>
    <t>Total Liabilites</t>
  </si>
  <si>
    <t>Property Expense</t>
  </si>
  <si>
    <t>Income Tax Payable</t>
  </si>
  <si>
    <t>Mortgage</t>
  </si>
  <si>
    <t>Retained Earnings</t>
  </si>
  <si>
    <t>Total SHE</t>
  </si>
  <si>
    <t>Break Even</t>
  </si>
  <si>
    <t>Variable Costs</t>
  </si>
  <si>
    <t>Utility</t>
  </si>
  <si>
    <t>Fixed Costs</t>
  </si>
  <si>
    <t>Cable and Internet</t>
  </si>
  <si>
    <t>General and Administrative</t>
  </si>
  <si>
    <t>Property Taxes</t>
  </si>
  <si>
    <t>Interest Expense</t>
  </si>
  <si>
    <t>Breakeven</t>
  </si>
  <si>
    <t>TFC</t>
  </si>
  <si>
    <t>Price</t>
  </si>
  <si>
    <t>BEU</t>
  </si>
  <si>
    <t>CM</t>
  </si>
  <si>
    <t>Application fee</t>
  </si>
  <si>
    <t>Application Fee</t>
  </si>
  <si>
    <t>Total Revenue</t>
  </si>
  <si>
    <t>Land</t>
  </si>
  <si>
    <t>Building</t>
  </si>
  <si>
    <t>Occupany Percentage</t>
  </si>
  <si>
    <t>Deposits</t>
  </si>
  <si>
    <t>Deposit Per Unit</t>
  </si>
  <si>
    <t>WACC</t>
  </si>
  <si>
    <t>Actual</t>
  </si>
  <si>
    <t xml:space="preserve">Beta </t>
  </si>
  <si>
    <t>Treasury Bill Rate</t>
  </si>
  <si>
    <t>S+P 500 Return</t>
  </si>
  <si>
    <t>Proportion of debt</t>
  </si>
  <si>
    <t>Blended debt interest rate</t>
  </si>
  <si>
    <t>Tax Rate</t>
  </si>
  <si>
    <t>Proportion of equity</t>
  </si>
  <si>
    <t>return paid to equity investors</t>
  </si>
  <si>
    <t>Proportion Goal WACC</t>
  </si>
  <si>
    <t>Beginning Beta</t>
  </si>
  <si>
    <t>Proportion of Debt</t>
  </si>
  <si>
    <t>Proportion of Equity</t>
  </si>
  <si>
    <t>Unleveraged Beta</t>
  </si>
  <si>
    <t>Re-leveraged Beta</t>
  </si>
  <si>
    <t>Blended Interest Rate</t>
  </si>
  <si>
    <t>Expected return to equity investors</t>
  </si>
  <si>
    <t>Goal WACC</t>
  </si>
  <si>
    <t>Total Debt and Equity(with interest)</t>
  </si>
  <si>
    <t xml:space="preserve">Free Cash Flows </t>
  </si>
  <si>
    <t>NPV</t>
  </si>
  <si>
    <t>IRR</t>
  </si>
  <si>
    <t>Income from Operations(Operating Profit)</t>
  </si>
  <si>
    <t>Taxable Operating Income</t>
  </si>
  <si>
    <t>Income Tax on Operations (fake)</t>
  </si>
  <si>
    <t>Add back tax deductions</t>
  </si>
  <si>
    <t>Net income from operations</t>
  </si>
  <si>
    <t>Purchase/Sale</t>
  </si>
  <si>
    <t>Tax on Sale</t>
  </si>
  <si>
    <t>Cash Flow from changes in Working Capital</t>
  </si>
  <si>
    <t>Income Tax Payable(operations only)</t>
  </si>
  <si>
    <t>Cash Flows from Liquidating Working Capital</t>
  </si>
  <si>
    <t>Income Tax Payable (operations only)</t>
  </si>
  <si>
    <t>Total FCF</t>
  </si>
  <si>
    <t>PV of FCF</t>
  </si>
  <si>
    <t>Tax Deductions</t>
  </si>
  <si>
    <t xml:space="preserve">Sold building at 110% of Book Value/Land at cost </t>
  </si>
  <si>
    <t>TVC Per Month</t>
  </si>
  <si>
    <t xml:space="preserve">Insurance </t>
  </si>
  <si>
    <t>Cash above minumum</t>
  </si>
  <si>
    <t xml:space="preserve">Averaged betas on chart on page 3 </t>
  </si>
  <si>
    <t>http://realestate.wharton.upenn.edu/research/papers/full/390.pdf</t>
  </si>
  <si>
    <t xml:space="preserve">Ratio Analysis </t>
  </si>
  <si>
    <t>Current Ratio</t>
  </si>
  <si>
    <t xml:space="preserve">Debt to Equity </t>
  </si>
  <si>
    <t>ROA</t>
  </si>
  <si>
    <t>ROS</t>
  </si>
  <si>
    <t>ROE</t>
  </si>
  <si>
    <t>Insurance</t>
  </si>
  <si>
    <t xml:space="preserve">Estimate from State Farm </t>
  </si>
  <si>
    <t>Assume a third turnover of tenants each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</si>
</sst>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0" fillId="0" borderId="0" xfId="0"/>
    <xf numFmtId="6" fontId="0" fillId="0" borderId="0" xfId="0" applyNumberFormat="1"/>
    <xf numFmtId="164" fontId="0" fillId="0" borderId="0" xfId="2" applyNumberFormat="1" applyFont="1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43" fontId="0" fillId="2" borderId="0" xfId="1" applyFont="1" applyFill="1"/>
    <xf numFmtId="0" fontId="0" fillId="2" borderId="0" xfId="0" applyFont="1" applyFill="1"/>
    <xf numFmtId="10" fontId="0" fillId="2" borderId="0" xfId="0" applyNumberFormat="1" applyFill="1"/>
    <xf numFmtId="9" fontId="0" fillId="2" borderId="0" xfId="0" applyNumberFormat="1" applyFill="1"/>
    <xf numFmtId="9" fontId="0" fillId="2" borderId="0" xfId="3" applyFont="1" applyFill="1"/>
    <xf numFmtId="0" fontId="0" fillId="2" borderId="0" xfId="0" applyFill="1" applyBorder="1"/>
    <xf numFmtId="0" fontId="3" fillId="2" borderId="0" xfId="0" applyFont="1" applyFill="1" applyBorder="1"/>
    <xf numFmtId="0" fontId="0" fillId="2" borderId="0" xfId="0" applyFont="1" applyFill="1" applyBorder="1"/>
    <xf numFmtId="165" fontId="0" fillId="2" borderId="0" xfId="3" applyNumberFormat="1" applyFont="1" applyFill="1"/>
    <xf numFmtId="44" fontId="0" fillId="2" borderId="0" xfId="2" applyFont="1" applyFill="1"/>
    <xf numFmtId="44" fontId="0" fillId="2" borderId="0" xfId="2" applyFont="1" applyFill="1" applyBorder="1"/>
    <xf numFmtId="44" fontId="0" fillId="2" borderId="0" xfId="0" applyNumberFormat="1" applyFill="1"/>
    <xf numFmtId="2" fontId="0" fillId="2" borderId="0" xfId="0" applyNumberFormat="1" applyFill="1"/>
    <xf numFmtId="0" fontId="3" fillId="2" borderId="1" xfId="0" applyFont="1" applyFill="1" applyBorder="1"/>
    <xf numFmtId="2" fontId="0" fillId="2" borderId="1" xfId="0" applyNumberFormat="1" applyFill="1" applyBorder="1"/>
    <xf numFmtId="0" fontId="3" fillId="2" borderId="2" xfId="0" applyFont="1" applyFill="1" applyBorder="1"/>
    <xf numFmtId="2" fontId="0" fillId="2" borderId="2" xfId="0" applyNumberFormat="1" applyFill="1" applyBorder="1"/>
    <xf numFmtId="0" fontId="3" fillId="2" borderId="3" xfId="0" applyFont="1" applyFill="1" applyBorder="1"/>
    <xf numFmtId="43" fontId="3" fillId="2" borderId="2" xfId="1" applyFont="1" applyFill="1" applyBorder="1"/>
    <xf numFmtId="44" fontId="0" fillId="2" borderId="2" xfId="0" applyNumberFormat="1" applyFill="1" applyBorder="1"/>
    <xf numFmtId="0" fontId="5" fillId="0" borderId="0" xfId="4"/>
    <xf numFmtId="0" fontId="6" fillId="0" borderId="0" xfId="4" applyFont="1"/>
    <xf numFmtId="166" fontId="0" fillId="2" borderId="0" xfId="3" applyNumberFormat="1" applyFont="1" applyFill="1"/>
    <xf numFmtId="10" fontId="0" fillId="2" borderId="0" xfId="3" applyNumberFormat="1" applyFont="1" applyFill="1"/>
    <xf numFmtId="166" fontId="0" fillId="2" borderId="0" xfId="0" applyNumberFormat="1" applyFill="1"/>
    <xf numFmtId="8" fontId="0" fillId="2" borderId="0" xfId="0" applyNumberFormat="1" applyFill="1"/>
    <xf numFmtId="8" fontId="0" fillId="2" borderId="0" xfId="2" applyNumberFormat="1" applyFont="1" applyFill="1"/>
    <xf numFmtId="9" fontId="0" fillId="2" borderId="0" xfId="2" applyNumberFormat="1" applyFont="1" applyFill="1"/>
    <xf numFmtId="0" fontId="0" fillId="0" borderId="0" xfId="0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5">
    <cellStyle name="Comma" xfId="1" builtinId="3"/>
    <cellStyle name="Currency" xfId="2" builtinId="4"/>
    <cellStyle name="Excel Built-in Normal" xf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00"/>
  <sheetViews>
    <sheetView tabSelected="1" workbookViewId="0">
      <pane xSplit="8" ySplit="3" topLeftCell="I15" activePane="bottomRight" state="frozen"/>
      <selection pane="topRight" activeCell="J1" sqref="J1"/>
      <selection pane="bottomLeft" activeCell="A4" sqref="A4"/>
      <selection pane="bottomRight" activeCell="C29" sqref="C29"/>
    </sheetView>
  </sheetViews>
  <sheetFormatPr defaultColWidth="8.85546875" defaultRowHeight="15" x14ac:dyDescent="0.25"/>
  <cols>
    <col min="1" max="1" width="21.42578125" style="4" customWidth="1"/>
    <col min="2" max="2" width="9.140625" style="4" customWidth="1"/>
    <col min="3" max="3" width="17" style="4" customWidth="1"/>
    <col min="4" max="6" width="9.140625" style="4" customWidth="1"/>
    <col min="7" max="7" width="7.140625" style="4" customWidth="1"/>
    <col min="8" max="8" width="1.7109375" style="4" customWidth="1"/>
    <col min="9" max="9" width="41.140625" style="4" bestFit="1" customWidth="1"/>
    <col min="10" max="10" width="13.42578125" style="4" bestFit="1" customWidth="1"/>
    <col min="11" max="11" width="21.42578125" style="4" bestFit="1" customWidth="1"/>
    <col min="12" max="14" width="14.28515625" style="4" bestFit="1" customWidth="1"/>
    <col min="15" max="18" width="15" style="4" bestFit="1" customWidth="1"/>
    <col min="19" max="19" width="12.42578125" style="4" bestFit="1" customWidth="1"/>
    <col min="20" max="16384" width="8.85546875" style="4"/>
  </cols>
  <sheetData>
    <row r="2" spans="1:23" ht="18.75" x14ac:dyDescent="0.3">
      <c r="A2" s="5" t="s">
        <v>0</v>
      </c>
      <c r="I2" s="36"/>
      <c r="J2" s="36"/>
      <c r="K2" s="36"/>
      <c r="L2" s="36"/>
      <c r="M2" s="36"/>
      <c r="N2" s="36"/>
      <c r="O2" s="36"/>
      <c r="P2" s="36"/>
      <c r="Q2" s="36"/>
      <c r="R2" s="36"/>
      <c r="W2" s="4" t="s">
        <v>57</v>
      </c>
    </row>
    <row r="3" spans="1:23" x14ac:dyDescent="0.25">
      <c r="A3" s="4" t="s">
        <v>1</v>
      </c>
      <c r="B3" s="4">
        <v>45</v>
      </c>
      <c r="K3" s="6">
        <v>2013</v>
      </c>
      <c r="L3" s="6">
        <v>2014</v>
      </c>
      <c r="M3" s="6">
        <v>2015</v>
      </c>
      <c r="N3" s="6">
        <v>2016</v>
      </c>
      <c r="O3" s="6">
        <v>2017</v>
      </c>
      <c r="P3" s="6">
        <v>2018</v>
      </c>
      <c r="Q3" s="6">
        <v>2019</v>
      </c>
      <c r="R3" s="6">
        <v>2020</v>
      </c>
    </row>
    <row r="4" spans="1:23" ht="18.75" x14ac:dyDescent="0.3">
      <c r="I4" s="36" t="s">
        <v>22</v>
      </c>
      <c r="J4" s="36"/>
      <c r="K4" s="36"/>
      <c r="L4" s="36"/>
      <c r="M4" s="36"/>
      <c r="N4" s="36"/>
      <c r="O4" s="36"/>
      <c r="P4" s="36"/>
      <c r="Q4" s="36"/>
      <c r="R4" s="36"/>
    </row>
    <row r="5" spans="1:23" x14ac:dyDescent="0.25">
      <c r="A5" s="4" t="s">
        <v>2</v>
      </c>
      <c r="B5" s="4">
        <v>600</v>
      </c>
      <c r="C5" s="7">
        <v>1.05</v>
      </c>
      <c r="D5" s="4" t="s">
        <v>3</v>
      </c>
      <c r="F5" s="4" t="s">
        <v>4</v>
      </c>
      <c r="I5" s="6" t="s">
        <v>23</v>
      </c>
      <c r="J5" s="6"/>
    </row>
    <row r="6" spans="1:23" x14ac:dyDescent="0.25">
      <c r="A6" s="4" t="s">
        <v>70</v>
      </c>
      <c r="B6" s="4">
        <v>50</v>
      </c>
      <c r="C6" s="7" t="s">
        <v>129</v>
      </c>
      <c r="I6" s="6" t="s">
        <v>2</v>
      </c>
      <c r="J6" s="6"/>
      <c r="K6" s="16">
        <f>B3*B5*12</f>
        <v>324000</v>
      </c>
      <c r="L6" s="16">
        <f t="shared" ref="L6:R6" si="0">K6*$C$5</f>
        <v>340200</v>
      </c>
      <c r="M6" s="16">
        <f t="shared" si="0"/>
        <v>357210</v>
      </c>
      <c r="N6" s="16">
        <f t="shared" si="0"/>
        <v>375070.5</v>
      </c>
      <c r="O6" s="16">
        <f t="shared" si="0"/>
        <v>393824.02500000002</v>
      </c>
      <c r="P6" s="16">
        <f t="shared" si="0"/>
        <v>413515.22625000007</v>
      </c>
      <c r="Q6" s="16">
        <f t="shared" si="0"/>
        <v>434190.98756250012</v>
      </c>
      <c r="R6" s="16">
        <f t="shared" si="0"/>
        <v>455900.53694062511</v>
      </c>
    </row>
    <row r="7" spans="1:23" x14ac:dyDescent="0.25">
      <c r="A7" s="4" t="s">
        <v>5</v>
      </c>
      <c r="B7" s="4">
        <v>75</v>
      </c>
      <c r="C7" s="4">
        <v>1.03</v>
      </c>
      <c r="F7" s="4" t="s">
        <v>4</v>
      </c>
      <c r="I7" s="4" t="s">
        <v>71</v>
      </c>
      <c r="K7" s="16">
        <f t="shared" ref="K7:R7" si="1">$B$6*$B$3</f>
        <v>2250</v>
      </c>
      <c r="L7" s="16">
        <f t="shared" si="1"/>
        <v>2250</v>
      </c>
      <c r="M7" s="16">
        <f t="shared" si="1"/>
        <v>2250</v>
      </c>
      <c r="N7" s="16">
        <f t="shared" si="1"/>
        <v>2250</v>
      </c>
      <c r="O7" s="16">
        <f t="shared" si="1"/>
        <v>2250</v>
      </c>
      <c r="P7" s="16">
        <f t="shared" si="1"/>
        <v>2250</v>
      </c>
      <c r="Q7" s="16">
        <f t="shared" si="1"/>
        <v>2250</v>
      </c>
      <c r="R7" s="16">
        <f t="shared" si="1"/>
        <v>2250</v>
      </c>
    </row>
    <row r="8" spans="1:23" x14ac:dyDescent="0.25">
      <c r="A8" s="4" t="s">
        <v>75</v>
      </c>
      <c r="B8" s="10">
        <v>1</v>
      </c>
      <c r="I8" s="4" t="s">
        <v>72</v>
      </c>
      <c r="K8" s="16">
        <f t="shared" ref="K8:R8" si="2">K6+K7</f>
        <v>326250</v>
      </c>
      <c r="L8" s="16">
        <f t="shared" si="2"/>
        <v>342450</v>
      </c>
      <c r="M8" s="16">
        <f t="shared" si="2"/>
        <v>359460</v>
      </c>
      <c r="N8" s="16">
        <f t="shared" si="2"/>
        <v>377320.5</v>
      </c>
      <c r="O8" s="16">
        <f t="shared" si="2"/>
        <v>396074.02500000002</v>
      </c>
      <c r="P8" s="16">
        <f t="shared" si="2"/>
        <v>415765.22625000007</v>
      </c>
      <c r="Q8" s="16">
        <f t="shared" si="2"/>
        <v>436440.98756250012</v>
      </c>
      <c r="R8" s="16">
        <f t="shared" si="2"/>
        <v>458150.53694062511</v>
      </c>
    </row>
    <row r="9" spans="1:23" x14ac:dyDescent="0.25">
      <c r="A9" s="4" t="s">
        <v>6</v>
      </c>
      <c r="B9" s="4">
        <v>50</v>
      </c>
      <c r="C9" s="7">
        <v>1.03</v>
      </c>
      <c r="D9" s="4" t="s">
        <v>3</v>
      </c>
      <c r="F9" s="4" t="s">
        <v>4</v>
      </c>
      <c r="I9" s="6" t="s">
        <v>24</v>
      </c>
      <c r="J9" s="6"/>
    </row>
    <row r="10" spans="1:23" x14ac:dyDescent="0.25">
      <c r="A10" s="4" t="s">
        <v>7</v>
      </c>
      <c r="B10" s="4">
        <v>10000</v>
      </c>
      <c r="C10" s="4">
        <v>1.1000000000000001</v>
      </c>
      <c r="I10" s="4" t="s">
        <v>25</v>
      </c>
      <c r="K10" s="16">
        <f>B7*B3*12</f>
        <v>40500</v>
      </c>
      <c r="L10" s="16">
        <f>K10*$C$7</f>
        <v>41715</v>
      </c>
      <c r="M10" s="16">
        <f t="shared" ref="M10:R10" si="3">L10*$C$7</f>
        <v>42966.450000000004</v>
      </c>
      <c r="N10" s="16">
        <f t="shared" si="3"/>
        <v>44255.443500000008</v>
      </c>
      <c r="O10" s="16">
        <f t="shared" si="3"/>
        <v>45583.10680500001</v>
      </c>
      <c r="P10" s="16">
        <f t="shared" si="3"/>
        <v>46950.60000915001</v>
      </c>
      <c r="Q10" s="16">
        <f t="shared" si="3"/>
        <v>48359.118009424514</v>
      </c>
      <c r="R10" s="16">
        <f t="shared" si="3"/>
        <v>49809.891549707252</v>
      </c>
    </row>
    <row r="11" spans="1:23" x14ac:dyDescent="0.25">
      <c r="A11" s="4" t="s">
        <v>8</v>
      </c>
      <c r="B11" s="4">
        <v>10000</v>
      </c>
      <c r="C11" s="7">
        <v>1.03</v>
      </c>
      <c r="I11" s="4" t="s">
        <v>26</v>
      </c>
      <c r="K11" s="16">
        <f>B9*12*B3</f>
        <v>27000</v>
      </c>
      <c r="L11" s="16">
        <f>K11*$C$9</f>
        <v>27810</v>
      </c>
      <c r="M11" s="16">
        <f t="shared" ref="M11:R11" si="4">L11*$C$9</f>
        <v>28644.3</v>
      </c>
      <c r="N11" s="16">
        <f t="shared" si="4"/>
        <v>29503.629000000001</v>
      </c>
      <c r="O11" s="16">
        <f t="shared" si="4"/>
        <v>30388.737870000001</v>
      </c>
      <c r="P11" s="16">
        <f t="shared" si="4"/>
        <v>31300.400006100001</v>
      </c>
      <c r="Q11" s="16">
        <f t="shared" si="4"/>
        <v>32239.412006283001</v>
      </c>
      <c r="R11" s="16">
        <f t="shared" si="4"/>
        <v>33206.594366471494</v>
      </c>
    </row>
    <row r="12" spans="1:23" x14ac:dyDescent="0.25">
      <c r="A12" s="4" t="s">
        <v>9</v>
      </c>
      <c r="B12" s="4">
        <v>1000</v>
      </c>
      <c r="C12" s="4" t="s">
        <v>10</v>
      </c>
      <c r="I12" s="4" t="s">
        <v>27</v>
      </c>
      <c r="K12" s="16">
        <f>$B$10</f>
        <v>10000</v>
      </c>
      <c r="L12" s="16">
        <f>K12*$C$10</f>
        <v>11000</v>
      </c>
      <c r="M12" s="16">
        <f>L12*$C$10</f>
        <v>12100.000000000002</v>
      </c>
      <c r="N12" s="16">
        <f>M12*$C$10</f>
        <v>13310.000000000004</v>
      </c>
      <c r="O12" s="16">
        <f t="shared" ref="O12:R12" si="5">N12*$C$10</f>
        <v>14641.000000000005</v>
      </c>
      <c r="P12" s="16">
        <f t="shared" si="5"/>
        <v>16105.100000000008</v>
      </c>
      <c r="Q12" s="16">
        <f t="shared" si="5"/>
        <v>17715.610000000011</v>
      </c>
      <c r="R12" s="16">
        <f t="shared" si="5"/>
        <v>19487.171000000013</v>
      </c>
    </row>
    <row r="13" spans="1:23" x14ac:dyDescent="0.25">
      <c r="A13" s="4" t="s">
        <v>11</v>
      </c>
      <c r="B13" s="4">
        <v>30</v>
      </c>
      <c r="C13" s="4" t="s">
        <v>12</v>
      </c>
      <c r="I13" s="4" t="s">
        <v>28</v>
      </c>
      <c r="K13" s="16">
        <f>$B$11</f>
        <v>10000</v>
      </c>
      <c r="L13" s="16">
        <f>K13*$C$11</f>
        <v>10300</v>
      </c>
      <c r="M13" s="16">
        <f t="shared" ref="M13:R13" si="6">L13*$C$11</f>
        <v>10609</v>
      </c>
      <c r="N13" s="16">
        <f t="shared" si="6"/>
        <v>10927.27</v>
      </c>
      <c r="O13" s="16">
        <f t="shared" si="6"/>
        <v>11255.088100000001</v>
      </c>
      <c r="P13" s="16">
        <f t="shared" si="6"/>
        <v>11592.740743</v>
      </c>
      <c r="Q13" s="16">
        <f t="shared" si="6"/>
        <v>11940.52296529</v>
      </c>
      <c r="R13" s="16">
        <f t="shared" si="6"/>
        <v>12298.7386542487</v>
      </c>
    </row>
    <row r="14" spans="1:23" x14ac:dyDescent="0.25">
      <c r="A14" s="4" t="s">
        <v>13</v>
      </c>
      <c r="B14" s="4">
        <v>100000</v>
      </c>
      <c r="I14" s="4" t="s">
        <v>29</v>
      </c>
      <c r="K14" s="16">
        <f t="shared" ref="K14:R14" si="7">$K$29/$B$13</f>
        <v>23333.333333333332</v>
      </c>
      <c r="L14" s="16">
        <f t="shared" si="7"/>
        <v>23333.333333333332</v>
      </c>
      <c r="M14" s="16">
        <f t="shared" si="7"/>
        <v>23333.333333333332</v>
      </c>
      <c r="N14" s="16">
        <f t="shared" si="7"/>
        <v>23333.333333333332</v>
      </c>
      <c r="O14" s="16">
        <f t="shared" si="7"/>
        <v>23333.333333333332</v>
      </c>
      <c r="P14" s="16">
        <f t="shared" si="7"/>
        <v>23333.333333333332</v>
      </c>
      <c r="Q14" s="16">
        <f t="shared" si="7"/>
        <v>23333.333333333332</v>
      </c>
      <c r="R14" s="16">
        <f t="shared" si="7"/>
        <v>23333.333333333332</v>
      </c>
    </row>
    <row r="15" spans="1:23" x14ac:dyDescent="0.25">
      <c r="A15" s="4" t="s">
        <v>14</v>
      </c>
      <c r="B15" s="4">
        <v>10000</v>
      </c>
      <c r="C15" s="4">
        <v>1.03</v>
      </c>
      <c r="I15" s="8" t="s">
        <v>37</v>
      </c>
      <c r="J15" s="8"/>
      <c r="K15" s="16">
        <f>B15</f>
        <v>10000</v>
      </c>
      <c r="L15" s="16">
        <f>K15*$C$15</f>
        <v>10300</v>
      </c>
      <c r="M15" s="16">
        <f t="shared" ref="M15:R15" si="8">L15*$C$15</f>
        <v>10609</v>
      </c>
      <c r="N15" s="16">
        <f t="shared" si="8"/>
        <v>10927.27</v>
      </c>
      <c r="O15" s="16">
        <f t="shared" si="8"/>
        <v>11255.088100000001</v>
      </c>
      <c r="P15" s="16">
        <f t="shared" si="8"/>
        <v>11592.740743</v>
      </c>
      <c r="Q15" s="16">
        <f t="shared" si="8"/>
        <v>11940.52296529</v>
      </c>
      <c r="R15" s="16">
        <f t="shared" si="8"/>
        <v>12298.7386542487</v>
      </c>
    </row>
    <row r="16" spans="1:23" x14ac:dyDescent="0.25">
      <c r="A16" s="4" t="s">
        <v>117</v>
      </c>
      <c r="B16" s="4">
        <f>500*11</f>
        <v>5500</v>
      </c>
      <c r="C16" s="4" t="s">
        <v>128</v>
      </c>
      <c r="I16" s="8" t="s">
        <v>117</v>
      </c>
      <c r="J16" s="8"/>
      <c r="K16" s="16">
        <f>$B$16</f>
        <v>5500</v>
      </c>
      <c r="L16" s="16">
        <f t="shared" ref="L16:R16" si="9">$B$16</f>
        <v>5500</v>
      </c>
      <c r="M16" s="16">
        <f t="shared" si="9"/>
        <v>5500</v>
      </c>
      <c r="N16" s="16">
        <f t="shared" si="9"/>
        <v>5500</v>
      </c>
      <c r="O16" s="16">
        <f t="shared" si="9"/>
        <v>5500</v>
      </c>
      <c r="P16" s="16">
        <f t="shared" si="9"/>
        <v>5500</v>
      </c>
      <c r="Q16" s="16">
        <f t="shared" si="9"/>
        <v>5500</v>
      </c>
      <c r="R16" s="16">
        <f t="shared" si="9"/>
        <v>5500</v>
      </c>
    </row>
    <row r="17" spans="1:18" x14ac:dyDescent="0.25">
      <c r="A17" s="4" t="s">
        <v>54</v>
      </c>
      <c r="B17" s="15">
        <v>0.06</v>
      </c>
      <c r="I17" s="8" t="s">
        <v>64</v>
      </c>
      <c r="J17" s="8"/>
      <c r="K17" s="16">
        <f>SUM('Amortizatin Table'!D4:D15)</f>
        <v>47732.75671645048</v>
      </c>
      <c r="L17" s="16">
        <f>SUM('Amortizatin Table'!D16:D27)</f>
        <v>47126.828113592826</v>
      </c>
      <c r="M17" s="16">
        <f>SUM('Amortizatin Table'!D28:D39)</f>
        <v>46483.527160364822</v>
      </c>
      <c r="N17" s="16">
        <f>SUM('Amortizatin Table'!D40:D51)</f>
        <v>45800.548811971348</v>
      </c>
      <c r="O17" s="16">
        <f>SUM('Amortizatin Table'!D52:D63)</f>
        <v>45075.445853498139</v>
      </c>
      <c r="P17" s="16">
        <f>SUM('Amortizatin Table'!D64:D75)</f>
        <v>44305.620131169824</v>
      </c>
      <c r="Q17" s="16">
        <f>SUM('Amortizatin Table'!D73:D84)</f>
        <v>43697.248474469969</v>
      </c>
      <c r="R17" s="16">
        <f>SUM('Amortizatin Table'!D85:D96)</f>
        <v>42842.418553485804</v>
      </c>
    </row>
    <row r="18" spans="1:18" x14ac:dyDescent="0.25">
      <c r="I18" s="8" t="s">
        <v>52</v>
      </c>
      <c r="J18" s="8"/>
      <c r="K18" s="16">
        <f>$B$25*$B$23</f>
        <v>13977</v>
      </c>
      <c r="L18" s="16">
        <f t="shared" ref="L18:R18" si="10">$B$25*$B$23</f>
        <v>13977</v>
      </c>
      <c r="M18" s="16">
        <f t="shared" si="10"/>
        <v>13977</v>
      </c>
      <c r="N18" s="16">
        <f t="shared" si="10"/>
        <v>13977</v>
      </c>
      <c r="O18" s="16">
        <f t="shared" si="10"/>
        <v>13977</v>
      </c>
      <c r="P18" s="16">
        <f t="shared" si="10"/>
        <v>13977</v>
      </c>
      <c r="Q18" s="16">
        <f t="shared" si="10"/>
        <v>13977</v>
      </c>
      <c r="R18" s="16">
        <f t="shared" si="10"/>
        <v>13977</v>
      </c>
    </row>
    <row r="19" spans="1:18" x14ac:dyDescent="0.25">
      <c r="A19" s="4" t="s">
        <v>54</v>
      </c>
      <c r="B19" s="4">
        <v>800000</v>
      </c>
      <c r="C19" s="9">
        <f>B17/12</f>
        <v>5.0000000000000001E-3</v>
      </c>
      <c r="D19" s="4">
        <f>12*30</f>
        <v>360</v>
      </c>
      <c r="I19" s="6" t="s">
        <v>30</v>
      </c>
      <c r="J19" s="6"/>
      <c r="K19" s="16">
        <f>SUM(K10:K18)</f>
        <v>188043.09004978382</v>
      </c>
      <c r="L19" s="16">
        <f>SUM(L10:L18)</f>
        <v>191062.16144692615</v>
      </c>
      <c r="M19" s="16">
        <f t="shared" ref="M19:R19" si="11">SUM(M10:M18)</f>
        <v>194222.61049369813</v>
      </c>
      <c r="N19" s="16">
        <f t="shared" si="11"/>
        <v>197534.49464530469</v>
      </c>
      <c r="O19" s="16">
        <f t="shared" si="11"/>
        <v>201008.80006183148</v>
      </c>
      <c r="P19" s="16">
        <f t="shared" si="11"/>
        <v>204657.53496575318</v>
      </c>
      <c r="Q19" s="16">
        <f t="shared" si="11"/>
        <v>208702.76775409083</v>
      </c>
      <c r="R19" s="16">
        <f t="shared" si="11"/>
        <v>212753.88611149532</v>
      </c>
    </row>
    <row r="20" spans="1:18" x14ac:dyDescent="0.25">
      <c r="A20" s="4" t="s">
        <v>15</v>
      </c>
      <c r="B20" s="9">
        <v>1.553E-2</v>
      </c>
      <c r="I20" s="6" t="s">
        <v>31</v>
      </c>
      <c r="J20" s="6"/>
      <c r="K20" s="16">
        <f t="shared" ref="K20:R20" si="12">K8-K19</f>
        <v>138206.90995021618</v>
      </c>
      <c r="L20" s="16">
        <f t="shared" si="12"/>
        <v>151387.83855307385</v>
      </c>
      <c r="M20" s="16">
        <f t="shared" si="12"/>
        <v>165237.38950630187</v>
      </c>
      <c r="N20" s="16">
        <f t="shared" si="12"/>
        <v>179786.00535469531</v>
      </c>
      <c r="O20" s="16">
        <f t="shared" si="12"/>
        <v>195065.22493816854</v>
      </c>
      <c r="P20" s="16">
        <f t="shared" si="12"/>
        <v>211107.69128424689</v>
      </c>
      <c r="Q20" s="16">
        <f t="shared" si="12"/>
        <v>227738.21980840928</v>
      </c>
      <c r="R20" s="16">
        <f t="shared" si="12"/>
        <v>245396.65082912979</v>
      </c>
    </row>
    <row r="21" spans="1:18" x14ac:dyDescent="0.25">
      <c r="A21" s="4" t="s">
        <v>16</v>
      </c>
      <c r="B21" s="10">
        <v>0.25</v>
      </c>
      <c r="I21" s="4" t="s">
        <v>32</v>
      </c>
      <c r="K21" s="16">
        <f>K20*$B$21</f>
        <v>34551.727487554046</v>
      </c>
      <c r="L21" s="16">
        <f t="shared" ref="L21:R21" si="13">L20*$B$21</f>
        <v>37846.959638268461</v>
      </c>
      <c r="M21" s="16">
        <f t="shared" si="13"/>
        <v>41309.347376575468</v>
      </c>
      <c r="N21" s="16">
        <f t="shared" si="13"/>
        <v>44946.501338673828</v>
      </c>
      <c r="O21" s="16">
        <f t="shared" si="13"/>
        <v>48766.306234542135</v>
      </c>
      <c r="P21" s="16">
        <f t="shared" si="13"/>
        <v>52776.922821061722</v>
      </c>
      <c r="Q21" s="16">
        <f t="shared" si="13"/>
        <v>56934.55495210232</v>
      </c>
      <c r="R21" s="16">
        <f t="shared" si="13"/>
        <v>61349.162707282449</v>
      </c>
    </row>
    <row r="22" spans="1:18" x14ac:dyDescent="0.25">
      <c r="A22" s="4" t="s">
        <v>21</v>
      </c>
      <c r="B22" s="4">
        <v>5</v>
      </c>
      <c r="C22" s="4" t="s">
        <v>17</v>
      </c>
      <c r="D22" s="4" t="s">
        <v>18</v>
      </c>
      <c r="I22" s="6" t="s">
        <v>33</v>
      </c>
      <c r="J22" s="6"/>
      <c r="K22" s="16">
        <f>K20-K21</f>
        <v>103655.18246266214</v>
      </c>
      <c r="L22" s="16">
        <f t="shared" ref="L22:R22" si="14">L20-L21</f>
        <v>113540.87891480539</v>
      </c>
      <c r="M22" s="16">
        <f t="shared" si="14"/>
        <v>123928.04212972641</v>
      </c>
      <c r="N22" s="16">
        <f t="shared" si="14"/>
        <v>134839.5040160215</v>
      </c>
      <c r="O22" s="16">
        <f t="shared" si="14"/>
        <v>146298.9187036264</v>
      </c>
      <c r="P22" s="16">
        <f t="shared" si="14"/>
        <v>158330.76846318517</v>
      </c>
      <c r="Q22" s="16">
        <f t="shared" si="14"/>
        <v>170803.66485630698</v>
      </c>
      <c r="R22" s="16">
        <f t="shared" si="14"/>
        <v>184047.48812184733</v>
      </c>
    </row>
    <row r="23" spans="1:18" x14ac:dyDescent="0.25">
      <c r="A23" s="4" t="s">
        <v>19</v>
      </c>
      <c r="B23" s="4">
        <v>900000</v>
      </c>
      <c r="C23" s="4" t="s">
        <v>20</v>
      </c>
    </row>
    <row r="24" spans="1:18" x14ac:dyDescent="0.25">
      <c r="A24" s="4" t="s">
        <v>50</v>
      </c>
      <c r="B24" s="4">
        <v>30</v>
      </c>
    </row>
    <row r="25" spans="1:18" ht="18.75" x14ac:dyDescent="0.3">
      <c r="A25" s="4" t="s">
        <v>15</v>
      </c>
      <c r="B25" s="11">
        <v>1.553E-2</v>
      </c>
      <c r="I25" s="36" t="s">
        <v>34</v>
      </c>
      <c r="J25" s="36"/>
      <c r="K25" s="36"/>
      <c r="L25" s="36"/>
      <c r="M25" s="36"/>
      <c r="N25" s="36"/>
      <c r="O25" s="36"/>
      <c r="P25" s="36"/>
      <c r="Q25" s="36"/>
      <c r="R25" s="36"/>
    </row>
    <row r="26" spans="1:18" x14ac:dyDescent="0.25">
      <c r="I26" s="13" t="s">
        <v>39</v>
      </c>
      <c r="J26" s="13"/>
      <c r="K26" s="13">
        <v>2013</v>
      </c>
      <c r="L26" s="13">
        <v>2014</v>
      </c>
      <c r="M26" s="13">
        <v>2015</v>
      </c>
      <c r="N26" s="13">
        <v>2016</v>
      </c>
      <c r="O26" s="13">
        <v>2017</v>
      </c>
      <c r="P26" s="13">
        <v>2018</v>
      </c>
      <c r="Q26" s="13">
        <v>2019</v>
      </c>
      <c r="R26" s="13">
        <v>2020</v>
      </c>
    </row>
    <row r="27" spans="1:18" x14ac:dyDescent="0.25">
      <c r="A27" s="4" t="s">
        <v>77</v>
      </c>
      <c r="B27" s="4">
        <v>300</v>
      </c>
      <c r="I27" s="12" t="s">
        <v>35</v>
      </c>
      <c r="J27" s="12"/>
      <c r="K27" s="17">
        <f>$B$12+K45</f>
        <v>340903.65</v>
      </c>
      <c r="L27" s="17">
        <f t="shared" ref="L27:R27" si="15">$B$12+L45</f>
        <v>535061.9</v>
      </c>
      <c r="M27" s="17">
        <f t="shared" si="15"/>
        <v>723171.41</v>
      </c>
      <c r="N27" s="17">
        <f t="shared" si="15"/>
        <v>921119.49</v>
      </c>
      <c r="O27" s="17">
        <f t="shared" si="15"/>
        <v>1129385.53</v>
      </c>
      <c r="P27" s="17">
        <f t="shared" si="15"/>
        <v>1348468.96</v>
      </c>
      <c r="Q27" s="17">
        <f t="shared" si="15"/>
        <v>1578889.86</v>
      </c>
      <c r="R27" s="17">
        <f t="shared" si="15"/>
        <v>1821189.42</v>
      </c>
    </row>
    <row r="28" spans="1:18" x14ac:dyDescent="0.25">
      <c r="I28" s="12" t="s">
        <v>36</v>
      </c>
      <c r="J28" s="12"/>
      <c r="K28" s="17">
        <f t="shared" ref="K28:R28" si="16">0.05*K8</f>
        <v>16312.5</v>
      </c>
      <c r="L28" s="17">
        <f t="shared" si="16"/>
        <v>17122.5</v>
      </c>
      <c r="M28" s="17">
        <f t="shared" si="16"/>
        <v>17973</v>
      </c>
      <c r="N28" s="17">
        <f t="shared" si="16"/>
        <v>18866.025000000001</v>
      </c>
      <c r="O28" s="17">
        <f t="shared" si="16"/>
        <v>19803.701250000002</v>
      </c>
      <c r="P28" s="17">
        <f t="shared" si="16"/>
        <v>20788.261312500006</v>
      </c>
      <c r="Q28" s="17">
        <f t="shared" si="16"/>
        <v>21822.049378125008</v>
      </c>
      <c r="R28" s="17">
        <f t="shared" si="16"/>
        <v>22907.526847031259</v>
      </c>
    </row>
    <row r="29" spans="1:18" x14ac:dyDescent="0.25">
      <c r="A29" s="4" t="s">
        <v>80</v>
      </c>
      <c r="B29" s="19">
        <f>AVERAGE(0.32,0.17,0.02,0.13,0.41,0.2,0.28,0.15,0.15,0.36,0.37)</f>
        <v>0.23272727272727273</v>
      </c>
      <c r="C29" s="4" t="s">
        <v>119</v>
      </c>
      <c r="I29" s="12" t="s">
        <v>74</v>
      </c>
      <c r="J29" s="12"/>
      <c r="K29" s="17">
        <v>700000</v>
      </c>
      <c r="L29" s="17">
        <v>700000</v>
      </c>
      <c r="M29" s="17">
        <v>700000</v>
      </c>
      <c r="N29" s="17">
        <v>700000</v>
      </c>
      <c r="O29" s="17">
        <v>700000</v>
      </c>
      <c r="P29" s="17">
        <v>700000</v>
      </c>
      <c r="Q29" s="17">
        <v>700000</v>
      </c>
      <c r="R29" s="17">
        <v>700000</v>
      </c>
    </row>
    <row r="30" spans="1:18" ht="60" x14ac:dyDescent="0.25">
      <c r="C30" s="35" t="s">
        <v>120</v>
      </c>
      <c r="I30" s="14" t="s">
        <v>45</v>
      </c>
      <c r="J30" s="14"/>
      <c r="K30" s="17">
        <f>K14</f>
        <v>23333.333333333332</v>
      </c>
      <c r="L30" s="17">
        <f t="shared" ref="L30:R30" si="17">K30+L14</f>
        <v>46666.666666666664</v>
      </c>
      <c r="M30" s="17">
        <f t="shared" si="17"/>
        <v>70000</v>
      </c>
      <c r="N30" s="17">
        <f t="shared" si="17"/>
        <v>93333.333333333328</v>
      </c>
      <c r="O30" s="17">
        <f t="shared" si="17"/>
        <v>116666.66666666666</v>
      </c>
      <c r="P30" s="17">
        <f t="shared" si="17"/>
        <v>140000</v>
      </c>
      <c r="Q30" s="17">
        <f t="shared" si="17"/>
        <v>163333.33333333334</v>
      </c>
      <c r="R30" s="17">
        <f t="shared" si="17"/>
        <v>186666.66666666669</v>
      </c>
    </row>
    <row r="31" spans="1:18" x14ac:dyDescent="0.25">
      <c r="I31" s="14" t="s">
        <v>73</v>
      </c>
      <c r="J31" s="14"/>
      <c r="K31" s="17">
        <v>200000</v>
      </c>
      <c r="L31" s="17">
        <v>200000</v>
      </c>
      <c r="M31" s="17">
        <v>200000</v>
      </c>
      <c r="N31" s="17">
        <v>200000</v>
      </c>
      <c r="O31" s="17">
        <v>200000</v>
      </c>
      <c r="P31" s="17">
        <v>200000</v>
      </c>
      <c r="Q31" s="17">
        <v>200000</v>
      </c>
      <c r="R31" s="17">
        <v>200000</v>
      </c>
    </row>
    <row r="32" spans="1:18" x14ac:dyDescent="0.25">
      <c r="I32" s="13" t="s">
        <v>38</v>
      </c>
      <c r="J32" s="13"/>
      <c r="K32" s="17">
        <f>SUM(K27:K29)-K30</f>
        <v>1033882.8166666665</v>
      </c>
      <c r="L32" s="17">
        <f t="shared" ref="L32:R32" si="18">SUM(L27:L29)-L30</f>
        <v>1205517.7333333332</v>
      </c>
      <c r="M32" s="17">
        <f t="shared" si="18"/>
        <v>1371144.4100000001</v>
      </c>
      <c r="N32" s="17">
        <f t="shared" si="18"/>
        <v>1546652.1816666669</v>
      </c>
      <c r="O32" s="17">
        <f t="shared" si="18"/>
        <v>1732522.5645833332</v>
      </c>
      <c r="P32" s="17">
        <f t="shared" si="18"/>
        <v>1929257.2213125001</v>
      </c>
      <c r="Q32" s="17">
        <f t="shared" si="18"/>
        <v>2137378.5760447918</v>
      </c>
      <c r="R32" s="17">
        <f t="shared" si="18"/>
        <v>2357430.2801803644</v>
      </c>
    </row>
    <row r="33" spans="9:18" x14ac:dyDescent="0.25">
      <c r="I33" s="13" t="s">
        <v>40</v>
      </c>
      <c r="J33" s="13"/>
      <c r="K33" s="17"/>
      <c r="L33" s="17"/>
      <c r="M33" s="17"/>
      <c r="N33" s="17"/>
      <c r="O33" s="17"/>
      <c r="P33" s="17"/>
      <c r="Q33" s="17"/>
      <c r="R33" s="17"/>
    </row>
    <row r="34" spans="9:18" x14ac:dyDescent="0.25">
      <c r="I34" s="14" t="s">
        <v>53</v>
      </c>
      <c r="J34" s="14"/>
      <c r="K34" s="17">
        <f>K21</f>
        <v>34551.727487554046</v>
      </c>
      <c r="L34" s="17">
        <f t="shared" ref="L34:R34" si="19">L21</f>
        <v>37846.959638268461</v>
      </c>
      <c r="M34" s="17">
        <f t="shared" si="19"/>
        <v>41309.347376575468</v>
      </c>
      <c r="N34" s="17">
        <f t="shared" si="19"/>
        <v>44946.501338673828</v>
      </c>
      <c r="O34" s="17">
        <f t="shared" si="19"/>
        <v>48766.306234542135</v>
      </c>
      <c r="P34" s="17">
        <f t="shared" si="19"/>
        <v>52776.922821061722</v>
      </c>
      <c r="Q34" s="17">
        <f t="shared" si="19"/>
        <v>56934.55495210232</v>
      </c>
      <c r="R34" s="17">
        <f t="shared" si="19"/>
        <v>61349.162707282449</v>
      </c>
    </row>
    <row r="35" spans="9:18" x14ac:dyDescent="0.25">
      <c r="I35" s="12" t="s">
        <v>54</v>
      </c>
      <c r="J35" s="12"/>
      <c r="K35" s="17">
        <f>'Amortizatin Table'!B16</f>
        <v>790175.90630178631</v>
      </c>
      <c r="L35" s="17">
        <f>'Amortizatin Table'!B28</f>
        <v>779745.88400071487</v>
      </c>
      <c r="M35" s="17">
        <f>'Amortizatin Table'!B40</f>
        <v>768672.56074641529</v>
      </c>
      <c r="N35" s="17">
        <f>'Amortizatin Table'!B52</f>
        <v>756916.25914372248</v>
      </c>
      <c r="O35" s="17">
        <f>'Amortizatin Table'!B64</f>
        <v>744434.85458255629</v>
      </c>
      <c r="P35" s="17">
        <f>'Amortizatin Table'!B76</f>
        <v>731183.62429906195</v>
      </c>
      <c r="Q35" s="17">
        <f>'Amortizatin Table'!B88</f>
        <v>717115.0871271689</v>
      </c>
      <c r="R35" s="17">
        <f>'Amortizatin Table'!F99</f>
        <v>702178.83336637914</v>
      </c>
    </row>
    <row r="36" spans="9:18" x14ac:dyDescent="0.25">
      <c r="I36" s="12" t="s">
        <v>76</v>
      </c>
      <c r="J36" s="12"/>
      <c r="K36" s="17">
        <f t="shared" ref="K36:R36" si="20">$B$27*$B$3</f>
        <v>13500</v>
      </c>
      <c r="L36" s="17">
        <f t="shared" si="20"/>
        <v>13500</v>
      </c>
      <c r="M36" s="17">
        <f t="shared" si="20"/>
        <v>13500</v>
      </c>
      <c r="N36" s="17">
        <f t="shared" si="20"/>
        <v>13500</v>
      </c>
      <c r="O36" s="17">
        <f t="shared" si="20"/>
        <v>13500</v>
      </c>
      <c r="P36" s="17">
        <f t="shared" si="20"/>
        <v>13500</v>
      </c>
      <c r="Q36" s="17">
        <f t="shared" si="20"/>
        <v>13500</v>
      </c>
      <c r="R36" s="17">
        <f t="shared" si="20"/>
        <v>13500</v>
      </c>
    </row>
    <row r="37" spans="9:18" x14ac:dyDescent="0.25">
      <c r="I37" s="13" t="s">
        <v>51</v>
      </c>
      <c r="J37" s="13"/>
      <c r="K37" s="17">
        <f>SUM(K34:K35)</f>
        <v>824727.63378934038</v>
      </c>
      <c r="L37" s="17">
        <f t="shared" ref="L37:R37" si="21">SUM(L34:L35)</f>
        <v>817592.84363898332</v>
      </c>
      <c r="M37" s="17">
        <f t="shared" si="21"/>
        <v>809981.90812299075</v>
      </c>
      <c r="N37" s="17">
        <f t="shared" si="21"/>
        <v>801862.76048239635</v>
      </c>
      <c r="O37" s="17">
        <f t="shared" si="21"/>
        <v>793201.16081709845</v>
      </c>
      <c r="P37" s="17">
        <f t="shared" si="21"/>
        <v>783960.54712012364</v>
      </c>
      <c r="Q37" s="17">
        <f t="shared" si="21"/>
        <v>774049.64207927126</v>
      </c>
      <c r="R37" s="17">
        <f t="shared" si="21"/>
        <v>763527.9960736616</v>
      </c>
    </row>
    <row r="38" spans="9:18" x14ac:dyDescent="0.25">
      <c r="I38" s="12"/>
      <c r="J38" s="12"/>
      <c r="K38" s="17"/>
      <c r="L38" s="17"/>
      <c r="M38" s="17"/>
      <c r="N38" s="17"/>
      <c r="O38" s="17"/>
      <c r="P38" s="17"/>
      <c r="Q38" s="17"/>
      <c r="R38" s="17"/>
    </row>
    <row r="39" spans="9:18" x14ac:dyDescent="0.25">
      <c r="I39" s="13" t="s">
        <v>41</v>
      </c>
      <c r="J39" s="13"/>
      <c r="K39" s="17"/>
      <c r="L39" s="17"/>
      <c r="M39" s="17"/>
      <c r="N39" s="17"/>
      <c r="O39" s="17"/>
      <c r="P39" s="17"/>
      <c r="Q39" s="17"/>
      <c r="R39" s="17"/>
    </row>
    <row r="40" spans="9:18" x14ac:dyDescent="0.25">
      <c r="I40" s="12" t="s">
        <v>42</v>
      </c>
      <c r="J40" s="12"/>
      <c r="K40" s="17">
        <f>$B$14</f>
        <v>100000</v>
      </c>
      <c r="L40" s="17">
        <f t="shared" ref="L40:R40" si="22">$B$14</f>
        <v>100000</v>
      </c>
      <c r="M40" s="17">
        <f t="shared" si="22"/>
        <v>100000</v>
      </c>
      <c r="N40" s="17">
        <f t="shared" si="22"/>
        <v>100000</v>
      </c>
      <c r="O40" s="17">
        <f t="shared" si="22"/>
        <v>100000</v>
      </c>
      <c r="P40" s="17">
        <f t="shared" si="22"/>
        <v>100000</v>
      </c>
      <c r="Q40" s="17">
        <f t="shared" si="22"/>
        <v>100000</v>
      </c>
      <c r="R40" s="17">
        <f t="shared" si="22"/>
        <v>100000</v>
      </c>
    </row>
    <row r="41" spans="9:18" x14ac:dyDescent="0.25">
      <c r="I41" s="14" t="s">
        <v>55</v>
      </c>
      <c r="J41" s="14"/>
      <c r="K41" s="17">
        <f>K22</f>
        <v>103655.18246266214</v>
      </c>
      <c r="L41" s="17">
        <f>K41+L22</f>
        <v>217196.06137746753</v>
      </c>
      <c r="M41" s="17">
        <f t="shared" ref="M41:R41" si="23">L41+M22</f>
        <v>341124.10350719397</v>
      </c>
      <c r="N41" s="17">
        <f t="shared" si="23"/>
        <v>475963.60752321547</v>
      </c>
      <c r="O41" s="17">
        <f t="shared" si="23"/>
        <v>622262.52622684184</v>
      </c>
      <c r="P41" s="17">
        <f t="shared" si="23"/>
        <v>780593.29469002702</v>
      </c>
      <c r="Q41" s="17">
        <f t="shared" si="23"/>
        <v>951396.95954633399</v>
      </c>
      <c r="R41" s="17">
        <f t="shared" si="23"/>
        <v>1135444.4476681813</v>
      </c>
    </row>
    <row r="42" spans="9:18" x14ac:dyDescent="0.25">
      <c r="I42" s="13" t="s">
        <v>56</v>
      </c>
      <c r="J42" s="13"/>
      <c r="K42" s="17">
        <f>SUM(K40:K41)</f>
        <v>203655.18246266214</v>
      </c>
      <c r="L42" s="17">
        <f t="shared" ref="L42:R42" si="24">SUM(L40:L41)</f>
        <v>317196.06137746753</v>
      </c>
      <c r="M42" s="17">
        <f t="shared" si="24"/>
        <v>441124.10350719397</v>
      </c>
      <c r="N42" s="17">
        <f t="shared" si="24"/>
        <v>575963.60752321547</v>
      </c>
      <c r="O42" s="17">
        <f t="shared" si="24"/>
        <v>722262.52622684184</v>
      </c>
      <c r="P42" s="17">
        <f t="shared" si="24"/>
        <v>880593.29469002702</v>
      </c>
      <c r="Q42" s="17">
        <f t="shared" si="24"/>
        <v>1051396.9595463341</v>
      </c>
      <c r="R42" s="17">
        <f t="shared" si="24"/>
        <v>1235444.4476681813</v>
      </c>
    </row>
    <row r="43" spans="9:18" x14ac:dyDescent="0.25">
      <c r="I43" s="13" t="s">
        <v>43</v>
      </c>
      <c r="J43" s="13"/>
      <c r="K43" s="17">
        <f>K37+K42</f>
        <v>1028382.8162520025</v>
      </c>
      <c r="L43" s="17">
        <f t="shared" ref="L43:R43" si="25">L37+L42</f>
        <v>1134788.9050164509</v>
      </c>
      <c r="M43" s="17">
        <f t="shared" si="25"/>
        <v>1251106.0116301847</v>
      </c>
      <c r="N43" s="17">
        <f t="shared" si="25"/>
        <v>1377826.3680056119</v>
      </c>
      <c r="O43" s="17">
        <f t="shared" si="25"/>
        <v>1515463.6870439402</v>
      </c>
      <c r="P43" s="17">
        <f t="shared" si="25"/>
        <v>1664553.8418101505</v>
      </c>
      <c r="Q43" s="17">
        <f t="shared" si="25"/>
        <v>1825446.6016256055</v>
      </c>
      <c r="R43" s="17">
        <f t="shared" si="25"/>
        <v>1998972.4437418429</v>
      </c>
    </row>
    <row r="44" spans="9:18" x14ac:dyDescent="0.25">
      <c r="I44" s="4" t="s">
        <v>44</v>
      </c>
      <c r="K44" s="16">
        <f>K32-K43</f>
        <v>5500.0004146640422</v>
      </c>
      <c r="L44" s="16">
        <f t="shared" ref="L44:R44" si="26">L32-L43</f>
        <v>70728.828316882253</v>
      </c>
      <c r="M44" s="16">
        <f t="shared" si="26"/>
        <v>120038.39836981543</v>
      </c>
      <c r="N44" s="16">
        <f t="shared" si="26"/>
        <v>168825.81366105494</v>
      </c>
      <c r="O44" s="16">
        <f t="shared" si="26"/>
        <v>217058.87753939303</v>
      </c>
      <c r="P44" s="16">
        <f t="shared" si="26"/>
        <v>264703.37950234953</v>
      </c>
      <c r="Q44" s="16">
        <f t="shared" si="26"/>
        <v>311931.97441918636</v>
      </c>
      <c r="R44" s="16">
        <f t="shared" si="26"/>
        <v>358457.83643852151</v>
      </c>
    </row>
    <row r="45" spans="9:18" x14ac:dyDescent="0.25">
      <c r="I45" s="4" t="s">
        <v>118</v>
      </c>
      <c r="K45" s="16">
        <v>339903.65</v>
      </c>
      <c r="L45" s="16">
        <v>534061.9</v>
      </c>
      <c r="M45" s="16">
        <v>722171.41</v>
      </c>
      <c r="N45" s="16">
        <v>920119.49</v>
      </c>
      <c r="O45" s="16">
        <v>1128385.53</v>
      </c>
      <c r="P45" s="16">
        <v>1347468.96</v>
      </c>
      <c r="Q45" s="16">
        <v>1577889.86</v>
      </c>
      <c r="R45" s="16">
        <v>1820189.42</v>
      </c>
    </row>
    <row r="46" spans="9:18" x14ac:dyDescent="0.25">
      <c r="K46" s="16"/>
      <c r="L46" s="16"/>
      <c r="M46" s="16"/>
      <c r="N46" s="16"/>
      <c r="O46" s="16"/>
      <c r="P46" s="16"/>
      <c r="Q46" s="16"/>
      <c r="R46" s="16"/>
    </row>
    <row r="47" spans="9:18" ht="18.75" x14ac:dyDescent="0.3">
      <c r="I47" s="36" t="s">
        <v>121</v>
      </c>
      <c r="J47" s="36"/>
      <c r="K47" s="36"/>
      <c r="L47" s="36"/>
      <c r="M47" s="36"/>
      <c r="N47" s="36"/>
      <c r="O47" s="36"/>
      <c r="P47" s="36"/>
      <c r="Q47" s="36"/>
      <c r="R47" s="36"/>
    </row>
    <row r="48" spans="9:18" x14ac:dyDescent="0.25">
      <c r="I48" s="4" t="s">
        <v>122</v>
      </c>
      <c r="K48" s="19">
        <f t="shared" ref="K48:R48" si="27">(K27+K28)/(K34)</f>
        <v>10.338590165388219</v>
      </c>
      <c r="L48" s="19">
        <f t="shared" si="27"/>
        <v>14.589927573512826</v>
      </c>
      <c r="M48" s="19">
        <f t="shared" si="27"/>
        <v>17.94132459280311</v>
      </c>
      <c r="N48" s="19">
        <f t="shared" si="27"/>
        <v>20.913430122562122</v>
      </c>
      <c r="O48" s="19">
        <f t="shared" si="27"/>
        <v>23.565230175994067</v>
      </c>
      <c r="P48" s="19">
        <f t="shared" si="27"/>
        <v>25.944241310826666</v>
      </c>
      <c r="Q48" s="19">
        <f t="shared" si="27"/>
        <v>28.11494549706704</v>
      </c>
      <c r="R48" s="19">
        <f t="shared" si="27"/>
        <v>30.059040180317371</v>
      </c>
    </row>
    <row r="49" spans="9:18" x14ac:dyDescent="0.25">
      <c r="I49" s="4" t="s">
        <v>123</v>
      </c>
      <c r="K49" s="19">
        <f t="shared" ref="K49:R49" si="28">K37/K42</f>
        <v>4.0496275312833978</v>
      </c>
      <c r="L49" s="19">
        <f t="shared" si="28"/>
        <v>2.5775630381048047</v>
      </c>
      <c r="M49" s="19">
        <f t="shared" si="28"/>
        <v>1.8361769435928847</v>
      </c>
      <c r="N49" s="19">
        <f t="shared" si="28"/>
        <v>1.3922108098645374</v>
      </c>
      <c r="O49" s="19">
        <f t="shared" si="28"/>
        <v>1.0982172437504765</v>
      </c>
      <c r="P49" s="19">
        <f t="shared" si="28"/>
        <v>0.89026404339824261</v>
      </c>
      <c r="Q49" s="19">
        <f t="shared" si="28"/>
        <v>0.73621065293289889</v>
      </c>
      <c r="R49" s="19">
        <f t="shared" si="28"/>
        <v>0.61801888179980058</v>
      </c>
    </row>
    <row r="50" spans="9:18" x14ac:dyDescent="0.25">
      <c r="I50" s="4" t="s">
        <v>124</v>
      </c>
      <c r="K50" s="30">
        <f>K22/K32</f>
        <v>0.1002581538175245</v>
      </c>
      <c r="L50" s="30">
        <f t="shared" ref="L50:R50" si="29">L22/L32</f>
        <v>9.4184329085610086E-2</v>
      </c>
      <c r="M50" s="30">
        <f t="shared" si="29"/>
        <v>9.0382924822430918E-2</v>
      </c>
      <c r="N50" s="30">
        <f t="shared" si="29"/>
        <v>8.7181530284798053E-2</v>
      </c>
      <c r="O50" s="30">
        <f t="shared" si="29"/>
        <v>8.4442720513028868E-2</v>
      </c>
      <c r="P50" s="30">
        <f t="shared" si="29"/>
        <v>8.2068252337793815E-2</v>
      </c>
      <c r="Q50" s="30">
        <f t="shared" si="29"/>
        <v>7.9912686863540236E-2</v>
      </c>
      <c r="R50" s="30">
        <f t="shared" si="29"/>
        <v>7.807123276102404E-2</v>
      </c>
    </row>
    <row r="51" spans="9:18" x14ac:dyDescent="0.25">
      <c r="I51" s="4" t="s">
        <v>125</v>
      </c>
      <c r="K51" s="30">
        <f>K22/K8</f>
        <v>0.31771703436831306</v>
      </c>
      <c r="L51" s="30">
        <f t="shared" ref="L51:R51" si="30">L22/L8</f>
        <v>0.33155461794365715</v>
      </c>
      <c r="M51" s="30">
        <f t="shared" si="30"/>
        <v>0.3447617040275035</v>
      </c>
      <c r="N51" s="30">
        <f t="shared" si="30"/>
        <v>0.35736066292719715</v>
      </c>
      <c r="O51" s="30">
        <f t="shared" si="30"/>
        <v>0.36937266639393079</v>
      </c>
      <c r="P51" s="30">
        <f t="shared" si="30"/>
        <v>0.38081772708903922</v>
      </c>
      <c r="Q51" s="30">
        <f t="shared" si="30"/>
        <v>0.39135569234740403</v>
      </c>
      <c r="R51" s="30">
        <f t="shared" si="30"/>
        <v>0.4017183726354539</v>
      </c>
    </row>
    <row r="52" spans="9:18" x14ac:dyDescent="0.25">
      <c r="I52" s="4" t="s">
        <v>126</v>
      </c>
      <c r="K52" s="30">
        <f>K22/K42</f>
        <v>0.50897394905070059</v>
      </c>
      <c r="L52" s="30">
        <f t="shared" ref="L52:R52" si="31">L22/L42</f>
        <v>0.35795172998598568</v>
      </c>
      <c r="M52" s="30">
        <f t="shared" si="31"/>
        <v>0.28093690901137836</v>
      </c>
      <c r="N52" s="30">
        <f t="shared" si="31"/>
        <v>0.23411115260539531</v>
      </c>
      <c r="O52" s="30">
        <f t="shared" si="31"/>
        <v>0.20255642981770611</v>
      </c>
      <c r="P52" s="30">
        <f t="shared" si="31"/>
        <v>0.17980010683469758</v>
      </c>
      <c r="Q52" s="30">
        <f t="shared" si="31"/>
        <v>0.16245402205652831</v>
      </c>
      <c r="R52" s="30">
        <f t="shared" si="31"/>
        <v>0.14897269437668739</v>
      </c>
    </row>
    <row r="55" spans="9:18" ht="18.75" x14ac:dyDescent="0.25">
      <c r="I55" s="37" t="s">
        <v>78</v>
      </c>
      <c r="J55" s="37"/>
      <c r="K55" s="37"/>
      <c r="L55" s="37"/>
      <c r="M55" s="37"/>
      <c r="N55" s="37"/>
      <c r="O55" s="37"/>
      <c r="P55" s="37"/>
      <c r="Q55" s="37"/>
      <c r="R55" s="37"/>
    </row>
    <row r="56" spans="9:18" x14ac:dyDescent="0.25">
      <c r="I56" s="28" t="s">
        <v>79</v>
      </c>
      <c r="J56" s="28"/>
    </row>
    <row r="57" spans="9:18" x14ac:dyDescent="0.25">
      <c r="I57" s="27" t="s">
        <v>80</v>
      </c>
      <c r="J57" s="27"/>
      <c r="K57" s="19">
        <f>B29</f>
        <v>0.23272727272727273</v>
      </c>
    </row>
    <row r="58" spans="9:18" x14ac:dyDescent="0.25">
      <c r="I58" s="27" t="s">
        <v>81</v>
      </c>
      <c r="J58" s="27"/>
      <c r="K58" s="9">
        <v>1.4999999999999999E-2</v>
      </c>
    </row>
    <row r="59" spans="9:18" x14ac:dyDescent="0.25">
      <c r="I59" s="27" t="s">
        <v>82</v>
      </c>
      <c r="J59" s="27"/>
      <c r="K59" s="10">
        <v>7.0000000000000007E-2</v>
      </c>
    </row>
    <row r="60" spans="9:18" x14ac:dyDescent="0.25">
      <c r="I60" s="27" t="s">
        <v>97</v>
      </c>
      <c r="J60" s="27"/>
      <c r="K60" s="18">
        <f>K40+K41+K35</f>
        <v>993831.08876444842</v>
      </c>
    </row>
    <row r="61" spans="9:18" x14ac:dyDescent="0.25">
      <c r="I61" s="27" t="s">
        <v>83</v>
      </c>
      <c r="J61" s="27"/>
      <c r="K61" s="29">
        <f>K35/K60</f>
        <v>0.79508068849420832</v>
      </c>
    </row>
    <row r="62" spans="9:18" x14ac:dyDescent="0.25">
      <c r="I62" s="27" t="s">
        <v>84</v>
      </c>
      <c r="J62" s="27"/>
      <c r="K62" s="31">
        <f>B17</f>
        <v>0.06</v>
      </c>
    </row>
    <row r="63" spans="9:18" x14ac:dyDescent="0.25">
      <c r="I63" s="27" t="s">
        <v>85</v>
      </c>
      <c r="J63" s="27"/>
      <c r="K63" s="10">
        <v>0.25</v>
      </c>
    </row>
    <row r="64" spans="9:18" x14ac:dyDescent="0.25">
      <c r="I64" s="27" t="s">
        <v>86</v>
      </c>
      <c r="J64" s="27"/>
      <c r="K64" s="29">
        <f>(K40+K41)/K60</f>
        <v>0.20491931150579171</v>
      </c>
    </row>
    <row r="65" spans="9:18" x14ac:dyDescent="0.25">
      <c r="I65" s="27" t="s">
        <v>87</v>
      </c>
      <c r="J65" s="27"/>
      <c r="K65" s="30">
        <f>K58+(K57*(K59-K58))</f>
        <v>2.7800000000000002E-2</v>
      </c>
    </row>
    <row r="66" spans="9:18" x14ac:dyDescent="0.25">
      <c r="I66" s="27" t="s">
        <v>78</v>
      </c>
      <c r="J66" s="27"/>
      <c r="K66" s="9">
        <f>(K61*K62*(1-K63))+(K65*K64)</f>
        <v>4.1475387842100378E-2</v>
      </c>
    </row>
    <row r="68" spans="9:18" x14ac:dyDescent="0.25">
      <c r="I68" s="28" t="s">
        <v>88</v>
      </c>
      <c r="J68" s="28"/>
    </row>
    <row r="69" spans="9:18" x14ac:dyDescent="0.25">
      <c r="I69" s="27" t="s">
        <v>89</v>
      </c>
      <c r="J69" s="27"/>
      <c r="K69" s="19">
        <f>K57</f>
        <v>0.23272727272727273</v>
      </c>
    </row>
    <row r="70" spans="9:18" x14ac:dyDescent="0.25">
      <c r="I70" s="27" t="s">
        <v>90</v>
      </c>
      <c r="J70" s="27"/>
      <c r="K70" s="19">
        <v>0.8</v>
      </c>
    </row>
    <row r="71" spans="9:18" x14ac:dyDescent="0.25">
      <c r="I71" s="27" t="s">
        <v>91</v>
      </c>
      <c r="J71" s="27"/>
      <c r="K71" s="19">
        <v>0.2</v>
      </c>
    </row>
    <row r="72" spans="9:18" x14ac:dyDescent="0.25">
      <c r="I72" s="27" t="s">
        <v>92</v>
      </c>
      <c r="J72" s="27"/>
      <c r="K72" s="19">
        <f>K69/(1+(1-K63)*(K61/K64))</f>
        <v>5.9521389290124301E-2</v>
      </c>
    </row>
    <row r="73" spans="9:18" x14ac:dyDescent="0.25">
      <c r="I73" s="27" t="s">
        <v>93</v>
      </c>
      <c r="J73" s="27"/>
      <c r="K73" s="19">
        <f>(1+(1-K63)*(K70/K71))*K72</f>
        <v>0.2380855571604972</v>
      </c>
    </row>
    <row r="74" spans="9:18" x14ac:dyDescent="0.25">
      <c r="I74" s="27" t="s">
        <v>94</v>
      </c>
      <c r="J74" s="16"/>
      <c r="K74" s="9">
        <f>K62</f>
        <v>0.06</v>
      </c>
    </row>
    <row r="75" spans="9:18" x14ac:dyDescent="0.25">
      <c r="I75" s="27" t="s">
        <v>95</v>
      </c>
      <c r="J75" s="16"/>
      <c r="K75" s="30">
        <f>K58+(K73*(K59-K58))</f>
        <v>2.8094705643827347E-2</v>
      </c>
    </row>
    <row r="76" spans="9:18" x14ac:dyDescent="0.25">
      <c r="I76" s="27" t="s">
        <v>96</v>
      </c>
      <c r="J76" s="16"/>
      <c r="K76" s="30">
        <f>(K70*K74*(1-K63))+(K75*K71)</f>
        <v>4.1618941128765477E-2</v>
      </c>
    </row>
    <row r="77" spans="9:18" x14ac:dyDescent="0.25">
      <c r="J77" s="16">
        <v>0</v>
      </c>
      <c r="K77" s="4">
        <v>1</v>
      </c>
      <c r="L77" s="4">
        <v>2</v>
      </c>
      <c r="M77" s="4">
        <v>3</v>
      </c>
      <c r="N77" s="4">
        <v>4</v>
      </c>
      <c r="O77" s="4">
        <v>5</v>
      </c>
      <c r="P77" s="4">
        <v>6</v>
      </c>
      <c r="Q77" s="4">
        <v>7</v>
      </c>
      <c r="R77" s="4">
        <v>8</v>
      </c>
    </row>
    <row r="78" spans="9:18" x14ac:dyDescent="0.25">
      <c r="I78" s="6" t="s">
        <v>98</v>
      </c>
      <c r="J78" s="16"/>
    </row>
    <row r="79" spans="9:18" x14ac:dyDescent="0.25">
      <c r="I79" s="27" t="s">
        <v>101</v>
      </c>
      <c r="J79" s="16"/>
      <c r="K79" s="18">
        <f t="shared" ref="K79:R79" si="32">K8-K10-K11--K12-K13-K15-K18-K16</f>
        <v>229273</v>
      </c>
      <c r="L79" s="18">
        <f t="shared" si="32"/>
        <v>243848</v>
      </c>
      <c r="M79" s="18">
        <f t="shared" si="32"/>
        <v>259254.25</v>
      </c>
      <c r="N79" s="18">
        <f t="shared" si="32"/>
        <v>275539.88749999995</v>
      </c>
      <c r="O79" s="18">
        <f t="shared" si="32"/>
        <v>292756.00412500004</v>
      </c>
      <c r="P79" s="18">
        <f t="shared" si="32"/>
        <v>310956.8447487501</v>
      </c>
      <c r="Q79" s="18">
        <f t="shared" si="32"/>
        <v>330200.02161621256</v>
      </c>
      <c r="R79" s="18">
        <f t="shared" si="32"/>
        <v>350546.74471594894</v>
      </c>
    </row>
    <row r="80" spans="9:18" x14ac:dyDescent="0.25">
      <c r="I80" s="27" t="s">
        <v>114</v>
      </c>
      <c r="J80" s="16"/>
      <c r="K80" s="18">
        <f>K14</f>
        <v>23333.333333333332</v>
      </c>
      <c r="L80" s="18">
        <f t="shared" ref="L80:R80" si="33">L14+L17</f>
        <v>70460.161446926155</v>
      </c>
      <c r="M80" s="18">
        <f t="shared" si="33"/>
        <v>69816.860493698157</v>
      </c>
      <c r="N80" s="18">
        <f t="shared" si="33"/>
        <v>69133.882145304684</v>
      </c>
      <c r="O80" s="18">
        <f t="shared" si="33"/>
        <v>68408.779186831467</v>
      </c>
      <c r="P80" s="18">
        <f t="shared" si="33"/>
        <v>67638.953464503153</v>
      </c>
      <c r="Q80" s="18">
        <f t="shared" si="33"/>
        <v>67030.581807803304</v>
      </c>
      <c r="R80" s="18">
        <f t="shared" si="33"/>
        <v>66175.75188681914</v>
      </c>
    </row>
    <row r="81" spans="2:19" x14ac:dyDescent="0.25">
      <c r="I81" s="27" t="s">
        <v>102</v>
      </c>
      <c r="J81" s="16"/>
      <c r="K81" s="18">
        <f>K79-K80</f>
        <v>205939.66666666666</v>
      </c>
      <c r="L81" s="18">
        <f t="shared" ref="L81:R81" si="34">L79-L80</f>
        <v>173387.83855307385</v>
      </c>
      <c r="M81" s="18">
        <f t="shared" si="34"/>
        <v>189437.38950630184</v>
      </c>
      <c r="N81" s="18">
        <f t="shared" si="34"/>
        <v>206406.00535469525</v>
      </c>
      <c r="O81" s="18">
        <f t="shared" si="34"/>
        <v>224347.22493816857</v>
      </c>
      <c r="P81" s="18">
        <f t="shared" si="34"/>
        <v>243317.89128424693</v>
      </c>
      <c r="Q81" s="18">
        <f t="shared" si="34"/>
        <v>263169.43980840925</v>
      </c>
      <c r="R81" s="18">
        <f t="shared" si="34"/>
        <v>284370.9928291298</v>
      </c>
    </row>
    <row r="82" spans="2:19" x14ac:dyDescent="0.25">
      <c r="I82" s="27" t="s">
        <v>103</v>
      </c>
      <c r="J82" s="16"/>
      <c r="K82" s="18">
        <f>K81*$K$63</f>
        <v>51484.916666666664</v>
      </c>
      <c r="L82" s="18">
        <f t="shared" ref="L82:R82" si="35">L81*$K$63</f>
        <v>43346.959638268461</v>
      </c>
      <c r="M82" s="18">
        <f t="shared" si="35"/>
        <v>47359.347376575461</v>
      </c>
      <c r="N82" s="18">
        <f t="shared" si="35"/>
        <v>51601.501338673814</v>
      </c>
      <c r="O82" s="18">
        <f t="shared" si="35"/>
        <v>56086.806234542142</v>
      </c>
      <c r="P82" s="18">
        <f t="shared" si="35"/>
        <v>60829.472821061732</v>
      </c>
      <c r="Q82" s="18">
        <f t="shared" si="35"/>
        <v>65792.359952102313</v>
      </c>
      <c r="R82" s="18">
        <f t="shared" si="35"/>
        <v>71092.74820728245</v>
      </c>
    </row>
    <row r="83" spans="2:19" x14ac:dyDescent="0.25">
      <c r="I83" s="27" t="s">
        <v>104</v>
      </c>
      <c r="J83" s="16"/>
      <c r="K83" s="18">
        <f>K80</f>
        <v>23333.333333333332</v>
      </c>
      <c r="L83" s="18">
        <f t="shared" ref="L83:R83" si="36">L80</f>
        <v>70460.161446926155</v>
      </c>
      <c r="M83" s="18">
        <f t="shared" si="36"/>
        <v>69816.860493698157</v>
      </c>
      <c r="N83" s="18">
        <f t="shared" si="36"/>
        <v>69133.882145304684</v>
      </c>
      <c r="O83" s="18">
        <f t="shared" si="36"/>
        <v>68408.779186831467</v>
      </c>
      <c r="P83" s="18">
        <f t="shared" si="36"/>
        <v>67638.953464503153</v>
      </c>
      <c r="Q83" s="18">
        <f t="shared" si="36"/>
        <v>67030.581807803304</v>
      </c>
      <c r="R83" s="18">
        <f t="shared" si="36"/>
        <v>66175.75188681914</v>
      </c>
    </row>
    <row r="84" spans="2:19" x14ac:dyDescent="0.25">
      <c r="I84" s="27" t="s">
        <v>105</v>
      </c>
      <c r="J84" s="16"/>
      <c r="K84" s="18">
        <f>K81-K82+K83</f>
        <v>177788.08333333334</v>
      </c>
      <c r="L84" s="18">
        <f t="shared" ref="L84:R84" si="37">L81-L82+L83</f>
        <v>200501.04036173155</v>
      </c>
      <c r="M84" s="18">
        <f t="shared" si="37"/>
        <v>211894.90262342454</v>
      </c>
      <c r="N84" s="18">
        <f t="shared" si="37"/>
        <v>223938.38616132614</v>
      </c>
      <c r="O84" s="18">
        <f t="shared" si="37"/>
        <v>236669.1978904579</v>
      </c>
      <c r="P84" s="18">
        <f t="shared" si="37"/>
        <v>250127.37192768836</v>
      </c>
      <c r="Q84" s="18">
        <f t="shared" si="37"/>
        <v>264407.66166411026</v>
      </c>
      <c r="R84" s="18">
        <f t="shared" si="37"/>
        <v>279453.99650866649</v>
      </c>
    </row>
    <row r="85" spans="2:19" x14ac:dyDescent="0.25">
      <c r="I85" s="27"/>
      <c r="J85" s="16"/>
      <c r="K85" s="32"/>
    </row>
    <row r="86" spans="2:19" x14ac:dyDescent="0.25">
      <c r="B86" s="4" t="s">
        <v>115</v>
      </c>
      <c r="I86" s="27" t="s">
        <v>106</v>
      </c>
      <c r="J86" s="16">
        <v>-900000</v>
      </c>
      <c r="K86" s="16"/>
      <c r="R86" s="4">
        <f>(-J86-K31-R30)*1.1</f>
        <v>564666.66666666674</v>
      </c>
      <c r="S86" s="18">
        <f>(-J86-K31-R30)</f>
        <v>513333.33333333331</v>
      </c>
    </row>
    <row r="87" spans="2:19" x14ac:dyDescent="0.25">
      <c r="I87" s="27" t="s">
        <v>107</v>
      </c>
      <c r="J87" s="16"/>
      <c r="K87" s="32"/>
      <c r="R87" s="16">
        <f>(R86-S86)*K63</f>
        <v>12833.333333333358</v>
      </c>
      <c r="S87" s="18"/>
    </row>
    <row r="88" spans="2:19" x14ac:dyDescent="0.25">
      <c r="I88" s="27"/>
      <c r="J88" s="16"/>
    </row>
    <row r="89" spans="2:19" x14ac:dyDescent="0.25">
      <c r="I89" s="27" t="s">
        <v>108</v>
      </c>
      <c r="J89" s="16"/>
    </row>
    <row r="90" spans="2:19" x14ac:dyDescent="0.25">
      <c r="I90" s="27" t="s">
        <v>36</v>
      </c>
      <c r="J90" s="16"/>
      <c r="K90" s="18">
        <f t="shared" ref="K90:R90" si="38">J28-K28</f>
        <v>-16312.5</v>
      </c>
      <c r="L90" s="18">
        <f t="shared" si="38"/>
        <v>-810</v>
      </c>
      <c r="M90" s="18">
        <f t="shared" si="38"/>
        <v>-850.5</v>
      </c>
      <c r="N90" s="18">
        <f t="shared" si="38"/>
        <v>-893.02500000000146</v>
      </c>
      <c r="O90" s="18">
        <f t="shared" si="38"/>
        <v>-937.67625000000044</v>
      </c>
      <c r="P90" s="18">
        <f t="shared" si="38"/>
        <v>-984.56006250000428</v>
      </c>
      <c r="Q90" s="18">
        <f t="shared" si="38"/>
        <v>-1033.7880656250018</v>
      </c>
      <c r="R90" s="18">
        <f t="shared" si="38"/>
        <v>-1085.4774689062506</v>
      </c>
    </row>
    <row r="91" spans="2:19" x14ac:dyDescent="0.25">
      <c r="I91" s="27" t="s">
        <v>109</v>
      </c>
      <c r="J91" s="16"/>
      <c r="K91" s="18">
        <f>K82-J82</f>
        <v>51484.916666666664</v>
      </c>
      <c r="L91" s="18">
        <f t="shared" ref="L91:R91" si="39">L82-K82</f>
        <v>-8137.957028398203</v>
      </c>
      <c r="M91" s="18">
        <f t="shared" si="39"/>
        <v>4012.3877383069994</v>
      </c>
      <c r="N91" s="18">
        <f t="shared" si="39"/>
        <v>4242.1539620983531</v>
      </c>
      <c r="O91" s="18">
        <f t="shared" si="39"/>
        <v>4485.3048958683285</v>
      </c>
      <c r="P91" s="18">
        <f t="shared" si="39"/>
        <v>4742.6665865195901</v>
      </c>
      <c r="Q91" s="18">
        <f t="shared" si="39"/>
        <v>4962.8871310405812</v>
      </c>
      <c r="R91" s="18">
        <f t="shared" si="39"/>
        <v>5300.3882551801362</v>
      </c>
    </row>
    <row r="92" spans="2:19" x14ac:dyDescent="0.25">
      <c r="I92" s="27"/>
      <c r="J92" s="16"/>
    </row>
    <row r="93" spans="2:19" x14ac:dyDescent="0.25">
      <c r="I93" s="27" t="s">
        <v>110</v>
      </c>
      <c r="J93" s="16"/>
    </row>
    <row r="94" spans="2:19" x14ac:dyDescent="0.25">
      <c r="I94" s="27" t="s">
        <v>36</v>
      </c>
      <c r="J94" s="16"/>
      <c r="R94" s="18">
        <f>R28</f>
        <v>22907.526847031259</v>
      </c>
    </row>
    <row r="95" spans="2:19" x14ac:dyDescent="0.25">
      <c r="I95" s="27" t="s">
        <v>111</v>
      </c>
      <c r="J95" s="16"/>
      <c r="R95" s="18">
        <f>-R82</f>
        <v>-71092.74820728245</v>
      </c>
    </row>
    <row r="96" spans="2:19" x14ac:dyDescent="0.25">
      <c r="I96" s="27"/>
      <c r="J96" s="16"/>
    </row>
    <row r="97" spans="9:18" x14ac:dyDescent="0.25">
      <c r="I97" s="27" t="s">
        <v>112</v>
      </c>
      <c r="J97" s="16">
        <f>SUM(J84:J96)</f>
        <v>-900000</v>
      </c>
      <c r="K97" s="16">
        <f t="shared" ref="K97:R97" si="40">SUM(K84:K96)</f>
        <v>212960.5</v>
      </c>
      <c r="L97" s="16">
        <f t="shared" si="40"/>
        <v>191553.08333333334</v>
      </c>
      <c r="M97" s="16">
        <f t="shared" si="40"/>
        <v>215056.79036173155</v>
      </c>
      <c r="N97" s="16">
        <f t="shared" si="40"/>
        <v>227287.5151234245</v>
      </c>
      <c r="O97" s="16">
        <f t="shared" si="40"/>
        <v>240216.82653632623</v>
      </c>
      <c r="P97" s="16">
        <f t="shared" si="40"/>
        <v>253885.47845170795</v>
      </c>
      <c r="Q97" s="16">
        <f t="shared" si="40"/>
        <v>268336.76072952582</v>
      </c>
      <c r="R97" s="16">
        <f t="shared" si="40"/>
        <v>812983.68593468936</v>
      </c>
    </row>
    <row r="98" spans="9:18" x14ac:dyDescent="0.25">
      <c r="I98" s="27" t="s">
        <v>113</v>
      </c>
      <c r="J98" s="33">
        <f>-PV($K$76,J77,1,J97)</f>
        <v>-900000</v>
      </c>
      <c r="K98" s="33">
        <f>-PV($K$76,K77,1,K97)</f>
        <v>204452.40729706889</v>
      </c>
      <c r="L98" s="33">
        <f t="shared" ref="L98:R98" si="41">-PV($K$76,L77,1,L97)</f>
        <v>176553.38090714189</v>
      </c>
      <c r="M98" s="33">
        <f t="shared" si="41"/>
        <v>190297.40577754437</v>
      </c>
      <c r="N98" s="33">
        <f t="shared" si="41"/>
        <v>193084.86799891997</v>
      </c>
      <c r="O98" s="33">
        <f t="shared" si="41"/>
        <v>195915.54922199491</v>
      </c>
      <c r="P98" s="33">
        <f t="shared" si="41"/>
        <v>198790.69025875253</v>
      </c>
      <c r="Q98" s="33">
        <f t="shared" si="41"/>
        <v>201711.62970811609</v>
      </c>
      <c r="R98" s="33">
        <f t="shared" si="41"/>
        <v>586699.65422326478</v>
      </c>
    </row>
    <row r="99" spans="9:18" x14ac:dyDescent="0.25">
      <c r="I99" s="27" t="s">
        <v>99</v>
      </c>
      <c r="J99" s="33">
        <f>SUM(K98:R98)</f>
        <v>1947505.5853928034</v>
      </c>
    </row>
    <row r="100" spans="9:18" x14ac:dyDescent="0.25">
      <c r="I100" s="27" t="s">
        <v>100</v>
      </c>
      <c r="J100" s="34">
        <f>IRR(J97:R97)</f>
        <v>0.22719273332301992</v>
      </c>
    </row>
  </sheetData>
  <mergeCells count="5">
    <mergeCell ref="I2:R2"/>
    <mergeCell ref="I25:R25"/>
    <mergeCell ref="I4:R4"/>
    <mergeCell ref="I55:R55"/>
    <mergeCell ref="I47:R47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3"/>
  <sheetViews>
    <sheetView workbookViewId="0">
      <pane ySplit="3" topLeftCell="A4" activePane="bottomLeft" state="frozen"/>
      <selection pane="bottomLeft" activeCell="H10" sqref="H10"/>
    </sheetView>
  </sheetViews>
  <sheetFormatPr defaultColWidth="8.85546875" defaultRowHeight="15" x14ac:dyDescent="0.25"/>
  <cols>
    <col min="2" max="2" width="9.28515625" bestFit="1" customWidth="1"/>
    <col min="3" max="3" width="10.42578125" bestFit="1" customWidth="1"/>
    <col min="4" max="4" width="11.28515625" customWidth="1"/>
    <col min="6" max="6" width="9.28515625" bestFit="1" customWidth="1"/>
  </cols>
  <sheetData>
    <row r="3" spans="1:6" x14ac:dyDescent="0.25">
      <c r="B3" t="s">
        <v>49</v>
      </c>
      <c r="C3" t="s">
        <v>47</v>
      </c>
      <c r="D3" t="s">
        <v>48</v>
      </c>
      <c r="E3" t="s">
        <v>46</v>
      </c>
      <c r="F3" t="s">
        <v>30</v>
      </c>
    </row>
    <row r="4" spans="1:6" x14ac:dyDescent="0.25">
      <c r="A4">
        <v>1</v>
      </c>
      <c r="B4">
        <f>'Financial Statements'!$B$19</f>
        <v>800000</v>
      </c>
      <c r="C4" s="2">
        <f>-PMT('Financial Statements'!$C$19,'Financial Statements'!$D$19,B4)</f>
        <v>4796.4042012220189</v>
      </c>
      <c r="D4" s="3">
        <f>B4*'Financial Statements'!$C$19</f>
        <v>4000</v>
      </c>
      <c r="E4" s="2">
        <f>C4-D4</f>
        <v>796.40420122201886</v>
      </c>
      <c r="F4" s="2">
        <f>B4-E4</f>
        <v>799203.595798778</v>
      </c>
    </row>
    <row r="5" spans="1:6" x14ac:dyDescent="0.25">
      <c r="A5">
        <v>2</v>
      </c>
      <c r="B5" s="2">
        <f>F4</f>
        <v>799203.595798778</v>
      </c>
      <c r="C5" s="2">
        <f>-PMT('Financial Statements'!$C$19,'Financial Statements'!$D$19,$B$4)</f>
        <v>4796.4042012220189</v>
      </c>
      <c r="D5" s="3">
        <f>B5*'Financial Statements'!$C$19</f>
        <v>3996.0179789938902</v>
      </c>
      <c r="E5" s="2">
        <f t="shared" ref="E5:E68" si="0">C5-D5</f>
        <v>800.38622222812864</v>
      </c>
      <c r="F5" s="2">
        <f t="shared" ref="F5:F68" si="1">B5-E5</f>
        <v>798403.20957654982</v>
      </c>
    </row>
    <row r="6" spans="1:6" x14ac:dyDescent="0.25">
      <c r="A6" s="1">
        <v>3</v>
      </c>
      <c r="B6" s="2">
        <f t="shared" ref="B6:B69" si="2">F5</f>
        <v>798403.20957654982</v>
      </c>
      <c r="C6" s="2">
        <f>-PMT('Financial Statements'!$C$19,'Financial Statements'!$D$19,$B$4)</f>
        <v>4796.4042012220189</v>
      </c>
      <c r="D6" s="3">
        <f>B6*'Financial Statements'!$C$19</f>
        <v>3992.0160478827493</v>
      </c>
      <c r="E6" s="2">
        <f t="shared" si="0"/>
        <v>804.38815333926959</v>
      </c>
      <c r="F6" s="2">
        <f t="shared" si="1"/>
        <v>797598.82142321055</v>
      </c>
    </row>
    <row r="7" spans="1:6" x14ac:dyDescent="0.25">
      <c r="A7" s="1">
        <v>4</v>
      </c>
      <c r="B7" s="2">
        <f t="shared" si="2"/>
        <v>797598.82142321055</v>
      </c>
      <c r="C7" s="2">
        <f>-PMT('Financial Statements'!$C$19,'Financial Statements'!$D$19,$B$4)</f>
        <v>4796.4042012220189</v>
      </c>
      <c r="D7" s="3">
        <f>B7*'Financial Statements'!$C$19</f>
        <v>3987.9941071160529</v>
      </c>
      <c r="E7" s="2">
        <f t="shared" si="0"/>
        <v>808.41009410596598</v>
      </c>
      <c r="F7" s="2">
        <f t="shared" si="1"/>
        <v>796790.41132910457</v>
      </c>
    </row>
    <row r="8" spans="1:6" x14ac:dyDescent="0.25">
      <c r="A8" s="1">
        <v>5</v>
      </c>
      <c r="B8" s="2">
        <f t="shared" si="2"/>
        <v>796790.41132910457</v>
      </c>
      <c r="C8" s="2">
        <f>-PMT('Financial Statements'!$C$19,'Financial Statements'!$D$19,$B$4)</f>
        <v>4796.4042012220189</v>
      </c>
      <c r="D8" s="3">
        <f>B8*'Financial Statements'!$C$19</f>
        <v>3983.952056645523</v>
      </c>
      <c r="E8" s="2">
        <f t="shared" si="0"/>
        <v>812.45214457649581</v>
      </c>
      <c r="F8" s="2">
        <f t="shared" si="1"/>
        <v>795977.9591845281</v>
      </c>
    </row>
    <row r="9" spans="1:6" x14ac:dyDescent="0.25">
      <c r="A9" s="1">
        <v>6</v>
      </c>
      <c r="B9" s="2">
        <f t="shared" si="2"/>
        <v>795977.9591845281</v>
      </c>
      <c r="C9" s="2">
        <f>-PMT('Financial Statements'!$C$19,'Financial Statements'!$D$19,$B$4)</f>
        <v>4796.4042012220189</v>
      </c>
      <c r="D9" s="3">
        <f>B9*'Financial Statements'!$C$19</f>
        <v>3979.8897959226406</v>
      </c>
      <c r="E9" s="2">
        <f t="shared" si="0"/>
        <v>816.51440529937827</v>
      </c>
      <c r="F9" s="2">
        <f t="shared" si="1"/>
        <v>795161.44477922877</v>
      </c>
    </row>
    <row r="10" spans="1:6" x14ac:dyDescent="0.25">
      <c r="A10" s="1">
        <v>7</v>
      </c>
      <c r="B10" s="2">
        <f t="shared" si="2"/>
        <v>795161.44477922877</v>
      </c>
      <c r="C10" s="2">
        <f>-PMT('Financial Statements'!$C$19,'Financial Statements'!$D$19,$B$4)</f>
        <v>4796.4042012220189</v>
      </c>
      <c r="D10" s="3">
        <f>B10*'Financial Statements'!$C$19</f>
        <v>3975.807223896144</v>
      </c>
      <c r="E10" s="2">
        <f t="shared" si="0"/>
        <v>820.59697732587483</v>
      </c>
      <c r="F10" s="2">
        <f t="shared" si="1"/>
        <v>794340.84780190291</v>
      </c>
    </row>
    <row r="11" spans="1:6" x14ac:dyDescent="0.25">
      <c r="A11" s="1">
        <v>8</v>
      </c>
      <c r="B11" s="2">
        <f t="shared" si="2"/>
        <v>794340.84780190291</v>
      </c>
      <c r="C11" s="2">
        <f>-PMT('Financial Statements'!$C$19,'Financial Statements'!$D$19,$B$4)</f>
        <v>4796.4042012220189</v>
      </c>
      <c r="D11" s="3">
        <f>B11*'Financial Statements'!$C$19</f>
        <v>3971.7042390095148</v>
      </c>
      <c r="E11" s="2">
        <f t="shared" si="0"/>
        <v>824.69996221250403</v>
      </c>
      <c r="F11" s="2">
        <f t="shared" si="1"/>
        <v>793516.14783969044</v>
      </c>
    </row>
    <row r="12" spans="1:6" x14ac:dyDescent="0.25">
      <c r="A12" s="1">
        <v>9</v>
      </c>
      <c r="B12" s="2">
        <f t="shared" si="2"/>
        <v>793516.14783969044</v>
      </c>
      <c r="C12" s="2">
        <f>-PMT('Financial Statements'!$C$19,'Financial Statements'!$D$19,$B$4)</f>
        <v>4796.4042012220189</v>
      </c>
      <c r="D12" s="3">
        <f>B12*'Financial Statements'!$C$19</f>
        <v>3967.5807391984522</v>
      </c>
      <c r="E12" s="2">
        <f t="shared" si="0"/>
        <v>828.82346202356666</v>
      </c>
      <c r="F12" s="2">
        <f t="shared" si="1"/>
        <v>792687.32437766693</v>
      </c>
    </row>
    <row r="13" spans="1:6" x14ac:dyDescent="0.25">
      <c r="A13" s="1">
        <v>10</v>
      </c>
      <c r="B13" s="2">
        <f t="shared" si="2"/>
        <v>792687.32437766693</v>
      </c>
      <c r="C13" s="2">
        <f>-PMT('Financial Statements'!$C$19,'Financial Statements'!$D$19,$B$4)</f>
        <v>4796.4042012220189</v>
      </c>
      <c r="D13" s="3">
        <f>B13*'Financial Statements'!$C$19</f>
        <v>3963.4366218883347</v>
      </c>
      <c r="E13" s="2">
        <f t="shared" si="0"/>
        <v>832.96757933368417</v>
      </c>
      <c r="F13" s="2">
        <f t="shared" si="1"/>
        <v>791854.35679833323</v>
      </c>
    </row>
    <row r="14" spans="1:6" x14ac:dyDescent="0.25">
      <c r="A14" s="1">
        <v>11</v>
      </c>
      <c r="B14" s="2">
        <f t="shared" si="2"/>
        <v>791854.35679833323</v>
      </c>
      <c r="C14" s="2">
        <f>-PMT('Financial Statements'!$C$19,'Financial Statements'!$D$19,$B$4)</f>
        <v>4796.4042012220189</v>
      </c>
      <c r="D14" s="3">
        <f>B14*'Financial Statements'!$C$19</f>
        <v>3959.2717839916663</v>
      </c>
      <c r="E14" s="2">
        <f t="shared" si="0"/>
        <v>837.13241723035253</v>
      </c>
      <c r="F14" s="2">
        <f t="shared" si="1"/>
        <v>791017.22438110283</v>
      </c>
    </row>
    <row r="15" spans="1:6" x14ac:dyDescent="0.25">
      <c r="A15" s="1">
        <v>12</v>
      </c>
      <c r="B15" s="2">
        <f t="shared" si="2"/>
        <v>791017.22438110283</v>
      </c>
      <c r="C15" s="2">
        <f>-PMT('Financial Statements'!$C$19,'Financial Statements'!$D$19,$B$4)</f>
        <v>4796.4042012220189</v>
      </c>
      <c r="D15" s="3">
        <f>B15*'Financial Statements'!$C$19</f>
        <v>3955.0861219055141</v>
      </c>
      <c r="E15" s="2">
        <f t="shared" si="0"/>
        <v>841.31807931650474</v>
      </c>
      <c r="F15" s="2">
        <f t="shared" si="1"/>
        <v>790175.90630178631</v>
      </c>
    </row>
    <row r="16" spans="1:6" x14ac:dyDescent="0.25">
      <c r="A16" s="1">
        <v>13</v>
      </c>
      <c r="B16" s="2">
        <f t="shared" si="2"/>
        <v>790175.90630178631</v>
      </c>
      <c r="C16" s="2">
        <f>-PMT('Financial Statements'!$C$19,'Financial Statements'!$D$19,$B$4)</f>
        <v>4796.4042012220189</v>
      </c>
      <c r="D16" s="3">
        <f>B16*'Financial Statements'!$C$19</f>
        <v>3950.8795315089314</v>
      </c>
      <c r="E16" s="2">
        <f t="shared" si="0"/>
        <v>845.52466971308741</v>
      </c>
      <c r="F16" s="2">
        <f t="shared" si="1"/>
        <v>789330.3816320732</v>
      </c>
    </row>
    <row r="17" spans="1:6" x14ac:dyDescent="0.25">
      <c r="A17" s="1">
        <v>14</v>
      </c>
      <c r="B17" s="2">
        <f t="shared" si="2"/>
        <v>789330.3816320732</v>
      </c>
      <c r="C17" s="2">
        <f>-PMT('Financial Statements'!$C$19,'Financial Statements'!$D$19,$B$4)</f>
        <v>4796.4042012220189</v>
      </c>
      <c r="D17" s="3">
        <f>B17*'Financial Statements'!$C$19</f>
        <v>3946.651908160366</v>
      </c>
      <c r="E17" s="2">
        <f t="shared" si="0"/>
        <v>849.75229306165284</v>
      </c>
      <c r="F17" s="2">
        <f t="shared" si="1"/>
        <v>788480.6293390115</v>
      </c>
    </row>
    <row r="18" spans="1:6" x14ac:dyDescent="0.25">
      <c r="A18" s="1">
        <v>15</v>
      </c>
      <c r="B18" s="2">
        <f t="shared" si="2"/>
        <v>788480.6293390115</v>
      </c>
      <c r="C18" s="2">
        <f>-PMT('Financial Statements'!$C$19,'Financial Statements'!$D$19,$B$4)</f>
        <v>4796.4042012220189</v>
      </c>
      <c r="D18" s="3">
        <f>B18*'Financial Statements'!$C$19</f>
        <v>3942.4031466950578</v>
      </c>
      <c r="E18" s="2">
        <f t="shared" si="0"/>
        <v>854.00105452696107</v>
      </c>
      <c r="F18" s="2">
        <f t="shared" si="1"/>
        <v>787626.6282844845</v>
      </c>
    </row>
    <row r="19" spans="1:6" x14ac:dyDescent="0.25">
      <c r="A19" s="1">
        <v>16</v>
      </c>
      <c r="B19" s="2">
        <f t="shared" si="2"/>
        <v>787626.6282844845</v>
      </c>
      <c r="C19" s="2">
        <f>-PMT('Financial Statements'!$C$19,'Financial Statements'!$D$19,$B$4)</f>
        <v>4796.4042012220189</v>
      </c>
      <c r="D19" s="3">
        <f>B19*'Financial Statements'!$C$19</f>
        <v>3938.1331414224228</v>
      </c>
      <c r="E19" s="2">
        <f t="shared" si="0"/>
        <v>858.27105979959606</v>
      </c>
      <c r="F19" s="2">
        <f t="shared" si="1"/>
        <v>786768.35722468491</v>
      </c>
    </row>
    <row r="20" spans="1:6" x14ac:dyDescent="0.25">
      <c r="A20" s="1">
        <v>17</v>
      </c>
      <c r="B20" s="2">
        <f t="shared" si="2"/>
        <v>786768.35722468491</v>
      </c>
      <c r="C20" s="2">
        <f>-PMT('Financial Statements'!$C$19,'Financial Statements'!$D$19,$B$4)</f>
        <v>4796.4042012220189</v>
      </c>
      <c r="D20" s="3">
        <f>B20*'Financial Statements'!$C$19</f>
        <v>3933.8417861234248</v>
      </c>
      <c r="E20" s="2">
        <f t="shared" si="0"/>
        <v>862.5624150985941</v>
      </c>
      <c r="F20" s="2">
        <f t="shared" si="1"/>
        <v>785905.79480958637</v>
      </c>
    </row>
    <row r="21" spans="1:6" x14ac:dyDescent="0.25">
      <c r="A21" s="1">
        <v>18</v>
      </c>
      <c r="B21" s="2">
        <f t="shared" si="2"/>
        <v>785905.79480958637</v>
      </c>
      <c r="C21" s="2">
        <f>-PMT('Financial Statements'!$C$19,'Financial Statements'!$D$19,$B$4)</f>
        <v>4796.4042012220189</v>
      </c>
      <c r="D21" s="3">
        <f>B21*'Financial Statements'!$C$19</f>
        <v>3929.528974047932</v>
      </c>
      <c r="E21" s="2">
        <f t="shared" si="0"/>
        <v>866.87522717408683</v>
      </c>
      <c r="F21" s="2">
        <f t="shared" si="1"/>
        <v>785038.91958241223</v>
      </c>
    </row>
    <row r="22" spans="1:6" x14ac:dyDescent="0.25">
      <c r="A22" s="1">
        <v>19</v>
      </c>
      <c r="B22" s="2">
        <f t="shared" si="2"/>
        <v>785038.91958241223</v>
      </c>
      <c r="C22" s="2">
        <f>-PMT('Financial Statements'!$C$19,'Financial Statements'!$D$19,$B$4)</f>
        <v>4796.4042012220189</v>
      </c>
      <c r="D22" s="3">
        <f>B22*'Financial Statements'!$C$19</f>
        <v>3925.194597912061</v>
      </c>
      <c r="E22" s="2">
        <f t="shared" si="0"/>
        <v>871.20960330995786</v>
      </c>
      <c r="F22" s="2">
        <f t="shared" si="1"/>
        <v>784167.70997910225</v>
      </c>
    </row>
    <row r="23" spans="1:6" x14ac:dyDescent="0.25">
      <c r="A23" s="1">
        <v>20</v>
      </c>
      <c r="B23" s="2">
        <f t="shared" si="2"/>
        <v>784167.70997910225</v>
      </c>
      <c r="C23" s="2">
        <f>-PMT('Financial Statements'!$C$19,'Financial Statements'!$D$19,$B$4)</f>
        <v>4796.4042012220189</v>
      </c>
      <c r="D23" s="3">
        <f>B23*'Financial Statements'!$C$19</f>
        <v>3920.8385498955113</v>
      </c>
      <c r="E23" s="2">
        <f t="shared" si="0"/>
        <v>875.56565132650758</v>
      </c>
      <c r="F23" s="2">
        <f t="shared" si="1"/>
        <v>783292.14432777569</v>
      </c>
    </row>
    <row r="24" spans="1:6" x14ac:dyDescent="0.25">
      <c r="A24" s="1">
        <v>21</v>
      </c>
      <c r="B24" s="2">
        <f t="shared" si="2"/>
        <v>783292.14432777569</v>
      </c>
      <c r="C24" s="2">
        <f>-PMT('Financial Statements'!$C$19,'Financial Statements'!$D$19,$B$4)</f>
        <v>4796.4042012220189</v>
      </c>
      <c r="D24" s="3">
        <f>B24*'Financial Statements'!$C$19</f>
        <v>3916.4607216388786</v>
      </c>
      <c r="E24" s="2">
        <f t="shared" si="0"/>
        <v>879.94347958314029</v>
      </c>
      <c r="F24" s="2">
        <f t="shared" si="1"/>
        <v>782412.20084819256</v>
      </c>
    </row>
    <row r="25" spans="1:6" x14ac:dyDescent="0.25">
      <c r="A25" s="1">
        <v>22</v>
      </c>
      <c r="B25" s="2">
        <f t="shared" si="2"/>
        <v>782412.20084819256</v>
      </c>
      <c r="C25" s="2">
        <f>-PMT('Financial Statements'!$C$19,'Financial Statements'!$D$19,$B$4)</f>
        <v>4796.4042012220189</v>
      </c>
      <c r="D25" s="3">
        <f>B25*'Financial Statements'!$C$19</f>
        <v>3912.061004240963</v>
      </c>
      <c r="E25" s="2">
        <f t="shared" si="0"/>
        <v>884.34319698105583</v>
      </c>
      <c r="F25" s="2">
        <f t="shared" si="1"/>
        <v>781527.85765121155</v>
      </c>
    </row>
    <row r="26" spans="1:6" x14ac:dyDescent="0.25">
      <c r="A26" s="1">
        <v>23</v>
      </c>
      <c r="B26" s="2">
        <f t="shared" si="2"/>
        <v>781527.85765121155</v>
      </c>
      <c r="C26" s="2">
        <f>-PMT('Financial Statements'!$C$19,'Financial Statements'!$D$19,$B$4)</f>
        <v>4796.4042012220189</v>
      </c>
      <c r="D26" s="3">
        <f>B26*'Financial Statements'!$C$19</f>
        <v>3907.6392882560576</v>
      </c>
      <c r="E26" s="2">
        <f t="shared" si="0"/>
        <v>888.76491296596123</v>
      </c>
      <c r="F26" s="2">
        <f t="shared" si="1"/>
        <v>780639.09273824561</v>
      </c>
    </row>
    <row r="27" spans="1:6" x14ac:dyDescent="0.25">
      <c r="A27" s="1">
        <v>24</v>
      </c>
      <c r="B27" s="2">
        <f t="shared" si="2"/>
        <v>780639.09273824561</v>
      </c>
      <c r="C27" s="2">
        <f>-PMT('Financial Statements'!$C$19,'Financial Statements'!$D$19,$B$4)</f>
        <v>4796.4042012220189</v>
      </c>
      <c r="D27" s="3">
        <f>B27*'Financial Statements'!$C$19</f>
        <v>3903.1954636912283</v>
      </c>
      <c r="E27" s="2">
        <f t="shared" si="0"/>
        <v>893.20873753079059</v>
      </c>
      <c r="F27" s="2">
        <f t="shared" si="1"/>
        <v>779745.88400071487</v>
      </c>
    </row>
    <row r="28" spans="1:6" x14ac:dyDescent="0.25">
      <c r="A28" s="1">
        <v>25</v>
      </c>
      <c r="B28" s="2">
        <f t="shared" si="2"/>
        <v>779745.88400071487</v>
      </c>
      <c r="C28" s="2">
        <f>-PMT('Financial Statements'!$C$19,'Financial Statements'!$D$19,$B$4)</f>
        <v>4796.4042012220189</v>
      </c>
      <c r="D28" s="3">
        <f>B28*'Financial Statements'!$C$19</f>
        <v>3898.7294200035744</v>
      </c>
      <c r="E28" s="2">
        <f t="shared" si="0"/>
        <v>897.67478121844442</v>
      </c>
      <c r="F28" s="2">
        <f t="shared" si="1"/>
        <v>778848.20921949646</v>
      </c>
    </row>
    <row r="29" spans="1:6" x14ac:dyDescent="0.25">
      <c r="A29" s="1">
        <v>26</v>
      </c>
      <c r="B29" s="2">
        <f t="shared" si="2"/>
        <v>778848.20921949646</v>
      </c>
      <c r="C29" s="2">
        <f>-PMT('Financial Statements'!$C$19,'Financial Statements'!$D$19,$B$4)</f>
        <v>4796.4042012220189</v>
      </c>
      <c r="D29" s="3">
        <f>B29*'Financial Statements'!$C$19</f>
        <v>3894.2410460974825</v>
      </c>
      <c r="E29" s="2">
        <f t="shared" si="0"/>
        <v>902.16315512453639</v>
      </c>
      <c r="F29" s="2">
        <f t="shared" si="1"/>
        <v>777946.04606437194</v>
      </c>
    </row>
    <row r="30" spans="1:6" x14ac:dyDescent="0.25">
      <c r="A30" s="1">
        <v>27</v>
      </c>
      <c r="B30" s="2">
        <f t="shared" si="2"/>
        <v>777946.04606437194</v>
      </c>
      <c r="C30" s="2">
        <f>-PMT('Financial Statements'!$C$19,'Financial Statements'!$D$19,$B$4)</f>
        <v>4796.4042012220189</v>
      </c>
      <c r="D30" s="3">
        <f>B30*'Financial Statements'!$C$19</f>
        <v>3889.7302303218598</v>
      </c>
      <c r="E30" s="2">
        <f t="shared" si="0"/>
        <v>906.67397090015902</v>
      </c>
      <c r="F30" s="2">
        <f t="shared" si="1"/>
        <v>777039.37209347181</v>
      </c>
    </row>
    <row r="31" spans="1:6" x14ac:dyDescent="0.25">
      <c r="A31" s="1">
        <v>28</v>
      </c>
      <c r="B31" s="2">
        <f t="shared" si="2"/>
        <v>777039.37209347181</v>
      </c>
      <c r="C31" s="2">
        <f>-PMT('Financial Statements'!$C$19,'Financial Statements'!$D$19,$B$4)</f>
        <v>4796.4042012220189</v>
      </c>
      <c r="D31" s="3">
        <f>B31*'Financial Statements'!$C$19</f>
        <v>3885.1968604673593</v>
      </c>
      <c r="E31" s="2">
        <f t="shared" si="0"/>
        <v>911.20734075465953</v>
      </c>
      <c r="F31" s="2">
        <f t="shared" si="1"/>
        <v>776128.16475271713</v>
      </c>
    </row>
    <row r="32" spans="1:6" x14ac:dyDescent="0.25">
      <c r="A32" s="1">
        <v>29</v>
      </c>
      <c r="B32" s="2">
        <f t="shared" si="2"/>
        <v>776128.16475271713</v>
      </c>
      <c r="C32" s="2">
        <f>-PMT('Financial Statements'!$C$19,'Financial Statements'!$D$19,$B$4)</f>
        <v>4796.4042012220189</v>
      </c>
      <c r="D32" s="3">
        <f>B32*'Financial Statements'!$C$19</f>
        <v>3880.6408237635856</v>
      </c>
      <c r="E32" s="2">
        <f t="shared" si="0"/>
        <v>915.7633774584333</v>
      </c>
      <c r="F32" s="2">
        <f t="shared" si="1"/>
        <v>775212.40137525869</v>
      </c>
    </row>
    <row r="33" spans="1:6" x14ac:dyDescent="0.25">
      <c r="A33" s="1">
        <v>30</v>
      </c>
      <c r="B33" s="2">
        <f t="shared" si="2"/>
        <v>775212.40137525869</v>
      </c>
      <c r="C33" s="2">
        <f>-PMT('Financial Statements'!$C$19,'Financial Statements'!$D$19,$B$4)</f>
        <v>4796.4042012220189</v>
      </c>
      <c r="D33" s="3">
        <f>B33*'Financial Statements'!$C$19</f>
        <v>3876.0620068762937</v>
      </c>
      <c r="E33" s="2">
        <f t="shared" si="0"/>
        <v>920.34219434572515</v>
      </c>
      <c r="F33" s="2">
        <f t="shared" si="1"/>
        <v>774292.05918091291</v>
      </c>
    </row>
    <row r="34" spans="1:6" x14ac:dyDescent="0.25">
      <c r="A34" s="1">
        <v>31</v>
      </c>
      <c r="B34" s="2">
        <f t="shared" si="2"/>
        <v>774292.05918091291</v>
      </c>
      <c r="C34" s="2">
        <f>-PMT('Financial Statements'!$C$19,'Financial Statements'!$D$19,$B$4)</f>
        <v>4796.4042012220189</v>
      </c>
      <c r="D34" s="3">
        <f>B34*'Financial Statements'!$C$19</f>
        <v>3871.4602959045646</v>
      </c>
      <c r="E34" s="2">
        <f t="shared" si="0"/>
        <v>924.94390531745421</v>
      </c>
      <c r="F34" s="2">
        <f t="shared" si="1"/>
        <v>773367.11527559545</v>
      </c>
    </row>
    <row r="35" spans="1:6" x14ac:dyDescent="0.25">
      <c r="A35" s="1">
        <v>32</v>
      </c>
      <c r="B35" s="2">
        <f t="shared" si="2"/>
        <v>773367.11527559545</v>
      </c>
      <c r="C35" s="2">
        <f>-PMT('Financial Statements'!$C$19,'Financial Statements'!$D$19,$B$4)</f>
        <v>4796.4042012220189</v>
      </c>
      <c r="D35" s="3">
        <f>B35*'Financial Statements'!$C$19</f>
        <v>3866.8355763779773</v>
      </c>
      <c r="E35" s="2">
        <f t="shared" si="0"/>
        <v>929.56862484404155</v>
      </c>
      <c r="F35" s="2">
        <f t="shared" si="1"/>
        <v>772437.54665075138</v>
      </c>
    </row>
    <row r="36" spans="1:6" x14ac:dyDescent="0.25">
      <c r="A36" s="1">
        <v>33</v>
      </c>
      <c r="B36" s="2">
        <f t="shared" si="2"/>
        <v>772437.54665075138</v>
      </c>
      <c r="C36" s="2">
        <f>-PMT('Financial Statements'!$C$19,'Financial Statements'!$D$19,$B$4)</f>
        <v>4796.4042012220189</v>
      </c>
      <c r="D36" s="3">
        <f>B36*'Financial Statements'!$C$19</f>
        <v>3862.187733253757</v>
      </c>
      <c r="E36" s="2">
        <f t="shared" si="0"/>
        <v>934.2164679682619</v>
      </c>
      <c r="F36" s="2">
        <f t="shared" si="1"/>
        <v>771503.33018278307</v>
      </c>
    </row>
    <row r="37" spans="1:6" x14ac:dyDescent="0.25">
      <c r="A37" s="1">
        <v>34</v>
      </c>
      <c r="B37" s="2">
        <f t="shared" si="2"/>
        <v>771503.33018278307</v>
      </c>
      <c r="C37" s="2">
        <f>-PMT('Financial Statements'!$C$19,'Financial Statements'!$D$19,$B$4)</f>
        <v>4796.4042012220189</v>
      </c>
      <c r="D37" s="3">
        <f>B37*'Financial Statements'!$C$19</f>
        <v>3857.5166509139153</v>
      </c>
      <c r="E37" s="2">
        <f t="shared" si="0"/>
        <v>938.88755030810353</v>
      </c>
      <c r="F37" s="2">
        <f t="shared" si="1"/>
        <v>770564.44263247494</v>
      </c>
    </row>
    <row r="38" spans="1:6" x14ac:dyDescent="0.25">
      <c r="A38" s="1">
        <v>35</v>
      </c>
      <c r="B38" s="2">
        <f t="shared" si="2"/>
        <v>770564.44263247494</v>
      </c>
      <c r="C38" s="2">
        <f>-PMT('Financial Statements'!$C$19,'Financial Statements'!$D$19,$B$4)</f>
        <v>4796.4042012220189</v>
      </c>
      <c r="D38" s="3">
        <f>B38*'Financial Statements'!$C$19</f>
        <v>3852.8222131623747</v>
      </c>
      <c r="E38" s="2">
        <f t="shared" si="0"/>
        <v>943.58198805964412</v>
      </c>
      <c r="F38" s="2">
        <f t="shared" si="1"/>
        <v>769620.86064441525</v>
      </c>
    </row>
    <row r="39" spans="1:6" x14ac:dyDescent="0.25">
      <c r="A39" s="1">
        <v>36</v>
      </c>
      <c r="B39" s="2">
        <f t="shared" si="2"/>
        <v>769620.86064441525</v>
      </c>
      <c r="C39" s="2">
        <f>-PMT('Financial Statements'!$C$19,'Financial Statements'!$D$19,$B$4)</f>
        <v>4796.4042012220189</v>
      </c>
      <c r="D39" s="3">
        <f>B39*'Financial Statements'!$C$19</f>
        <v>3848.1043032220764</v>
      </c>
      <c r="E39" s="2">
        <f t="shared" si="0"/>
        <v>948.29989799994246</v>
      </c>
      <c r="F39" s="2">
        <f t="shared" si="1"/>
        <v>768672.56074641529</v>
      </c>
    </row>
    <row r="40" spans="1:6" x14ac:dyDescent="0.25">
      <c r="A40" s="1">
        <v>37</v>
      </c>
      <c r="B40" s="2">
        <f t="shared" si="2"/>
        <v>768672.56074641529</v>
      </c>
      <c r="C40" s="2">
        <f>-PMT('Financial Statements'!$C$19,'Financial Statements'!$D$19,$B$4)</f>
        <v>4796.4042012220189</v>
      </c>
      <c r="D40" s="3">
        <f>B40*'Financial Statements'!$C$19</f>
        <v>3843.3628037320764</v>
      </c>
      <c r="E40" s="2">
        <f t="shared" si="0"/>
        <v>953.04139748994248</v>
      </c>
      <c r="F40" s="2">
        <f t="shared" si="1"/>
        <v>767719.51934892533</v>
      </c>
    </row>
    <row r="41" spans="1:6" x14ac:dyDescent="0.25">
      <c r="A41" s="1">
        <v>38</v>
      </c>
      <c r="B41" s="2">
        <f t="shared" si="2"/>
        <v>767719.51934892533</v>
      </c>
      <c r="C41" s="2">
        <f>-PMT('Financial Statements'!$C$19,'Financial Statements'!$D$19,$B$4)</f>
        <v>4796.4042012220189</v>
      </c>
      <c r="D41" s="3">
        <f>B41*'Financial Statements'!$C$19</f>
        <v>3838.5975967446266</v>
      </c>
      <c r="E41" s="2">
        <f t="shared" si="0"/>
        <v>957.80660447739228</v>
      </c>
      <c r="F41" s="2">
        <f t="shared" si="1"/>
        <v>766761.71274444798</v>
      </c>
    </row>
    <row r="42" spans="1:6" x14ac:dyDescent="0.25">
      <c r="A42" s="1">
        <v>39</v>
      </c>
      <c r="B42" s="2">
        <f t="shared" si="2"/>
        <v>766761.71274444798</v>
      </c>
      <c r="C42" s="2">
        <f>-PMT('Financial Statements'!$C$19,'Financial Statements'!$D$19,$B$4)</f>
        <v>4796.4042012220189</v>
      </c>
      <c r="D42" s="3">
        <f>B42*'Financial Statements'!$C$19</f>
        <v>3833.8085637222398</v>
      </c>
      <c r="E42" s="2">
        <f t="shared" si="0"/>
        <v>962.59563749977906</v>
      </c>
      <c r="F42" s="2">
        <f t="shared" si="1"/>
        <v>765799.11710694816</v>
      </c>
    </row>
    <row r="43" spans="1:6" x14ac:dyDescent="0.25">
      <c r="A43" s="1">
        <v>40</v>
      </c>
      <c r="B43" s="2">
        <f t="shared" si="2"/>
        <v>765799.11710694816</v>
      </c>
      <c r="C43" s="2">
        <f>-PMT('Financial Statements'!$C$19,'Financial Statements'!$D$19,$B$4)</f>
        <v>4796.4042012220189</v>
      </c>
      <c r="D43" s="3">
        <f>B43*'Financial Statements'!$C$19</f>
        <v>3828.9955855347407</v>
      </c>
      <c r="E43" s="2">
        <f t="shared" si="0"/>
        <v>967.40861568727814</v>
      </c>
      <c r="F43" s="2">
        <f t="shared" si="1"/>
        <v>764831.70849126088</v>
      </c>
    </row>
    <row r="44" spans="1:6" x14ac:dyDescent="0.25">
      <c r="A44" s="1">
        <v>41</v>
      </c>
      <c r="B44" s="2">
        <f t="shared" si="2"/>
        <v>764831.70849126088</v>
      </c>
      <c r="C44" s="2">
        <f>-PMT('Financial Statements'!$C$19,'Financial Statements'!$D$19,$B$4)</f>
        <v>4796.4042012220189</v>
      </c>
      <c r="D44" s="3">
        <f>B44*'Financial Statements'!$C$19</f>
        <v>3824.1585424563045</v>
      </c>
      <c r="E44" s="2">
        <f t="shared" si="0"/>
        <v>972.24565876571432</v>
      </c>
      <c r="F44" s="2">
        <f t="shared" si="1"/>
        <v>763859.46283249522</v>
      </c>
    </row>
    <row r="45" spans="1:6" x14ac:dyDescent="0.25">
      <c r="A45" s="1">
        <v>42</v>
      </c>
      <c r="B45" s="2">
        <f t="shared" si="2"/>
        <v>763859.46283249522</v>
      </c>
      <c r="C45" s="2">
        <f>-PMT('Financial Statements'!$C$19,'Financial Statements'!$D$19,$B$4)</f>
        <v>4796.4042012220189</v>
      </c>
      <c r="D45" s="3">
        <f>B45*'Financial Statements'!$C$19</f>
        <v>3819.2973141624761</v>
      </c>
      <c r="E45" s="2">
        <f t="shared" si="0"/>
        <v>977.10688705954271</v>
      </c>
      <c r="F45" s="2">
        <f t="shared" si="1"/>
        <v>762882.3559454357</v>
      </c>
    </row>
    <row r="46" spans="1:6" x14ac:dyDescent="0.25">
      <c r="A46" s="1">
        <v>43</v>
      </c>
      <c r="B46" s="2">
        <f t="shared" si="2"/>
        <v>762882.3559454357</v>
      </c>
      <c r="C46" s="2">
        <f>-PMT('Financial Statements'!$C$19,'Financial Statements'!$D$19,$B$4)</f>
        <v>4796.4042012220189</v>
      </c>
      <c r="D46" s="3">
        <f>B46*'Financial Statements'!$C$19</f>
        <v>3814.4117797271788</v>
      </c>
      <c r="E46" s="2">
        <f t="shared" si="0"/>
        <v>981.99242149484007</v>
      </c>
      <c r="F46" s="2">
        <f t="shared" si="1"/>
        <v>761900.3635239409</v>
      </c>
    </row>
    <row r="47" spans="1:6" x14ac:dyDescent="0.25">
      <c r="A47" s="1">
        <v>44</v>
      </c>
      <c r="B47" s="2">
        <f t="shared" si="2"/>
        <v>761900.3635239409</v>
      </c>
      <c r="C47" s="2">
        <f>-PMT('Financial Statements'!$C$19,'Financial Statements'!$D$19,$B$4)</f>
        <v>4796.4042012220189</v>
      </c>
      <c r="D47" s="3">
        <f>B47*'Financial Statements'!$C$19</f>
        <v>3809.5018176197045</v>
      </c>
      <c r="E47" s="2">
        <f t="shared" si="0"/>
        <v>986.90238360231433</v>
      </c>
      <c r="F47" s="2">
        <f t="shared" si="1"/>
        <v>760913.46114033856</v>
      </c>
    </row>
    <row r="48" spans="1:6" x14ac:dyDescent="0.25">
      <c r="A48" s="1">
        <v>45</v>
      </c>
      <c r="B48" s="2">
        <f t="shared" si="2"/>
        <v>760913.46114033856</v>
      </c>
      <c r="C48" s="2">
        <f>-PMT('Financial Statements'!$C$19,'Financial Statements'!$D$19,$B$4)</f>
        <v>4796.4042012220189</v>
      </c>
      <c r="D48" s="3">
        <f>B48*'Financial Statements'!$C$19</f>
        <v>3804.5673057016929</v>
      </c>
      <c r="E48" s="2">
        <f t="shared" si="0"/>
        <v>991.83689552032592</v>
      </c>
      <c r="F48" s="2">
        <f t="shared" si="1"/>
        <v>759921.62424481823</v>
      </c>
    </row>
    <row r="49" spans="1:6" x14ac:dyDescent="0.25">
      <c r="A49" s="1">
        <v>46</v>
      </c>
      <c r="B49" s="2">
        <f t="shared" si="2"/>
        <v>759921.62424481823</v>
      </c>
      <c r="C49" s="2">
        <f>-PMT('Financial Statements'!$C$19,'Financial Statements'!$D$19,$B$4)</f>
        <v>4796.4042012220189</v>
      </c>
      <c r="D49" s="3">
        <f>B49*'Financial Statements'!$C$19</f>
        <v>3799.6081212240911</v>
      </c>
      <c r="E49" s="2">
        <f t="shared" si="0"/>
        <v>996.79607999792779</v>
      </c>
      <c r="F49" s="2">
        <f t="shared" si="1"/>
        <v>758924.82816482033</v>
      </c>
    </row>
    <row r="50" spans="1:6" x14ac:dyDescent="0.25">
      <c r="A50" s="1">
        <v>47</v>
      </c>
      <c r="B50" s="2">
        <f t="shared" si="2"/>
        <v>758924.82816482033</v>
      </c>
      <c r="C50" s="2">
        <f>-PMT('Financial Statements'!$C$19,'Financial Statements'!$D$19,$B$4)</f>
        <v>4796.4042012220189</v>
      </c>
      <c r="D50" s="3">
        <f>B50*'Financial Statements'!$C$19</f>
        <v>3794.6241408241017</v>
      </c>
      <c r="E50" s="2">
        <f t="shared" si="0"/>
        <v>1001.7800603979172</v>
      </c>
      <c r="F50" s="2">
        <f t="shared" si="1"/>
        <v>757923.0481044224</v>
      </c>
    </row>
    <row r="51" spans="1:6" x14ac:dyDescent="0.25">
      <c r="A51" s="1">
        <v>48</v>
      </c>
      <c r="B51" s="2">
        <f t="shared" si="2"/>
        <v>757923.0481044224</v>
      </c>
      <c r="C51" s="2">
        <f>-PMT('Financial Statements'!$C$19,'Financial Statements'!$D$19,$B$4)</f>
        <v>4796.4042012220189</v>
      </c>
      <c r="D51" s="3">
        <f>B51*'Financial Statements'!$C$19</f>
        <v>3789.6152405221119</v>
      </c>
      <c r="E51" s="2">
        <f t="shared" si="0"/>
        <v>1006.788960699907</v>
      </c>
      <c r="F51" s="2">
        <f t="shared" si="1"/>
        <v>756916.25914372248</v>
      </c>
    </row>
    <row r="52" spans="1:6" x14ac:dyDescent="0.25">
      <c r="A52" s="1">
        <v>49</v>
      </c>
      <c r="B52" s="2">
        <f t="shared" si="2"/>
        <v>756916.25914372248</v>
      </c>
      <c r="C52" s="2">
        <f>-PMT('Financial Statements'!$C$19,'Financial Statements'!$D$19,$B$4)</f>
        <v>4796.4042012220189</v>
      </c>
      <c r="D52" s="3">
        <f>B52*'Financial Statements'!$C$19</f>
        <v>3784.5812957186126</v>
      </c>
      <c r="E52" s="2">
        <f t="shared" si="0"/>
        <v>1011.8229055034062</v>
      </c>
      <c r="F52" s="2">
        <f t="shared" si="1"/>
        <v>755904.43623821903</v>
      </c>
    </row>
    <row r="53" spans="1:6" x14ac:dyDescent="0.25">
      <c r="A53" s="1">
        <v>50</v>
      </c>
      <c r="B53" s="2">
        <f t="shared" si="2"/>
        <v>755904.43623821903</v>
      </c>
      <c r="C53" s="2">
        <f>-PMT('Financial Statements'!$C$19,'Financial Statements'!$D$19,$B$4)</f>
        <v>4796.4042012220189</v>
      </c>
      <c r="D53" s="3">
        <f>B53*'Financial Statements'!$C$19</f>
        <v>3779.5221811910951</v>
      </c>
      <c r="E53" s="2">
        <f t="shared" si="0"/>
        <v>1016.8820200309237</v>
      </c>
      <c r="F53" s="2">
        <f t="shared" si="1"/>
        <v>754887.55421818816</v>
      </c>
    </row>
    <row r="54" spans="1:6" x14ac:dyDescent="0.25">
      <c r="A54" s="1">
        <v>51</v>
      </c>
      <c r="B54" s="2">
        <f t="shared" si="2"/>
        <v>754887.55421818816</v>
      </c>
      <c r="C54" s="2">
        <f>-PMT('Financial Statements'!$C$19,'Financial Statements'!$D$19,$B$4)</f>
        <v>4796.4042012220189</v>
      </c>
      <c r="D54" s="3">
        <f>B54*'Financial Statements'!$C$19</f>
        <v>3774.4377710909407</v>
      </c>
      <c r="E54" s="2">
        <f t="shared" si="0"/>
        <v>1021.9664301310781</v>
      </c>
      <c r="F54" s="2">
        <f t="shared" si="1"/>
        <v>753865.58778805705</v>
      </c>
    </row>
    <row r="55" spans="1:6" x14ac:dyDescent="0.25">
      <c r="A55" s="1">
        <v>52</v>
      </c>
      <c r="B55" s="2">
        <f t="shared" si="2"/>
        <v>753865.58778805705</v>
      </c>
      <c r="C55" s="2">
        <f>-PMT('Financial Statements'!$C$19,'Financial Statements'!$D$19,$B$4)</f>
        <v>4796.4042012220189</v>
      </c>
      <c r="D55" s="3">
        <f>B55*'Financial Statements'!$C$19</f>
        <v>3769.3279389402851</v>
      </c>
      <c r="E55" s="2">
        <f t="shared" si="0"/>
        <v>1027.0762622817338</v>
      </c>
      <c r="F55" s="2">
        <f t="shared" si="1"/>
        <v>752838.51152577531</v>
      </c>
    </row>
    <row r="56" spans="1:6" x14ac:dyDescent="0.25">
      <c r="A56" s="1">
        <v>53</v>
      </c>
      <c r="B56" s="2">
        <f t="shared" si="2"/>
        <v>752838.51152577531</v>
      </c>
      <c r="C56" s="2">
        <f>-PMT('Financial Statements'!$C$19,'Financial Statements'!$D$19,$B$4)</f>
        <v>4796.4042012220189</v>
      </c>
      <c r="D56" s="3">
        <f>B56*'Financial Statements'!$C$19</f>
        <v>3764.1925576288768</v>
      </c>
      <c r="E56" s="2">
        <f t="shared" si="0"/>
        <v>1032.2116435931421</v>
      </c>
      <c r="F56" s="2">
        <f t="shared" si="1"/>
        <v>751806.29988218215</v>
      </c>
    </row>
    <row r="57" spans="1:6" x14ac:dyDescent="0.25">
      <c r="A57" s="1">
        <v>54</v>
      </c>
      <c r="B57" s="2">
        <f t="shared" si="2"/>
        <v>751806.29988218215</v>
      </c>
      <c r="C57" s="2">
        <f>-PMT('Financial Statements'!$C$19,'Financial Statements'!$D$19,$B$4)</f>
        <v>4796.4042012220189</v>
      </c>
      <c r="D57" s="3">
        <f>B57*'Financial Statements'!$C$19</f>
        <v>3759.0314994109108</v>
      </c>
      <c r="E57" s="2">
        <f t="shared" si="0"/>
        <v>1037.3727018111081</v>
      </c>
      <c r="F57" s="2">
        <f t="shared" si="1"/>
        <v>750768.92718037101</v>
      </c>
    </row>
    <row r="58" spans="1:6" x14ac:dyDescent="0.25">
      <c r="A58" s="1">
        <v>55</v>
      </c>
      <c r="B58" s="2">
        <f t="shared" si="2"/>
        <v>750768.92718037101</v>
      </c>
      <c r="C58" s="2">
        <f>-PMT('Financial Statements'!$C$19,'Financial Statements'!$D$19,$B$4)</f>
        <v>4796.4042012220189</v>
      </c>
      <c r="D58" s="3">
        <f>B58*'Financial Statements'!$C$19</f>
        <v>3753.8446359018553</v>
      </c>
      <c r="E58" s="2">
        <f t="shared" si="0"/>
        <v>1042.5595653201635</v>
      </c>
      <c r="F58" s="2">
        <f t="shared" si="1"/>
        <v>749726.36761505087</v>
      </c>
    </row>
    <row r="59" spans="1:6" x14ac:dyDescent="0.25">
      <c r="A59" s="1">
        <v>56</v>
      </c>
      <c r="B59" s="2">
        <f t="shared" si="2"/>
        <v>749726.36761505087</v>
      </c>
      <c r="C59" s="2">
        <f>-PMT('Financial Statements'!$C$19,'Financial Statements'!$D$19,$B$4)</f>
        <v>4796.4042012220189</v>
      </c>
      <c r="D59" s="3">
        <f>B59*'Financial Statements'!$C$19</f>
        <v>3748.6318380752546</v>
      </c>
      <c r="E59" s="2">
        <f t="shared" si="0"/>
        <v>1047.7723631467643</v>
      </c>
      <c r="F59" s="2">
        <f t="shared" si="1"/>
        <v>748678.5952519041</v>
      </c>
    </row>
    <row r="60" spans="1:6" x14ac:dyDescent="0.25">
      <c r="A60" s="1">
        <v>57</v>
      </c>
      <c r="B60" s="2">
        <f t="shared" si="2"/>
        <v>748678.5952519041</v>
      </c>
      <c r="C60" s="2">
        <f>-PMT('Financial Statements'!$C$19,'Financial Statements'!$D$19,$B$4)</f>
        <v>4796.4042012220189</v>
      </c>
      <c r="D60" s="3">
        <f>B60*'Financial Statements'!$C$19</f>
        <v>3743.3929762595208</v>
      </c>
      <c r="E60" s="2">
        <f t="shared" si="0"/>
        <v>1053.0112249624981</v>
      </c>
      <c r="F60" s="2">
        <f t="shared" si="1"/>
        <v>747625.58402694156</v>
      </c>
    </row>
    <row r="61" spans="1:6" x14ac:dyDescent="0.25">
      <c r="A61" s="1">
        <v>58</v>
      </c>
      <c r="B61" s="2">
        <f t="shared" si="2"/>
        <v>747625.58402694156</v>
      </c>
      <c r="C61" s="2">
        <f>-PMT('Financial Statements'!$C$19,'Financial Statements'!$D$19,$B$4)</f>
        <v>4796.4042012220189</v>
      </c>
      <c r="D61" s="3">
        <f>B61*'Financial Statements'!$C$19</f>
        <v>3738.1279201347079</v>
      </c>
      <c r="E61" s="2">
        <f t="shared" si="0"/>
        <v>1058.276281087311</v>
      </c>
      <c r="F61" s="2">
        <f t="shared" si="1"/>
        <v>746567.30774585425</v>
      </c>
    </row>
    <row r="62" spans="1:6" x14ac:dyDescent="0.25">
      <c r="A62" s="1">
        <v>59</v>
      </c>
      <c r="B62" s="2">
        <f t="shared" si="2"/>
        <v>746567.30774585425</v>
      </c>
      <c r="C62" s="2">
        <f>-PMT('Financial Statements'!$C$19,'Financial Statements'!$D$19,$B$4)</f>
        <v>4796.4042012220189</v>
      </c>
      <c r="D62" s="3">
        <f>B62*'Financial Statements'!$C$19</f>
        <v>3732.8365387292715</v>
      </c>
      <c r="E62" s="2">
        <f t="shared" si="0"/>
        <v>1063.5676624927473</v>
      </c>
      <c r="F62" s="2">
        <f t="shared" si="1"/>
        <v>745503.74008336151</v>
      </c>
    </row>
    <row r="63" spans="1:6" x14ac:dyDescent="0.25">
      <c r="A63" s="1">
        <v>60</v>
      </c>
      <c r="B63" s="2">
        <f t="shared" si="2"/>
        <v>745503.74008336151</v>
      </c>
      <c r="C63" s="2">
        <f>-PMT('Financial Statements'!$C$19,'Financial Statements'!$D$19,$B$4)</f>
        <v>4796.4042012220189</v>
      </c>
      <c r="D63" s="3">
        <f>B63*'Financial Statements'!$C$19</f>
        <v>3727.5187004168074</v>
      </c>
      <c r="E63" s="2">
        <f t="shared" si="0"/>
        <v>1068.8855008052114</v>
      </c>
      <c r="F63" s="2">
        <f t="shared" si="1"/>
        <v>744434.85458255629</v>
      </c>
    </row>
    <row r="64" spans="1:6" x14ac:dyDescent="0.25">
      <c r="A64" s="1">
        <v>61</v>
      </c>
      <c r="B64" s="2">
        <f t="shared" si="2"/>
        <v>744434.85458255629</v>
      </c>
      <c r="C64" s="2">
        <f>-PMT('Financial Statements'!$C$19,'Financial Statements'!$D$19,$B$4)</f>
        <v>4796.4042012220189</v>
      </c>
      <c r="D64" s="3">
        <f>B64*'Financial Statements'!$C$19</f>
        <v>3722.1742729127814</v>
      </c>
      <c r="E64" s="2">
        <f t="shared" si="0"/>
        <v>1074.2299283092375</v>
      </c>
      <c r="F64" s="2">
        <f t="shared" si="1"/>
        <v>743360.62465424708</v>
      </c>
    </row>
    <row r="65" spans="1:6" x14ac:dyDescent="0.25">
      <c r="A65" s="1">
        <v>62</v>
      </c>
      <c r="B65" s="2">
        <f t="shared" si="2"/>
        <v>743360.62465424708</v>
      </c>
      <c r="C65" s="2">
        <f>-PMT('Financial Statements'!$C$19,'Financial Statements'!$D$19,$B$4)</f>
        <v>4796.4042012220189</v>
      </c>
      <c r="D65" s="3">
        <f>B65*'Financial Statements'!$C$19</f>
        <v>3716.8031232712356</v>
      </c>
      <c r="E65" s="2">
        <f t="shared" si="0"/>
        <v>1079.6010779507833</v>
      </c>
      <c r="F65" s="2">
        <f t="shared" si="1"/>
        <v>742281.02357629628</v>
      </c>
    </row>
    <row r="66" spans="1:6" x14ac:dyDescent="0.25">
      <c r="A66" s="1">
        <v>63</v>
      </c>
      <c r="B66" s="2">
        <f t="shared" si="2"/>
        <v>742281.02357629628</v>
      </c>
      <c r="C66" s="2">
        <f>-PMT('Financial Statements'!$C$19,'Financial Statements'!$D$19,$B$4)</f>
        <v>4796.4042012220189</v>
      </c>
      <c r="D66" s="3">
        <f>B66*'Financial Statements'!$C$19</f>
        <v>3711.4051178814816</v>
      </c>
      <c r="E66" s="2">
        <f t="shared" si="0"/>
        <v>1084.9990833405373</v>
      </c>
      <c r="F66" s="2">
        <f t="shared" si="1"/>
        <v>741196.02449295577</v>
      </c>
    </row>
    <row r="67" spans="1:6" x14ac:dyDescent="0.25">
      <c r="A67" s="1">
        <v>64</v>
      </c>
      <c r="B67" s="2">
        <f t="shared" si="2"/>
        <v>741196.02449295577</v>
      </c>
      <c r="C67" s="2">
        <f>-PMT('Financial Statements'!$C$19,'Financial Statements'!$D$19,$B$4)</f>
        <v>4796.4042012220189</v>
      </c>
      <c r="D67" s="3">
        <f>B67*'Financial Statements'!$C$19</f>
        <v>3705.980122464779</v>
      </c>
      <c r="E67" s="2">
        <f t="shared" si="0"/>
        <v>1090.4240787572398</v>
      </c>
      <c r="F67" s="2">
        <f t="shared" si="1"/>
        <v>740105.60041419847</v>
      </c>
    </row>
    <row r="68" spans="1:6" x14ac:dyDescent="0.25">
      <c r="A68" s="1">
        <v>65</v>
      </c>
      <c r="B68" s="2">
        <f t="shared" si="2"/>
        <v>740105.60041419847</v>
      </c>
      <c r="C68" s="2">
        <f>-PMT('Financial Statements'!$C$19,'Financial Statements'!$D$19,$B$4)</f>
        <v>4796.4042012220189</v>
      </c>
      <c r="D68" s="3">
        <f>B68*'Financial Statements'!$C$19</f>
        <v>3700.5280020709924</v>
      </c>
      <c r="E68" s="2">
        <f t="shared" si="0"/>
        <v>1095.8761991510264</v>
      </c>
      <c r="F68" s="2">
        <f t="shared" si="1"/>
        <v>739009.72421504743</v>
      </c>
    </row>
    <row r="69" spans="1:6" x14ac:dyDescent="0.25">
      <c r="A69" s="1">
        <v>66</v>
      </c>
      <c r="B69" s="2">
        <f t="shared" si="2"/>
        <v>739009.72421504743</v>
      </c>
      <c r="C69" s="2">
        <f>-PMT('Financial Statements'!$C$19,'Financial Statements'!$D$19,$B$4)</f>
        <v>4796.4042012220189</v>
      </c>
      <c r="D69" s="3">
        <f>B69*'Financial Statements'!$C$19</f>
        <v>3695.0486210752374</v>
      </c>
      <c r="E69" s="2">
        <f t="shared" ref="E69:E132" si="3">C69-D69</f>
        <v>1101.3555801467814</v>
      </c>
      <c r="F69" s="2">
        <f t="shared" ref="F69:F132" si="4">B69-E69</f>
        <v>737908.36863490066</v>
      </c>
    </row>
    <row r="70" spans="1:6" x14ac:dyDescent="0.25">
      <c r="A70" s="1">
        <v>67</v>
      </c>
      <c r="B70" s="2">
        <f t="shared" ref="B70:B133" si="5">F69</f>
        <v>737908.36863490066</v>
      </c>
      <c r="C70" s="2">
        <f>-PMT('Financial Statements'!$C$19,'Financial Statements'!$D$19,$B$4)</f>
        <v>4796.4042012220189</v>
      </c>
      <c r="D70" s="3">
        <f>B70*'Financial Statements'!$C$19</f>
        <v>3689.5418431745034</v>
      </c>
      <c r="E70" s="2">
        <f t="shared" si="3"/>
        <v>1106.8623580475155</v>
      </c>
      <c r="F70" s="2">
        <f t="shared" si="4"/>
        <v>736801.50627685315</v>
      </c>
    </row>
    <row r="71" spans="1:6" x14ac:dyDescent="0.25">
      <c r="A71" s="1">
        <v>68</v>
      </c>
      <c r="B71" s="2">
        <f t="shared" si="5"/>
        <v>736801.50627685315</v>
      </c>
      <c r="C71" s="2">
        <f>-PMT('Financial Statements'!$C$19,'Financial Statements'!$D$19,$B$4)</f>
        <v>4796.4042012220189</v>
      </c>
      <c r="D71" s="3">
        <f>B71*'Financial Statements'!$C$19</f>
        <v>3684.0075313842658</v>
      </c>
      <c r="E71" s="2">
        <f t="shared" si="3"/>
        <v>1112.3966698377531</v>
      </c>
      <c r="F71" s="2">
        <f t="shared" si="4"/>
        <v>735689.10960701539</v>
      </c>
    </row>
    <row r="72" spans="1:6" x14ac:dyDescent="0.25">
      <c r="A72" s="1">
        <v>69</v>
      </c>
      <c r="B72" s="2">
        <f t="shared" si="5"/>
        <v>735689.10960701539</v>
      </c>
      <c r="C72" s="2">
        <f>-PMT('Financial Statements'!$C$19,'Financial Statements'!$D$19,$B$4)</f>
        <v>4796.4042012220189</v>
      </c>
      <c r="D72" s="3">
        <f>B72*'Financial Statements'!$C$19</f>
        <v>3678.4455480350771</v>
      </c>
      <c r="E72" s="2">
        <f t="shared" si="3"/>
        <v>1117.9586531869418</v>
      </c>
      <c r="F72" s="2">
        <f t="shared" si="4"/>
        <v>734571.15095382847</v>
      </c>
    </row>
    <row r="73" spans="1:6" x14ac:dyDescent="0.25">
      <c r="A73" s="1">
        <v>70</v>
      </c>
      <c r="B73" s="2">
        <f t="shared" si="5"/>
        <v>734571.15095382847</v>
      </c>
      <c r="C73" s="2">
        <f>-PMT('Financial Statements'!$C$19,'Financial Statements'!$D$19,$B$4)</f>
        <v>4796.4042012220189</v>
      </c>
      <c r="D73" s="3">
        <f>B73*'Financial Statements'!$C$19</f>
        <v>3672.8557547691425</v>
      </c>
      <c r="E73" s="2">
        <f t="shared" si="3"/>
        <v>1123.5484464528763</v>
      </c>
      <c r="F73" s="2">
        <f t="shared" si="4"/>
        <v>733447.60250737565</v>
      </c>
    </row>
    <row r="74" spans="1:6" x14ac:dyDescent="0.25">
      <c r="A74" s="1">
        <v>71</v>
      </c>
      <c r="B74" s="2">
        <f t="shared" si="5"/>
        <v>733447.60250737565</v>
      </c>
      <c r="C74" s="2">
        <f>-PMT('Financial Statements'!$C$19,'Financial Statements'!$D$19,$B$4)</f>
        <v>4796.4042012220189</v>
      </c>
      <c r="D74" s="3">
        <f>B74*'Financial Statements'!$C$19</f>
        <v>3667.2380125368782</v>
      </c>
      <c r="E74" s="2">
        <f t="shared" si="3"/>
        <v>1129.1661886851407</v>
      </c>
      <c r="F74" s="2">
        <f t="shared" si="4"/>
        <v>732318.43631869054</v>
      </c>
    </row>
    <row r="75" spans="1:6" x14ac:dyDescent="0.25">
      <c r="A75" s="1">
        <v>72</v>
      </c>
      <c r="B75" s="2">
        <f t="shared" si="5"/>
        <v>732318.43631869054</v>
      </c>
      <c r="C75" s="2">
        <f>-PMT('Financial Statements'!$C$19,'Financial Statements'!$D$19,$B$4)</f>
        <v>4796.4042012220189</v>
      </c>
      <c r="D75" s="3">
        <f>B75*'Financial Statements'!$C$19</f>
        <v>3661.5921815934526</v>
      </c>
      <c r="E75" s="2">
        <f t="shared" si="3"/>
        <v>1134.8120196285663</v>
      </c>
      <c r="F75" s="2">
        <f t="shared" si="4"/>
        <v>731183.62429906195</v>
      </c>
    </row>
    <row r="76" spans="1:6" x14ac:dyDescent="0.25">
      <c r="A76" s="1">
        <v>73</v>
      </c>
      <c r="B76" s="2">
        <f t="shared" si="5"/>
        <v>731183.62429906195</v>
      </c>
      <c r="C76" s="2">
        <f>-PMT('Financial Statements'!$C$19,'Financial Statements'!$D$19,$B$4)</f>
        <v>4796.4042012220189</v>
      </c>
      <c r="D76" s="3">
        <f>B76*'Financial Statements'!$C$19</f>
        <v>3655.9181214953096</v>
      </c>
      <c r="E76" s="2">
        <f t="shared" si="3"/>
        <v>1140.4860797267092</v>
      </c>
      <c r="F76" s="2">
        <f t="shared" si="4"/>
        <v>730043.13821933523</v>
      </c>
    </row>
    <row r="77" spans="1:6" x14ac:dyDescent="0.25">
      <c r="A77" s="1">
        <v>74</v>
      </c>
      <c r="B77" s="2">
        <f t="shared" si="5"/>
        <v>730043.13821933523</v>
      </c>
      <c r="C77" s="2">
        <f>-PMT('Financial Statements'!$C$19,'Financial Statements'!$D$19,$B$4)</f>
        <v>4796.4042012220189</v>
      </c>
      <c r="D77" s="3">
        <f>B77*'Financial Statements'!$C$19</f>
        <v>3650.2156910966764</v>
      </c>
      <c r="E77" s="2">
        <f t="shared" si="3"/>
        <v>1146.1885101253424</v>
      </c>
      <c r="F77" s="2">
        <f t="shared" si="4"/>
        <v>728896.94970920985</v>
      </c>
    </row>
    <row r="78" spans="1:6" x14ac:dyDescent="0.25">
      <c r="A78" s="1">
        <v>75</v>
      </c>
      <c r="B78" s="2">
        <f t="shared" si="5"/>
        <v>728896.94970920985</v>
      </c>
      <c r="C78" s="2">
        <f>-PMT('Financial Statements'!$C$19,'Financial Statements'!$D$19,$B$4)</f>
        <v>4796.4042012220189</v>
      </c>
      <c r="D78" s="3">
        <f>B78*'Financial Statements'!$C$19</f>
        <v>3644.4847485460491</v>
      </c>
      <c r="E78" s="2">
        <f t="shared" si="3"/>
        <v>1151.9194526759698</v>
      </c>
      <c r="F78" s="2">
        <f t="shared" si="4"/>
        <v>727745.03025653388</v>
      </c>
    </row>
    <row r="79" spans="1:6" x14ac:dyDescent="0.25">
      <c r="A79" s="1">
        <v>76</v>
      </c>
      <c r="B79" s="2">
        <f t="shared" si="5"/>
        <v>727745.03025653388</v>
      </c>
      <c r="C79" s="2">
        <f>-PMT('Financial Statements'!$C$19,'Financial Statements'!$D$19,$B$4)</f>
        <v>4796.4042012220189</v>
      </c>
      <c r="D79" s="3">
        <f>B79*'Financial Statements'!$C$19</f>
        <v>3638.7251512826697</v>
      </c>
      <c r="E79" s="2">
        <f t="shared" si="3"/>
        <v>1157.6790499393492</v>
      </c>
      <c r="F79" s="2">
        <f t="shared" si="4"/>
        <v>726587.3512065945</v>
      </c>
    </row>
    <row r="80" spans="1:6" x14ac:dyDescent="0.25">
      <c r="A80" s="1">
        <v>77</v>
      </c>
      <c r="B80" s="2">
        <f t="shared" si="5"/>
        <v>726587.3512065945</v>
      </c>
      <c r="C80" s="2">
        <f>-PMT('Financial Statements'!$C$19,'Financial Statements'!$D$19,$B$4)</f>
        <v>4796.4042012220189</v>
      </c>
      <c r="D80" s="3">
        <f>B80*'Financial Statements'!$C$19</f>
        <v>3632.9367560329724</v>
      </c>
      <c r="E80" s="2">
        <f t="shared" si="3"/>
        <v>1163.4674451890464</v>
      </c>
      <c r="F80" s="2">
        <f t="shared" si="4"/>
        <v>725423.88376140548</v>
      </c>
    </row>
    <row r="81" spans="1:6" x14ac:dyDescent="0.25">
      <c r="A81" s="1">
        <v>78</v>
      </c>
      <c r="B81" s="2">
        <f t="shared" si="5"/>
        <v>725423.88376140548</v>
      </c>
      <c r="C81" s="2">
        <f>-PMT('Financial Statements'!$C$19,'Financial Statements'!$D$19,$B$4)</f>
        <v>4796.4042012220189</v>
      </c>
      <c r="D81" s="3">
        <f>B81*'Financial Statements'!$C$19</f>
        <v>3627.1194188070276</v>
      </c>
      <c r="E81" s="2">
        <f t="shared" si="3"/>
        <v>1169.2847824149912</v>
      </c>
      <c r="F81" s="2">
        <f t="shared" si="4"/>
        <v>724254.59897899046</v>
      </c>
    </row>
    <row r="82" spans="1:6" x14ac:dyDescent="0.25">
      <c r="A82" s="1">
        <v>79</v>
      </c>
      <c r="B82" s="2">
        <f t="shared" si="5"/>
        <v>724254.59897899046</v>
      </c>
      <c r="C82" s="2">
        <f>-PMT('Financial Statements'!$C$19,'Financial Statements'!$D$19,$B$4)</f>
        <v>4796.4042012220189</v>
      </c>
      <c r="D82" s="3">
        <f>B82*'Financial Statements'!$C$19</f>
        <v>3621.2729948949523</v>
      </c>
      <c r="E82" s="2">
        <f t="shared" si="3"/>
        <v>1175.1312063270666</v>
      </c>
      <c r="F82" s="2">
        <f t="shared" si="4"/>
        <v>723079.46777266334</v>
      </c>
    </row>
    <row r="83" spans="1:6" x14ac:dyDescent="0.25">
      <c r="A83" s="1">
        <v>80</v>
      </c>
      <c r="B83" s="2">
        <f t="shared" si="5"/>
        <v>723079.46777266334</v>
      </c>
      <c r="C83" s="2">
        <f>-PMT('Financial Statements'!$C$19,'Financial Statements'!$D$19,$B$4)</f>
        <v>4796.4042012220189</v>
      </c>
      <c r="D83" s="3">
        <f>B83*'Financial Statements'!$C$19</f>
        <v>3615.3973388633167</v>
      </c>
      <c r="E83" s="2">
        <f t="shared" si="3"/>
        <v>1181.0068623587022</v>
      </c>
      <c r="F83" s="2">
        <f t="shared" si="4"/>
        <v>721898.46091030468</v>
      </c>
    </row>
    <row r="84" spans="1:6" x14ac:dyDescent="0.25">
      <c r="A84" s="1">
        <v>81</v>
      </c>
      <c r="B84" s="2">
        <f t="shared" si="5"/>
        <v>721898.46091030468</v>
      </c>
      <c r="C84" s="2">
        <f>-PMT('Financial Statements'!$C$19,'Financial Statements'!$D$19,$B$4)</f>
        <v>4796.4042012220189</v>
      </c>
      <c r="D84" s="3">
        <f>B84*'Financial Statements'!$C$19</f>
        <v>3609.4923045515234</v>
      </c>
      <c r="E84" s="2">
        <f t="shared" si="3"/>
        <v>1186.9118966704955</v>
      </c>
      <c r="F84" s="2">
        <f t="shared" si="4"/>
        <v>720711.54901363421</v>
      </c>
    </row>
    <row r="85" spans="1:6" x14ac:dyDescent="0.25">
      <c r="A85" s="1">
        <v>82</v>
      </c>
      <c r="B85" s="2">
        <f t="shared" si="5"/>
        <v>720711.54901363421</v>
      </c>
      <c r="C85" s="2">
        <f>-PMT('Financial Statements'!$C$19,'Financial Statements'!$D$19,$B$4)</f>
        <v>4796.4042012220189</v>
      </c>
      <c r="D85" s="3">
        <f>B85*'Financial Statements'!$C$19</f>
        <v>3603.5577450681712</v>
      </c>
      <c r="E85" s="2">
        <f t="shared" si="3"/>
        <v>1192.8464561538476</v>
      </c>
      <c r="F85" s="2">
        <f t="shared" si="4"/>
        <v>719518.70255748031</v>
      </c>
    </row>
    <row r="86" spans="1:6" x14ac:dyDescent="0.25">
      <c r="A86" s="1">
        <v>83</v>
      </c>
      <c r="B86" s="2">
        <f t="shared" si="5"/>
        <v>719518.70255748031</v>
      </c>
      <c r="C86" s="2">
        <f>-PMT('Financial Statements'!$C$19,'Financial Statements'!$D$19,$B$4)</f>
        <v>4796.4042012220189</v>
      </c>
      <c r="D86" s="3">
        <f>B86*'Financial Statements'!$C$19</f>
        <v>3597.5935127874018</v>
      </c>
      <c r="E86" s="2">
        <f t="shared" si="3"/>
        <v>1198.8106884346171</v>
      </c>
      <c r="F86" s="2">
        <f t="shared" si="4"/>
        <v>718319.89186904568</v>
      </c>
    </row>
    <row r="87" spans="1:6" x14ac:dyDescent="0.25">
      <c r="A87" s="1">
        <v>84</v>
      </c>
      <c r="B87" s="2">
        <f t="shared" si="5"/>
        <v>718319.89186904568</v>
      </c>
      <c r="C87" s="2">
        <f>-PMT('Financial Statements'!$C$19,'Financial Statements'!$D$19,$B$4)</f>
        <v>4796.4042012220189</v>
      </c>
      <c r="D87" s="3">
        <f>B87*'Financial Statements'!$C$19</f>
        <v>3591.5994593452283</v>
      </c>
      <c r="E87" s="2">
        <f t="shared" si="3"/>
        <v>1204.8047418767906</v>
      </c>
      <c r="F87" s="2">
        <f t="shared" si="4"/>
        <v>717115.0871271689</v>
      </c>
    </row>
    <row r="88" spans="1:6" x14ac:dyDescent="0.25">
      <c r="A88" s="1">
        <v>85</v>
      </c>
      <c r="B88" s="2">
        <f t="shared" si="5"/>
        <v>717115.0871271689</v>
      </c>
      <c r="C88" s="2">
        <f>-PMT('Financial Statements'!$C$19,'Financial Statements'!$D$19,$B$4)</f>
        <v>4796.4042012220189</v>
      </c>
      <c r="D88" s="3">
        <f>B88*'Financial Statements'!$C$19</f>
        <v>3585.5754356358448</v>
      </c>
      <c r="E88" s="2">
        <f t="shared" si="3"/>
        <v>1210.8287655861741</v>
      </c>
      <c r="F88" s="2">
        <f t="shared" si="4"/>
        <v>715904.25836158276</v>
      </c>
    </row>
    <row r="89" spans="1:6" x14ac:dyDescent="0.25">
      <c r="A89" s="1">
        <v>86</v>
      </c>
      <c r="B89" s="2">
        <f t="shared" si="5"/>
        <v>715904.25836158276</v>
      </c>
      <c r="C89" s="2">
        <f>-PMT('Financial Statements'!$C$19,'Financial Statements'!$D$19,$B$4)</f>
        <v>4796.4042012220189</v>
      </c>
      <c r="D89" s="3">
        <f>B89*'Financial Statements'!$C$19</f>
        <v>3579.5212918079137</v>
      </c>
      <c r="E89" s="2">
        <f t="shared" si="3"/>
        <v>1216.8829094141051</v>
      </c>
      <c r="F89" s="2">
        <f t="shared" si="4"/>
        <v>714687.37545216864</v>
      </c>
    </row>
    <row r="90" spans="1:6" x14ac:dyDescent="0.25">
      <c r="A90" s="1">
        <v>87</v>
      </c>
      <c r="B90" s="2">
        <f t="shared" si="5"/>
        <v>714687.37545216864</v>
      </c>
      <c r="C90" s="2">
        <f>-PMT('Financial Statements'!$C$19,'Financial Statements'!$D$19,$B$4)</f>
        <v>4796.4042012220189</v>
      </c>
      <c r="D90" s="3">
        <f>B90*'Financial Statements'!$C$19</f>
        <v>3573.4368772608432</v>
      </c>
      <c r="E90" s="2">
        <f t="shared" si="3"/>
        <v>1222.9673239611757</v>
      </c>
      <c r="F90" s="2">
        <f t="shared" si="4"/>
        <v>713464.40812820743</v>
      </c>
    </row>
    <row r="91" spans="1:6" x14ac:dyDescent="0.25">
      <c r="A91" s="1">
        <v>88</v>
      </c>
      <c r="B91" s="2">
        <f t="shared" si="5"/>
        <v>713464.40812820743</v>
      </c>
      <c r="C91" s="2">
        <f>-PMT('Financial Statements'!$C$19,'Financial Statements'!$D$19,$B$4)</f>
        <v>4796.4042012220189</v>
      </c>
      <c r="D91" s="3">
        <f>B91*'Financial Statements'!$C$19</f>
        <v>3567.3220406410373</v>
      </c>
      <c r="E91" s="2">
        <f t="shared" si="3"/>
        <v>1229.0821605809815</v>
      </c>
      <c r="F91" s="2">
        <f t="shared" si="4"/>
        <v>712235.32596762641</v>
      </c>
    </row>
    <row r="92" spans="1:6" x14ac:dyDescent="0.25">
      <c r="A92" s="1">
        <v>89</v>
      </c>
      <c r="B92" s="2">
        <f t="shared" si="5"/>
        <v>712235.32596762641</v>
      </c>
      <c r="C92" s="2">
        <f>-PMT('Financial Statements'!$C$19,'Financial Statements'!$D$19,$B$4)</f>
        <v>4796.4042012220189</v>
      </c>
      <c r="D92" s="3">
        <f>B92*'Financial Statements'!$C$19</f>
        <v>3561.1766298381322</v>
      </c>
      <c r="E92" s="2">
        <f t="shared" si="3"/>
        <v>1235.2275713838867</v>
      </c>
      <c r="F92" s="2">
        <f t="shared" si="4"/>
        <v>711000.09839624248</v>
      </c>
    </row>
    <row r="93" spans="1:6" x14ac:dyDescent="0.25">
      <c r="A93" s="1">
        <v>90</v>
      </c>
      <c r="B93" s="2">
        <f t="shared" si="5"/>
        <v>711000.09839624248</v>
      </c>
      <c r="C93" s="2">
        <f>-PMT('Financial Statements'!$C$19,'Financial Statements'!$D$19,$B$4)</f>
        <v>4796.4042012220189</v>
      </c>
      <c r="D93" s="3">
        <f>B93*'Financial Statements'!$C$19</f>
        <v>3555.0004919812127</v>
      </c>
      <c r="E93" s="2">
        <f t="shared" si="3"/>
        <v>1241.4037092408062</v>
      </c>
      <c r="F93" s="2">
        <f t="shared" si="4"/>
        <v>709758.69468700164</v>
      </c>
    </row>
    <row r="94" spans="1:6" x14ac:dyDescent="0.25">
      <c r="A94" s="1">
        <v>91</v>
      </c>
      <c r="B94" s="2">
        <f t="shared" si="5"/>
        <v>709758.69468700164</v>
      </c>
      <c r="C94" s="2">
        <f>-PMT('Financial Statements'!$C$19,'Financial Statements'!$D$19,$B$4)</f>
        <v>4796.4042012220189</v>
      </c>
      <c r="D94" s="3">
        <f>B94*'Financial Statements'!$C$19</f>
        <v>3548.7934734350083</v>
      </c>
      <c r="E94" s="2">
        <f t="shared" si="3"/>
        <v>1247.6107277870105</v>
      </c>
      <c r="F94" s="2">
        <f t="shared" si="4"/>
        <v>708511.08395921462</v>
      </c>
    </row>
    <row r="95" spans="1:6" x14ac:dyDescent="0.25">
      <c r="A95" s="1">
        <v>92</v>
      </c>
      <c r="B95" s="2">
        <f t="shared" si="5"/>
        <v>708511.08395921462</v>
      </c>
      <c r="C95" s="2">
        <f>-PMT('Financial Statements'!$C$19,'Financial Statements'!$D$19,$B$4)</f>
        <v>4796.4042012220189</v>
      </c>
      <c r="D95" s="3">
        <f>B95*'Financial Statements'!$C$19</f>
        <v>3542.5554197960732</v>
      </c>
      <c r="E95" s="2">
        <f t="shared" si="3"/>
        <v>1253.8487814259456</v>
      </c>
      <c r="F95" s="2">
        <f t="shared" si="4"/>
        <v>707257.23517778865</v>
      </c>
    </row>
    <row r="96" spans="1:6" x14ac:dyDescent="0.25">
      <c r="A96" s="1">
        <v>93</v>
      </c>
      <c r="B96" s="2">
        <f t="shared" si="5"/>
        <v>707257.23517778865</v>
      </c>
      <c r="C96" s="2">
        <f>-PMT('Financial Statements'!$C$19,'Financial Statements'!$D$19,$B$4)</f>
        <v>4796.4042012220189</v>
      </c>
      <c r="D96" s="3">
        <f>B96*'Financial Statements'!$C$19</f>
        <v>3536.2861758889435</v>
      </c>
      <c r="E96" s="2">
        <f t="shared" si="3"/>
        <v>1260.1180253330754</v>
      </c>
      <c r="F96" s="2">
        <f t="shared" si="4"/>
        <v>705997.11715245561</v>
      </c>
    </row>
    <row r="97" spans="1:6" x14ac:dyDescent="0.25">
      <c r="A97" s="1">
        <v>94</v>
      </c>
      <c r="B97" s="2">
        <f t="shared" si="5"/>
        <v>705997.11715245561</v>
      </c>
      <c r="C97" s="2">
        <f>-PMT('Financial Statements'!$C$19,'Financial Statements'!$D$19,$B$4)</f>
        <v>4796.4042012220189</v>
      </c>
      <c r="D97" s="3">
        <f>B97*'Financial Statements'!$C$19</f>
        <v>3529.9855857622783</v>
      </c>
      <c r="E97" s="2">
        <f t="shared" si="3"/>
        <v>1266.4186154597405</v>
      </c>
      <c r="F97" s="2">
        <f t="shared" si="4"/>
        <v>704730.69853699591</v>
      </c>
    </row>
    <row r="98" spans="1:6" x14ac:dyDescent="0.25">
      <c r="A98" s="1">
        <v>95</v>
      </c>
      <c r="B98" s="2">
        <f t="shared" si="5"/>
        <v>704730.69853699591</v>
      </c>
      <c r="C98" s="2">
        <f>-PMT('Financial Statements'!$C$19,'Financial Statements'!$D$19,$B$4)</f>
        <v>4796.4042012220189</v>
      </c>
      <c r="D98" s="3">
        <f>B98*'Financial Statements'!$C$19</f>
        <v>3523.6534926849795</v>
      </c>
      <c r="E98" s="2">
        <f t="shared" si="3"/>
        <v>1272.7507085370394</v>
      </c>
      <c r="F98" s="2">
        <f t="shared" si="4"/>
        <v>703457.94782845885</v>
      </c>
    </row>
    <row r="99" spans="1:6" x14ac:dyDescent="0.25">
      <c r="A99" s="1">
        <v>96</v>
      </c>
      <c r="B99" s="2">
        <f t="shared" si="5"/>
        <v>703457.94782845885</v>
      </c>
      <c r="C99" s="2">
        <f>-PMT('Financial Statements'!$C$19,'Financial Statements'!$D$19,$B$4)</f>
        <v>4796.4042012220189</v>
      </c>
      <c r="D99" s="3">
        <f>B99*'Financial Statements'!$C$19</f>
        <v>3517.2897391422944</v>
      </c>
      <c r="E99" s="2">
        <f t="shared" si="3"/>
        <v>1279.1144620797245</v>
      </c>
      <c r="F99" s="2">
        <f t="shared" si="4"/>
        <v>702178.83336637914</v>
      </c>
    </row>
    <row r="100" spans="1:6" x14ac:dyDescent="0.25">
      <c r="A100" s="1">
        <v>97</v>
      </c>
      <c r="B100" s="2">
        <f t="shared" si="5"/>
        <v>702178.83336637914</v>
      </c>
      <c r="C100" s="2">
        <f>-PMT('Financial Statements'!$C$19,'Financial Statements'!$D$19,$B$4)</f>
        <v>4796.4042012220189</v>
      </c>
      <c r="D100" s="3">
        <f>B100*'Financial Statements'!$C$19</f>
        <v>3510.8941668318957</v>
      </c>
      <c r="E100" s="2">
        <f t="shared" si="3"/>
        <v>1285.5100343901231</v>
      </c>
      <c r="F100" s="2">
        <f t="shared" si="4"/>
        <v>700893.323331989</v>
      </c>
    </row>
    <row r="101" spans="1:6" x14ac:dyDescent="0.25">
      <c r="A101" s="1">
        <v>98</v>
      </c>
      <c r="B101" s="2">
        <f t="shared" si="5"/>
        <v>700893.323331989</v>
      </c>
      <c r="C101" s="2">
        <f>-PMT('Financial Statements'!$C$19,'Financial Statements'!$D$19,$B$4)</f>
        <v>4796.4042012220189</v>
      </c>
      <c r="D101" s="3">
        <f>B101*'Financial Statements'!$C$19</f>
        <v>3504.466616659945</v>
      </c>
      <c r="E101" s="2">
        <f t="shared" si="3"/>
        <v>1291.9375845620739</v>
      </c>
      <c r="F101" s="2">
        <f t="shared" si="4"/>
        <v>699601.38574742689</v>
      </c>
    </row>
    <row r="102" spans="1:6" x14ac:dyDescent="0.25">
      <c r="A102" s="1">
        <v>99</v>
      </c>
      <c r="B102" s="2">
        <f t="shared" si="5"/>
        <v>699601.38574742689</v>
      </c>
      <c r="C102" s="2">
        <f>-PMT('Financial Statements'!$C$19,'Financial Statements'!$D$19,$B$4)</f>
        <v>4796.4042012220189</v>
      </c>
      <c r="D102" s="3">
        <f>B102*'Financial Statements'!$C$19</f>
        <v>3498.0069287371343</v>
      </c>
      <c r="E102" s="2">
        <f t="shared" si="3"/>
        <v>1298.3972724848845</v>
      </c>
      <c r="F102" s="2">
        <f t="shared" si="4"/>
        <v>698302.98847494205</v>
      </c>
    </row>
    <row r="103" spans="1:6" x14ac:dyDescent="0.25">
      <c r="A103" s="1">
        <v>100</v>
      </c>
      <c r="B103" s="2">
        <f t="shared" si="5"/>
        <v>698302.98847494205</v>
      </c>
      <c r="C103" s="2">
        <f>-PMT('Financial Statements'!$C$19,'Financial Statements'!$D$19,$B$4)</f>
        <v>4796.4042012220189</v>
      </c>
      <c r="D103" s="3">
        <f>B103*'Financial Statements'!$C$19</f>
        <v>3491.5149423747102</v>
      </c>
      <c r="E103" s="2">
        <f t="shared" si="3"/>
        <v>1304.8892588473086</v>
      </c>
      <c r="F103" s="2">
        <f t="shared" si="4"/>
        <v>696998.09921609471</v>
      </c>
    </row>
    <row r="104" spans="1:6" x14ac:dyDescent="0.25">
      <c r="A104" s="1">
        <v>101</v>
      </c>
      <c r="B104" s="2">
        <f t="shared" si="5"/>
        <v>696998.09921609471</v>
      </c>
      <c r="C104" s="2">
        <f>-PMT('Financial Statements'!$C$19,'Financial Statements'!$D$19,$B$4)</f>
        <v>4796.4042012220189</v>
      </c>
      <c r="D104" s="3">
        <f>B104*'Financial Statements'!$C$19</f>
        <v>3484.9904960804738</v>
      </c>
      <c r="E104" s="2">
        <f t="shared" si="3"/>
        <v>1311.4137051415451</v>
      </c>
      <c r="F104" s="2">
        <f t="shared" si="4"/>
        <v>695686.68551095319</v>
      </c>
    </row>
    <row r="105" spans="1:6" x14ac:dyDescent="0.25">
      <c r="A105" s="1">
        <v>102</v>
      </c>
      <c r="B105" s="2">
        <f t="shared" si="5"/>
        <v>695686.68551095319</v>
      </c>
      <c r="C105" s="2">
        <f>-PMT('Financial Statements'!$C$19,'Financial Statements'!$D$19,$B$4)</f>
        <v>4796.4042012220189</v>
      </c>
      <c r="D105" s="3">
        <f>B105*'Financial Statements'!$C$19</f>
        <v>3478.4334275547662</v>
      </c>
      <c r="E105" s="2">
        <f t="shared" si="3"/>
        <v>1317.9707736672526</v>
      </c>
      <c r="F105" s="2">
        <f t="shared" si="4"/>
        <v>694368.71473728598</v>
      </c>
    </row>
    <row r="106" spans="1:6" x14ac:dyDescent="0.25">
      <c r="A106" s="1">
        <v>103</v>
      </c>
      <c r="B106" s="2">
        <f t="shared" si="5"/>
        <v>694368.71473728598</v>
      </c>
      <c r="C106" s="2">
        <f>-PMT('Financial Statements'!$C$19,'Financial Statements'!$D$19,$B$4)</f>
        <v>4796.4042012220189</v>
      </c>
      <c r="D106" s="3">
        <f>B106*'Financial Statements'!$C$19</f>
        <v>3471.8435736864299</v>
      </c>
      <c r="E106" s="2">
        <f t="shared" si="3"/>
        <v>1324.560627535589</v>
      </c>
      <c r="F106" s="2">
        <f t="shared" si="4"/>
        <v>693044.15410975041</v>
      </c>
    </row>
    <row r="107" spans="1:6" x14ac:dyDescent="0.25">
      <c r="A107" s="1">
        <v>104</v>
      </c>
      <c r="B107" s="2">
        <f t="shared" si="5"/>
        <v>693044.15410975041</v>
      </c>
      <c r="C107" s="2">
        <f>-PMT('Financial Statements'!$C$19,'Financial Statements'!$D$19,$B$4)</f>
        <v>4796.4042012220189</v>
      </c>
      <c r="D107" s="3">
        <f>B107*'Financial Statements'!$C$19</f>
        <v>3465.2207705487522</v>
      </c>
      <c r="E107" s="2">
        <f t="shared" si="3"/>
        <v>1331.1834306732667</v>
      </c>
      <c r="F107" s="2">
        <f t="shared" si="4"/>
        <v>691712.97067907709</v>
      </c>
    </row>
    <row r="108" spans="1:6" x14ac:dyDescent="0.25">
      <c r="A108" s="1">
        <v>105</v>
      </c>
      <c r="B108" s="2">
        <f t="shared" si="5"/>
        <v>691712.97067907709</v>
      </c>
      <c r="C108" s="2">
        <f>-PMT('Financial Statements'!$C$19,'Financial Statements'!$D$19,$B$4)</f>
        <v>4796.4042012220189</v>
      </c>
      <c r="D108" s="3">
        <f>B108*'Financial Statements'!$C$19</f>
        <v>3458.5648533953854</v>
      </c>
      <c r="E108" s="2">
        <f t="shared" si="3"/>
        <v>1337.8393478266335</v>
      </c>
      <c r="F108" s="2">
        <f t="shared" si="4"/>
        <v>690375.13133125042</v>
      </c>
    </row>
    <row r="109" spans="1:6" x14ac:dyDescent="0.25">
      <c r="A109" s="1">
        <v>106</v>
      </c>
      <c r="B109" s="2">
        <f t="shared" si="5"/>
        <v>690375.13133125042</v>
      </c>
      <c r="C109" s="2">
        <f>-PMT('Financial Statements'!$C$19,'Financial Statements'!$D$19,$B$4)</f>
        <v>4796.4042012220189</v>
      </c>
      <c r="D109" s="3">
        <f>B109*'Financial Statements'!$C$19</f>
        <v>3451.875656656252</v>
      </c>
      <c r="E109" s="2">
        <f t="shared" si="3"/>
        <v>1344.5285445657669</v>
      </c>
      <c r="F109" s="2">
        <f t="shared" si="4"/>
        <v>689030.60278668464</v>
      </c>
    </row>
    <row r="110" spans="1:6" x14ac:dyDescent="0.25">
      <c r="A110" s="1">
        <v>107</v>
      </c>
      <c r="B110" s="2">
        <f t="shared" si="5"/>
        <v>689030.60278668464</v>
      </c>
      <c r="C110" s="2">
        <f>-PMT('Financial Statements'!$C$19,'Financial Statements'!$D$19,$B$4)</f>
        <v>4796.4042012220189</v>
      </c>
      <c r="D110" s="3">
        <f>B110*'Financial Statements'!$C$19</f>
        <v>3445.1530139334232</v>
      </c>
      <c r="E110" s="2">
        <f t="shared" si="3"/>
        <v>1351.2511872885957</v>
      </c>
      <c r="F110" s="2">
        <f t="shared" si="4"/>
        <v>687679.35159939609</v>
      </c>
    </row>
    <row r="111" spans="1:6" x14ac:dyDescent="0.25">
      <c r="A111" s="1">
        <v>108</v>
      </c>
      <c r="B111" s="2">
        <f t="shared" si="5"/>
        <v>687679.35159939609</v>
      </c>
      <c r="C111" s="2">
        <f>-PMT('Financial Statements'!$C$19,'Financial Statements'!$D$19,$B$4)</f>
        <v>4796.4042012220189</v>
      </c>
      <c r="D111" s="3">
        <f>B111*'Financial Statements'!$C$19</f>
        <v>3438.3967579969803</v>
      </c>
      <c r="E111" s="2">
        <f t="shared" si="3"/>
        <v>1358.0074432250385</v>
      </c>
      <c r="F111" s="2">
        <f t="shared" si="4"/>
        <v>686321.34415617108</v>
      </c>
    </row>
    <row r="112" spans="1:6" x14ac:dyDescent="0.25">
      <c r="A112" s="1">
        <v>109</v>
      </c>
      <c r="B112" s="2">
        <f t="shared" si="5"/>
        <v>686321.34415617108</v>
      </c>
      <c r="C112" s="2">
        <f>-PMT('Financial Statements'!$C$19,'Financial Statements'!$D$19,$B$4)</f>
        <v>4796.4042012220189</v>
      </c>
      <c r="D112" s="3">
        <f>B112*'Financial Statements'!$C$19</f>
        <v>3431.6067207808555</v>
      </c>
      <c r="E112" s="2">
        <f t="shared" si="3"/>
        <v>1364.7974804411633</v>
      </c>
      <c r="F112" s="2">
        <f t="shared" si="4"/>
        <v>684956.54667572991</v>
      </c>
    </row>
    <row r="113" spans="1:6" x14ac:dyDescent="0.25">
      <c r="A113" s="1">
        <v>110</v>
      </c>
      <c r="B113" s="2">
        <f t="shared" si="5"/>
        <v>684956.54667572991</v>
      </c>
      <c r="C113" s="2">
        <f>-PMT('Financial Statements'!$C$19,'Financial Statements'!$D$19,$B$4)</f>
        <v>4796.4042012220189</v>
      </c>
      <c r="D113" s="3">
        <f>B113*'Financial Statements'!$C$19</f>
        <v>3424.7827333786495</v>
      </c>
      <c r="E113" s="2">
        <f t="shared" si="3"/>
        <v>1371.6214678433694</v>
      </c>
      <c r="F113" s="2">
        <f t="shared" si="4"/>
        <v>683584.9252078865</v>
      </c>
    </row>
    <row r="114" spans="1:6" x14ac:dyDescent="0.25">
      <c r="A114" s="1">
        <v>111</v>
      </c>
      <c r="B114" s="2">
        <f t="shared" si="5"/>
        <v>683584.9252078865</v>
      </c>
      <c r="C114" s="2">
        <f>-PMT('Financial Statements'!$C$19,'Financial Statements'!$D$19,$B$4)</f>
        <v>4796.4042012220189</v>
      </c>
      <c r="D114" s="3">
        <f>B114*'Financial Statements'!$C$19</f>
        <v>3417.9246260394325</v>
      </c>
      <c r="E114" s="2">
        <f t="shared" si="3"/>
        <v>1378.4795751825864</v>
      </c>
      <c r="F114" s="2">
        <f t="shared" si="4"/>
        <v>682206.44563270395</v>
      </c>
    </row>
    <row r="115" spans="1:6" x14ac:dyDescent="0.25">
      <c r="A115" s="1">
        <v>112</v>
      </c>
      <c r="B115" s="2">
        <f t="shared" si="5"/>
        <v>682206.44563270395</v>
      </c>
      <c r="C115" s="2">
        <f>-PMT('Financial Statements'!$C$19,'Financial Statements'!$D$19,$B$4)</f>
        <v>4796.4042012220189</v>
      </c>
      <c r="D115" s="3">
        <f>B115*'Financial Statements'!$C$19</f>
        <v>3411.0322281635199</v>
      </c>
      <c r="E115" s="2">
        <f t="shared" si="3"/>
        <v>1385.371973058499</v>
      </c>
      <c r="F115" s="2">
        <f t="shared" si="4"/>
        <v>680821.07365964551</v>
      </c>
    </row>
    <row r="116" spans="1:6" x14ac:dyDescent="0.25">
      <c r="A116" s="1">
        <v>113</v>
      </c>
      <c r="B116" s="2">
        <f t="shared" si="5"/>
        <v>680821.07365964551</v>
      </c>
      <c r="C116" s="2">
        <f>-PMT('Financial Statements'!$C$19,'Financial Statements'!$D$19,$B$4)</f>
        <v>4796.4042012220189</v>
      </c>
      <c r="D116" s="3">
        <f>B116*'Financial Statements'!$C$19</f>
        <v>3404.1053682982274</v>
      </c>
      <c r="E116" s="2">
        <f t="shared" si="3"/>
        <v>1392.2988329237915</v>
      </c>
      <c r="F116" s="2">
        <f t="shared" si="4"/>
        <v>679428.77482672175</v>
      </c>
    </row>
    <row r="117" spans="1:6" x14ac:dyDescent="0.25">
      <c r="A117" s="1">
        <v>114</v>
      </c>
      <c r="B117" s="2">
        <f t="shared" si="5"/>
        <v>679428.77482672175</v>
      </c>
      <c r="C117" s="2">
        <f>-PMT('Financial Statements'!$C$19,'Financial Statements'!$D$19,$B$4)</f>
        <v>4796.4042012220189</v>
      </c>
      <c r="D117" s="3">
        <f>B117*'Financial Statements'!$C$19</f>
        <v>3397.1438741336087</v>
      </c>
      <c r="E117" s="2">
        <f t="shared" si="3"/>
        <v>1399.2603270884101</v>
      </c>
      <c r="F117" s="2">
        <f t="shared" si="4"/>
        <v>678029.51449963334</v>
      </c>
    </row>
    <row r="118" spans="1:6" x14ac:dyDescent="0.25">
      <c r="A118" s="1">
        <v>115</v>
      </c>
      <c r="B118" s="2">
        <f t="shared" si="5"/>
        <v>678029.51449963334</v>
      </c>
      <c r="C118" s="2">
        <f>-PMT('Financial Statements'!$C$19,'Financial Statements'!$D$19,$B$4)</f>
        <v>4796.4042012220189</v>
      </c>
      <c r="D118" s="3">
        <f>B118*'Financial Statements'!$C$19</f>
        <v>3390.1475724981669</v>
      </c>
      <c r="E118" s="2">
        <f t="shared" si="3"/>
        <v>1406.2566287238519</v>
      </c>
      <c r="F118" s="2">
        <f t="shared" si="4"/>
        <v>676623.25787090953</v>
      </c>
    </row>
    <row r="119" spans="1:6" x14ac:dyDescent="0.25">
      <c r="A119" s="1">
        <v>116</v>
      </c>
      <c r="B119" s="2">
        <f t="shared" si="5"/>
        <v>676623.25787090953</v>
      </c>
      <c r="C119" s="2">
        <f>-PMT('Financial Statements'!$C$19,'Financial Statements'!$D$19,$B$4)</f>
        <v>4796.4042012220189</v>
      </c>
      <c r="D119" s="3">
        <f>B119*'Financial Statements'!$C$19</f>
        <v>3383.1162893545479</v>
      </c>
      <c r="E119" s="2">
        <f t="shared" si="3"/>
        <v>1413.2879118674709</v>
      </c>
      <c r="F119" s="2">
        <f t="shared" si="4"/>
        <v>675209.96995904204</v>
      </c>
    </row>
    <row r="120" spans="1:6" x14ac:dyDescent="0.25">
      <c r="A120" s="1">
        <v>117</v>
      </c>
      <c r="B120" s="2">
        <f t="shared" si="5"/>
        <v>675209.96995904204</v>
      </c>
      <c r="C120" s="2">
        <f>-PMT('Financial Statements'!$C$19,'Financial Statements'!$D$19,$B$4)</f>
        <v>4796.4042012220189</v>
      </c>
      <c r="D120" s="3">
        <f>B120*'Financial Statements'!$C$19</f>
        <v>3376.0498497952103</v>
      </c>
      <c r="E120" s="2">
        <f t="shared" si="3"/>
        <v>1420.3543514268085</v>
      </c>
      <c r="F120" s="2">
        <f t="shared" si="4"/>
        <v>673789.61560761521</v>
      </c>
    </row>
    <row r="121" spans="1:6" x14ac:dyDescent="0.25">
      <c r="A121" s="1">
        <v>118</v>
      </c>
      <c r="B121" s="2">
        <f t="shared" si="5"/>
        <v>673789.61560761521</v>
      </c>
      <c r="C121" s="2">
        <f>-PMT('Financial Statements'!$C$19,'Financial Statements'!$D$19,$B$4)</f>
        <v>4796.4042012220189</v>
      </c>
      <c r="D121" s="3">
        <f>B121*'Financial Statements'!$C$19</f>
        <v>3368.9480780380763</v>
      </c>
      <c r="E121" s="2">
        <f t="shared" si="3"/>
        <v>1427.4561231839425</v>
      </c>
      <c r="F121" s="2">
        <f t="shared" si="4"/>
        <v>672362.15948443126</v>
      </c>
    </row>
    <row r="122" spans="1:6" x14ac:dyDescent="0.25">
      <c r="A122" s="1">
        <v>119</v>
      </c>
      <c r="B122" s="2">
        <f t="shared" si="5"/>
        <v>672362.15948443126</v>
      </c>
      <c r="C122" s="2">
        <f>-PMT('Financial Statements'!$C$19,'Financial Statements'!$D$19,$B$4)</f>
        <v>4796.4042012220189</v>
      </c>
      <c r="D122" s="3">
        <f>B122*'Financial Statements'!$C$19</f>
        <v>3361.8107974221566</v>
      </c>
      <c r="E122" s="2">
        <f t="shared" si="3"/>
        <v>1434.5934037998622</v>
      </c>
      <c r="F122" s="2">
        <f t="shared" si="4"/>
        <v>670927.56608063146</v>
      </c>
    </row>
    <row r="123" spans="1:6" x14ac:dyDescent="0.25">
      <c r="A123" s="1">
        <v>120</v>
      </c>
      <c r="B123" s="2">
        <f t="shared" si="5"/>
        <v>670927.56608063146</v>
      </c>
      <c r="C123" s="2">
        <f>-PMT('Financial Statements'!$C$19,'Financial Statements'!$D$19,$B$4)</f>
        <v>4796.4042012220189</v>
      </c>
      <c r="D123" s="3">
        <f>B123*'Financial Statements'!$C$19</f>
        <v>3354.6378304031573</v>
      </c>
      <c r="E123" s="2">
        <f t="shared" si="3"/>
        <v>1441.7663708188616</v>
      </c>
      <c r="F123" s="2">
        <f t="shared" si="4"/>
        <v>669485.79970981262</v>
      </c>
    </row>
    <row r="124" spans="1:6" x14ac:dyDescent="0.25">
      <c r="A124" s="1">
        <v>121</v>
      </c>
      <c r="B124" s="2">
        <f t="shared" si="5"/>
        <v>669485.79970981262</v>
      </c>
      <c r="C124" s="2">
        <f>-PMT('Financial Statements'!$C$19,'Financial Statements'!$D$19,$B$4)</f>
        <v>4796.4042012220189</v>
      </c>
      <c r="D124" s="3">
        <f>B124*'Financial Statements'!$C$19</f>
        <v>3347.4289985490632</v>
      </c>
      <c r="E124" s="2">
        <f t="shared" si="3"/>
        <v>1448.9752026729557</v>
      </c>
      <c r="F124" s="2">
        <f t="shared" si="4"/>
        <v>668036.82450713962</v>
      </c>
    </row>
    <row r="125" spans="1:6" x14ac:dyDescent="0.25">
      <c r="A125" s="1">
        <v>122</v>
      </c>
      <c r="B125" s="2">
        <f t="shared" si="5"/>
        <v>668036.82450713962</v>
      </c>
      <c r="C125" s="2">
        <f>-PMT('Financial Statements'!$C$19,'Financial Statements'!$D$19,$B$4)</f>
        <v>4796.4042012220189</v>
      </c>
      <c r="D125" s="3">
        <f>B125*'Financial Statements'!$C$19</f>
        <v>3340.1841225356984</v>
      </c>
      <c r="E125" s="2">
        <f t="shared" si="3"/>
        <v>1456.2200786863204</v>
      </c>
      <c r="F125" s="2">
        <f t="shared" si="4"/>
        <v>666580.60442845325</v>
      </c>
    </row>
    <row r="126" spans="1:6" x14ac:dyDescent="0.25">
      <c r="A126" s="1">
        <v>123</v>
      </c>
      <c r="B126" s="2">
        <f t="shared" si="5"/>
        <v>666580.60442845325</v>
      </c>
      <c r="C126" s="2">
        <f>-PMT('Financial Statements'!$C$19,'Financial Statements'!$D$19,$B$4)</f>
        <v>4796.4042012220189</v>
      </c>
      <c r="D126" s="3">
        <f>B126*'Financial Statements'!$C$19</f>
        <v>3332.9030221422663</v>
      </c>
      <c r="E126" s="2">
        <f t="shared" si="3"/>
        <v>1463.5011790797525</v>
      </c>
      <c r="F126" s="2">
        <f t="shared" si="4"/>
        <v>665117.1032493735</v>
      </c>
    </row>
    <row r="127" spans="1:6" x14ac:dyDescent="0.25">
      <c r="A127" s="1">
        <v>124</v>
      </c>
      <c r="B127" s="2">
        <f t="shared" si="5"/>
        <v>665117.1032493735</v>
      </c>
      <c r="C127" s="2">
        <f>-PMT('Financial Statements'!$C$19,'Financial Statements'!$D$19,$B$4)</f>
        <v>4796.4042012220189</v>
      </c>
      <c r="D127" s="3">
        <f>B127*'Financial Statements'!$C$19</f>
        <v>3325.5855162468674</v>
      </c>
      <c r="E127" s="2">
        <f t="shared" si="3"/>
        <v>1470.8186849751514</v>
      </c>
      <c r="F127" s="2">
        <f t="shared" si="4"/>
        <v>663646.28456439835</v>
      </c>
    </row>
    <row r="128" spans="1:6" x14ac:dyDescent="0.25">
      <c r="A128" s="1">
        <v>125</v>
      </c>
      <c r="B128" s="2">
        <f t="shared" si="5"/>
        <v>663646.28456439835</v>
      </c>
      <c r="C128" s="2">
        <f>-PMT('Financial Statements'!$C$19,'Financial Statements'!$D$19,$B$4)</f>
        <v>4796.4042012220189</v>
      </c>
      <c r="D128" s="3">
        <f>B128*'Financial Statements'!$C$19</f>
        <v>3318.2314228219916</v>
      </c>
      <c r="E128" s="2">
        <f t="shared" si="3"/>
        <v>1478.1727784000273</v>
      </c>
      <c r="F128" s="2">
        <f t="shared" si="4"/>
        <v>662168.11178599834</v>
      </c>
    </row>
    <row r="129" spans="1:6" x14ac:dyDescent="0.25">
      <c r="A129" s="1">
        <v>126</v>
      </c>
      <c r="B129" s="2">
        <f t="shared" si="5"/>
        <v>662168.11178599834</v>
      </c>
      <c r="C129" s="2">
        <f>-PMT('Financial Statements'!$C$19,'Financial Statements'!$D$19,$B$4)</f>
        <v>4796.4042012220189</v>
      </c>
      <c r="D129" s="3">
        <f>B129*'Financial Statements'!$C$19</f>
        <v>3310.8405589299919</v>
      </c>
      <c r="E129" s="2">
        <f t="shared" si="3"/>
        <v>1485.563642292027</v>
      </c>
      <c r="F129" s="2">
        <f t="shared" si="4"/>
        <v>660682.54814370628</v>
      </c>
    </row>
    <row r="130" spans="1:6" x14ac:dyDescent="0.25">
      <c r="A130" s="1">
        <v>127</v>
      </c>
      <c r="B130" s="2">
        <f t="shared" si="5"/>
        <v>660682.54814370628</v>
      </c>
      <c r="C130" s="2">
        <f>-PMT('Financial Statements'!$C$19,'Financial Statements'!$D$19,$B$4)</f>
        <v>4796.4042012220189</v>
      </c>
      <c r="D130" s="3">
        <f>B130*'Financial Statements'!$C$19</f>
        <v>3303.4127407185315</v>
      </c>
      <c r="E130" s="2">
        <f t="shared" si="3"/>
        <v>1492.9914605034874</v>
      </c>
      <c r="F130" s="2">
        <f t="shared" si="4"/>
        <v>659189.55668320274</v>
      </c>
    </row>
    <row r="131" spans="1:6" x14ac:dyDescent="0.25">
      <c r="A131" s="1">
        <v>128</v>
      </c>
      <c r="B131" s="2">
        <f t="shared" si="5"/>
        <v>659189.55668320274</v>
      </c>
      <c r="C131" s="2">
        <f>-PMT('Financial Statements'!$C$19,'Financial Statements'!$D$19,$B$4)</f>
        <v>4796.4042012220189</v>
      </c>
      <c r="D131" s="3">
        <f>B131*'Financial Statements'!$C$19</f>
        <v>3295.9477834160139</v>
      </c>
      <c r="E131" s="2">
        <f t="shared" si="3"/>
        <v>1500.456417806005</v>
      </c>
      <c r="F131" s="2">
        <f t="shared" si="4"/>
        <v>657689.10026539676</v>
      </c>
    </row>
    <row r="132" spans="1:6" x14ac:dyDescent="0.25">
      <c r="A132" s="1">
        <v>129</v>
      </c>
      <c r="B132" s="2">
        <f t="shared" si="5"/>
        <v>657689.10026539676</v>
      </c>
      <c r="C132" s="2">
        <f>-PMT('Financial Statements'!$C$19,'Financial Statements'!$D$19,$B$4)</f>
        <v>4796.4042012220189</v>
      </c>
      <c r="D132" s="3">
        <f>B132*'Financial Statements'!$C$19</f>
        <v>3288.445501326984</v>
      </c>
      <c r="E132" s="2">
        <f t="shared" si="3"/>
        <v>1507.9586998950349</v>
      </c>
      <c r="F132" s="2">
        <f t="shared" si="4"/>
        <v>656181.14156550169</v>
      </c>
    </row>
    <row r="133" spans="1:6" x14ac:dyDescent="0.25">
      <c r="A133" s="1">
        <v>130</v>
      </c>
      <c r="B133" s="2">
        <f t="shared" si="5"/>
        <v>656181.14156550169</v>
      </c>
      <c r="C133" s="2">
        <f>-PMT('Financial Statements'!$C$19,'Financial Statements'!$D$19,$B$4)</f>
        <v>4796.4042012220189</v>
      </c>
      <c r="D133" s="3">
        <f>B133*'Financial Statements'!$C$19</f>
        <v>3280.9057078275086</v>
      </c>
      <c r="E133" s="2">
        <f t="shared" ref="E133:E196" si="6">C133-D133</f>
        <v>1515.4984933945102</v>
      </c>
      <c r="F133" s="2">
        <f t="shared" ref="F133:F196" si="7">B133-E133</f>
        <v>654665.64307210722</v>
      </c>
    </row>
    <row r="134" spans="1:6" x14ac:dyDescent="0.25">
      <c r="A134" s="1">
        <v>131</v>
      </c>
      <c r="B134" s="2">
        <f t="shared" ref="B134:B197" si="8">F133</f>
        <v>654665.64307210722</v>
      </c>
      <c r="C134" s="2">
        <f>-PMT('Financial Statements'!$C$19,'Financial Statements'!$D$19,$B$4)</f>
        <v>4796.4042012220189</v>
      </c>
      <c r="D134" s="3">
        <f>B134*'Financial Statements'!$C$19</f>
        <v>3273.328215360536</v>
      </c>
      <c r="E134" s="2">
        <f t="shared" si="6"/>
        <v>1523.0759858614829</v>
      </c>
      <c r="F134" s="2">
        <f t="shared" si="7"/>
        <v>653142.56708624575</v>
      </c>
    </row>
    <row r="135" spans="1:6" x14ac:dyDescent="0.25">
      <c r="A135" s="1">
        <v>132</v>
      </c>
      <c r="B135" s="2">
        <f t="shared" si="8"/>
        <v>653142.56708624575</v>
      </c>
      <c r="C135" s="2">
        <f>-PMT('Financial Statements'!$C$19,'Financial Statements'!$D$19,$B$4)</f>
        <v>4796.4042012220189</v>
      </c>
      <c r="D135" s="3">
        <f>B135*'Financial Statements'!$C$19</f>
        <v>3265.712835431229</v>
      </c>
      <c r="E135" s="2">
        <f t="shared" si="6"/>
        <v>1530.6913657907899</v>
      </c>
      <c r="F135" s="2">
        <f t="shared" si="7"/>
        <v>651611.87572045496</v>
      </c>
    </row>
    <row r="136" spans="1:6" x14ac:dyDescent="0.25">
      <c r="A136" s="1">
        <v>133</v>
      </c>
      <c r="B136" s="2">
        <f t="shared" si="8"/>
        <v>651611.87572045496</v>
      </c>
      <c r="C136" s="2">
        <f>-PMT('Financial Statements'!$C$19,'Financial Statements'!$D$19,$B$4)</f>
        <v>4796.4042012220189</v>
      </c>
      <c r="D136" s="3">
        <f>B136*'Financial Statements'!$C$19</f>
        <v>3258.059378602275</v>
      </c>
      <c r="E136" s="2">
        <f t="shared" si="6"/>
        <v>1538.3448226197438</v>
      </c>
      <c r="F136" s="2">
        <f t="shared" si="7"/>
        <v>650073.53089783527</v>
      </c>
    </row>
    <row r="137" spans="1:6" x14ac:dyDescent="0.25">
      <c r="A137" s="1">
        <v>134</v>
      </c>
      <c r="B137" s="2">
        <f t="shared" si="8"/>
        <v>650073.53089783527</v>
      </c>
      <c r="C137" s="2">
        <f>-PMT('Financial Statements'!$C$19,'Financial Statements'!$D$19,$B$4)</f>
        <v>4796.4042012220189</v>
      </c>
      <c r="D137" s="3">
        <f>B137*'Financial Statements'!$C$19</f>
        <v>3250.3676544891764</v>
      </c>
      <c r="E137" s="2">
        <f t="shared" si="6"/>
        <v>1546.0365467328425</v>
      </c>
      <c r="F137" s="2">
        <f t="shared" si="7"/>
        <v>648527.49435110239</v>
      </c>
    </row>
    <row r="138" spans="1:6" x14ac:dyDescent="0.25">
      <c r="A138" s="1">
        <v>135</v>
      </c>
      <c r="B138" s="2">
        <f t="shared" si="8"/>
        <v>648527.49435110239</v>
      </c>
      <c r="C138" s="2">
        <f>-PMT('Financial Statements'!$C$19,'Financial Statements'!$D$19,$B$4)</f>
        <v>4796.4042012220189</v>
      </c>
      <c r="D138" s="3">
        <f>B138*'Financial Statements'!$C$19</f>
        <v>3242.6374717555118</v>
      </c>
      <c r="E138" s="2">
        <f t="shared" si="6"/>
        <v>1553.7667294665071</v>
      </c>
      <c r="F138" s="2">
        <f t="shared" si="7"/>
        <v>646973.72762163589</v>
      </c>
    </row>
    <row r="139" spans="1:6" x14ac:dyDescent="0.25">
      <c r="A139" s="1">
        <v>136</v>
      </c>
      <c r="B139" s="2">
        <f t="shared" si="8"/>
        <v>646973.72762163589</v>
      </c>
      <c r="C139" s="2">
        <f>-PMT('Financial Statements'!$C$19,'Financial Statements'!$D$19,$B$4)</f>
        <v>4796.4042012220189</v>
      </c>
      <c r="D139" s="3">
        <f>B139*'Financial Statements'!$C$19</f>
        <v>3234.8686381081793</v>
      </c>
      <c r="E139" s="2">
        <f t="shared" si="6"/>
        <v>1561.5355631138395</v>
      </c>
      <c r="F139" s="2">
        <f t="shared" si="7"/>
        <v>645412.19205852202</v>
      </c>
    </row>
    <row r="140" spans="1:6" x14ac:dyDescent="0.25">
      <c r="A140" s="1">
        <v>137</v>
      </c>
      <c r="B140" s="2">
        <f t="shared" si="8"/>
        <v>645412.19205852202</v>
      </c>
      <c r="C140" s="2">
        <f>-PMT('Financial Statements'!$C$19,'Financial Statements'!$D$19,$B$4)</f>
        <v>4796.4042012220189</v>
      </c>
      <c r="D140" s="3">
        <f>B140*'Financial Statements'!$C$19</f>
        <v>3227.0609602926102</v>
      </c>
      <c r="E140" s="2">
        <f t="shared" si="6"/>
        <v>1569.3432409294087</v>
      </c>
      <c r="F140" s="2">
        <f t="shared" si="7"/>
        <v>643842.8488175926</v>
      </c>
    </row>
    <row r="141" spans="1:6" x14ac:dyDescent="0.25">
      <c r="A141" s="1">
        <v>138</v>
      </c>
      <c r="B141" s="2">
        <f t="shared" si="8"/>
        <v>643842.8488175926</v>
      </c>
      <c r="C141" s="2">
        <f>-PMT('Financial Statements'!$C$19,'Financial Statements'!$D$19,$B$4)</f>
        <v>4796.4042012220189</v>
      </c>
      <c r="D141" s="3">
        <f>B141*'Financial Statements'!$C$19</f>
        <v>3219.2142440879629</v>
      </c>
      <c r="E141" s="2">
        <f t="shared" si="6"/>
        <v>1577.1899571340559</v>
      </c>
      <c r="F141" s="2">
        <f t="shared" si="7"/>
        <v>642265.65886045853</v>
      </c>
    </row>
    <row r="142" spans="1:6" x14ac:dyDescent="0.25">
      <c r="A142" s="1">
        <v>139</v>
      </c>
      <c r="B142" s="2">
        <f t="shared" si="8"/>
        <v>642265.65886045853</v>
      </c>
      <c r="C142" s="2">
        <f>-PMT('Financial Statements'!$C$19,'Financial Statements'!$D$19,$B$4)</f>
        <v>4796.4042012220189</v>
      </c>
      <c r="D142" s="3">
        <f>B142*'Financial Statements'!$C$19</f>
        <v>3211.3282943022928</v>
      </c>
      <c r="E142" s="2">
        <f t="shared" si="6"/>
        <v>1585.0759069197261</v>
      </c>
      <c r="F142" s="2">
        <f t="shared" si="7"/>
        <v>640680.58295353875</v>
      </c>
    </row>
    <row r="143" spans="1:6" x14ac:dyDescent="0.25">
      <c r="A143" s="1">
        <v>140</v>
      </c>
      <c r="B143" s="2">
        <f t="shared" si="8"/>
        <v>640680.58295353875</v>
      </c>
      <c r="C143" s="2">
        <f>-PMT('Financial Statements'!$C$19,'Financial Statements'!$D$19,$B$4)</f>
        <v>4796.4042012220189</v>
      </c>
      <c r="D143" s="3">
        <f>B143*'Financial Statements'!$C$19</f>
        <v>3203.4029147676938</v>
      </c>
      <c r="E143" s="2">
        <f t="shared" si="6"/>
        <v>1593.0012864543251</v>
      </c>
      <c r="F143" s="2">
        <f t="shared" si="7"/>
        <v>639087.58166708436</v>
      </c>
    </row>
    <row r="144" spans="1:6" x14ac:dyDescent="0.25">
      <c r="A144" s="1">
        <v>141</v>
      </c>
      <c r="B144" s="2">
        <f t="shared" si="8"/>
        <v>639087.58166708436</v>
      </c>
      <c r="C144" s="2">
        <f>-PMT('Financial Statements'!$C$19,'Financial Statements'!$D$19,$B$4)</f>
        <v>4796.4042012220189</v>
      </c>
      <c r="D144" s="3">
        <f>B144*'Financial Statements'!$C$19</f>
        <v>3195.437908335422</v>
      </c>
      <c r="E144" s="2">
        <f t="shared" si="6"/>
        <v>1600.9662928865969</v>
      </c>
      <c r="F144" s="2">
        <f t="shared" si="7"/>
        <v>637486.61537419772</v>
      </c>
    </row>
    <row r="145" spans="1:6" x14ac:dyDescent="0.25">
      <c r="A145" s="1">
        <v>142</v>
      </c>
      <c r="B145" s="2">
        <f t="shared" si="8"/>
        <v>637486.61537419772</v>
      </c>
      <c r="C145" s="2">
        <f>-PMT('Financial Statements'!$C$19,'Financial Statements'!$D$19,$B$4)</f>
        <v>4796.4042012220189</v>
      </c>
      <c r="D145" s="3">
        <f>B145*'Financial Statements'!$C$19</f>
        <v>3187.4330768709888</v>
      </c>
      <c r="E145" s="2">
        <f t="shared" si="6"/>
        <v>1608.9711243510301</v>
      </c>
      <c r="F145" s="2">
        <f t="shared" si="7"/>
        <v>635877.64424984669</v>
      </c>
    </row>
    <row r="146" spans="1:6" x14ac:dyDescent="0.25">
      <c r="A146" s="1">
        <v>143</v>
      </c>
      <c r="B146" s="2">
        <f t="shared" si="8"/>
        <v>635877.64424984669</v>
      </c>
      <c r="C146" s="2">
        <f>-PMT('Financial Statements'!$C$19,'Financial Statements'!$D$19,$B$4)</f>
        <v>4796.4042012220189</v>
      </c>
      <c r="D146" s="3">
        <f>B146*'Financial Statements'!$C$19</f>
        <v>3179.3882212492335</v>
      </c>
      <c r="E146" s="2">
        <f t="shared" si="6"/>
        <v>1617.0159799727853</v>
      </c>
      <c r="F146" s="2">
        <f t="shared" si="7"/>
        <v>634260.62826987391</v>
      </c>
    </row>
    <row r="147" spans="1:6" x14ac:dyDescent="0.25">
      <c r="A147" s="1">
        <v>144</v>
      </c>
      <c r="B147" s="2">
        <f t="shared" si="8"/>
        <v>634260.62826987391</v>
      </c>
      <c r="C147" s="2">
        <f>-PMT('Financial Statements'!$C$19,'Financial Statements'!$D$19,$B$4)</f>
        <v>4796.4042012220189</v>
      </c>
      <c r="D147" s="3">
        <f>B147*'Financial Statements'!$C$19</f>
        <v>3171.3031413493695</v>
      </c>
      <c r="E147" s="2">
        <f t="shared" si="6"/>
        <v>1625.1010598726493</v>
      </c>
      <c r="F147" s="2">
        <f t="shared" si="7"/>
        <v>632635.52721000125</v>
      </c>
    </row>
    <row r="148" spans="1:6" x14ac:dyDescent="0.25">
      <c r="A148" s="1">
        <v>145</v>
      </c>
      <c r="B148" s="2">
        <f t="shared" si="8"/>
        <v>632635.52721000125</v>
      </c>
      <c r="C148" s="2">
        <f>-PMT('Financial Statements'!$C$19,'Financial Statements'!$D$19,$B$4)</f>
        <v>4796.4042012220189</v>
      </c>
      <c r="D148" s="3">
        <f>B148*'Financial Statements'!$C$19</f>
        <v>3163.1776360500062</v>
      </c>
      <c r="E148" s="2">
        <f t="shared" si="6"/>
        <v>1633.2265651720127</v>
      </c>
      <c r="F148" s="2">
        <f t="shared" si="7"/>
        <v>631002.30064482929</v>
      </c>
    </row>
    <row r="149" spans="1:6" x14ac:dyDescent="0.25">
      <c r="A149" s="1">
        <v>146</v>
      </c>
      <c r="B149" s="2">
        <f t="shared" si="8"/>
        <v>631002.30064482929</v>
      </c>
      <c r="C149" s="2">
        <f>-PMT('Financial Statements'!$C$19,'Financial Statements'!$D$19,$B$4)</f>
        <v>4796.4042012220189</v>
      </c>
      <c r="D149" s="3">
        <f>B149*'Financial Statements'!$C$19</f>
        <v>3155.0115032241465</v>
      </c>
      <c r="E149" s="2">
        <f t="shared" si="6"/>
        <v>1641.3926979978723</v>
      </c>
      <c r="F149" s="2">
        <f t="shared" si="7"/>
        <v>629360.90794683143</v>
      </c>
    </row>
    <row r="150" spans="1:6" x14ac:dyDescent="0.25">
      <c r="A150" s="1">
        <v>147</v>
      </c>
      <c r="B150" s="2">
        <f t="shared" si="8"/>
        <v>629360.90794683143</v>
      </c>
      <c r="C150" s="2">
        <f>-PMT('Financial Statements'!$C$19,'Financial Statements'!$D$19,$B$4)</f>
        <v>4796.4042012220189</v>
      </c>
      <c r="D150" s="3">
        <f>B150*'Financial Statements'!$C$19</f>
        <v>3146.8045397341571</v>
      </c>
      <c r="E150" s="2">
        <f t="shared" si="6"/>
        <v>1649.5996614878618</v>
      </c>
      <c r="F150" s="2">
        <f t="shared" si="7"/>
        <v>627711.30828534358</v>
      </c>
    </row>
    <row r="151" spans="1:6" x14ac:dyDescent="0.25">
      <c r="A151" s="1">
        <v>148</v>
      </c>
      <c r="B151" s="2">
        <f t="shared" si="8"/>
        <v>627711.30828534358</v>
      </c>
      <c r="C151" s="2">
        <f>-PMT('Financial Statements'!$C$19,'Financial Statements'!$D$19,$B$4)</f>
        <v>4796.4042012220189</v>
      </c>
      <c r="D151" s="3">
        <f>B151*'Financial Statements'!$C$19</f>
        <v>3138.556541426718</v>
      </c>
      <c r="E151" s="2">
        <f t="shared" si="6"/>
        <v>1657.8476597953008</v>
      </c>
      <c r="F151" s="2">
        <f t="shared" si="7"/>
        <v>626053.46062554826</v>
      </c>
    </row>
    <row r="152" spans="1:6" x14ac:dyDescent="0.25">
      <c r="A152" s="1">
        <v>149</v>
      </c>
      <c r="B152" s="2">
        <f t="shared" si="8"/>
        <v>626053.46062554826</v>
      </c>
      <c r="C152" s="2">
        <f>-PMT('Financial Statements'!$C$19,'Financial Statements'!$D$19,$B$4)</f>
        <v>4796.4042012220189</v>
      </c>
      <c r="D152" s="3">
        <f>B152*'Financial Statements'!$C$19</f>
        <v>3130.2673031277413</v>
      </c>
      <c r="E152" s="2">
        <f t="shared" si="6"/>
        <v>1666.1368980942775</v>
      </c>
      <c r="F152" s="2">
        <f t="shared" si="7"/>
        <v>624387.32372745394</v>
      </c>
    </row>
    <row r="153" spans="1:6" x14ac:dyDescent="0.25">
      <c r="A153" s="1">
        <v>150</v>
      </c>
      <c r="B153" s="2">
        <f t="shared" si="8"/>
        <v>624387.32372745394</v>
      </c>
      <c r="C153" s="2">
        <f>-PMT('Financial Statements'!$C$19,'Financial Statements'!$D$19,$B$4)</f>
        <v>4796.4042012220189</v>
      </c>
      <c r="D153" s="3">
        <f>B153*'Financial Statements'!$C$19</f>
        <v>3121.9366186372699</v>
      </c>
      <c r="E153" s="2">
        <f t="shared" si="6"/>
        <v>1674.4675825847489</v>
      </c>
      <c r="F153" s="2">
        <f t="shared" si="7"/>
        <v>622712.85614486923</v>
      </c>
    </row>
    <row r="154" spans="1:6" x14ac:dyDescent="0.25">
      <c r="A154" s="1">
        <v>151</v>
      </c>
      <c r="B154" s="2">
        <f t="shared" si="8"/>
        <v>622712.85614486923</v>
      </c>
      <c r="C154" s="2">
        <f>-PMT('Financial Statements'!$C$19,'Financial Statements'!$D$19,$B$4)</f>
        <v>4796.4042012220189</v>
      </c>
      <c r="D154" s="3">
        <f>B154*'Financial Statements'!$C$19</f>
        <v>3113.5642807243462</v>
      </c>
      <c r="E154" s="2">
        <f t="shared" si="6"/>
        <v>1682.8399204976727</v>
      </c>
      <c r="F154" s="2">
        <f t="shared" si="7"/>
        <v>621030.01622437162</v>
      </c>
    </row>
    <row r="155" spans="1:6" x14ac:dyDescent="0.25">
      <c r="A155" s="1">
        <v>152</v>
      </c>
      <c r="B155" s="2">
        <f t="shared" si="8"/>
        <v>621030.01622437162</v>
      </c>
      <c r="C155" s="2">
        <f>-PMT('Financial Statements'!$C$19,'Financial Statements'!$D$19,$B$4)</f>
        <v>4796.4042012220189</v>
      </c>
      <c r="D155" s="3">
        <f>B155*'Financial Statements'!$C$19</f>
        <v>3105.150081121858</v>
      </c>
      <c r="E155" s="2">
        <f t="shared" si="6"/>
        <v>1691.2541201001609</v>
      </c>
      <c r="F155" s="2">
        <f t="shared" si="7"/>
        <v>619338.76210427145</v>
      </c>
    </row>
    <row r="156" spans="1:6" x14ac:dyDescent="0.25">
      <c r="A156" s="1">
        <v>153</v>
      </c>
      <c r="B156" s="2">
        <f t="shared" si="8"/>
        <v>619338.76210427145</v>
      </c>
      <c r="C156" s="2">
        <f>-PMT('Financial Statements'!$C$19,'Financial Statements'!$D$19,$B$4)</f>
        <v>4796.4042012220189</v>
      </c>
      <c r="D156" s="3">
        <f>B156*'Financial Statements'!$C$19</f>
        <v>3096.6938105213571</v>
      </c>
      <c r="E156" s="2">
        <f t="shared" si="6"/>
        <v>1699.7103907006617</v>
      </c>
      <c r="F156" s="2">
        <f t="shared" si="7"/>
        <v>617639.05171357084</v>
      </c>
    </row>
    <row r="157" spans="1:6" x14ac:dyDescent="0.25">
      <c r="A157" s="1">
        <v>154</v>
      </c>
      <c r="B157" s="2">
        <f t="shared" si="8"/>
        <v>617639.05171357084</v>
      </c>
      <c r="C157" s="2">
        <f>-PMT('Financial Statements'!$C$19,'Financial Statements'!$D$19,$B$4)</f>
        <v>4796.4042012220189</v>
      </c>
      <c r="D157" s="3">
        <f>B157*'Financial Statements'!$C$19</f>
        <v>3088.1952585678541</v>
      </c>
      <c r="E157" s="2">
        <f t="shared" si="6"/>
        <v>1708.2089426541647</v>
      </c>
      <c r="F157" s="2">
        <f t="shared" si="7"/>
        <v>615930.84277091664</v>
      </c>
    </row>
    <row r="158" spans="1:6" x14ac:dyDescent="0.25">
      <c r="A158" s="1">
        <v>155</v>
      </c>
      <c r="B158" s="2">
        <f t="shared" si="8"/>
        <v>615930.84277091664</v>
      </c>
      <c r="C158" s="2">
        <f>-PMT('Financial Statements'!$C$19,'Financial Statements'!$D$19,$B$4)</f>
        <v>4796.4042012220189</v>
      </c>
      <c r="D158" s="3">
        <f>B158*'Financial Statements'!$C$19</f>
        <v>3079.6542138545833</v>
      </c>
      <c r="E158" s="2">
        <f t="shared" si="6"/>
        <v>1716.7499873674356</v>
      </c>
      <c r="F158" s="2">
        <f t="shared" si="7"/>
        <v>614214.09278354922</v>
      </c>
    </row>
    <row r="159" spans="1:6" x14ac:dyDescent="0.25">
      <c r="A159" s="1">
        <v>156</v>
      </c>
      <c r="B159" s="2">
        <f t="shared" si="8"/>
        <v>614214.09278354922</v>
      </c>
      <c r="C159" s="2">
        <f>-PMT('Financial Statements'!$C$19,'Financial Statements'!$D$19,$B$4)</f>
        <v>4796.4042012220189</v>
      </c>
      <c r="D159" s="3">
        <f>B159*'Financial Statements'!$C$19</f>
        <v>3071.0704639177461</v>
      </c>
      <c r="E159" s="2">
        <f t="shared" si="6"/>
        <v>1725.3337373042727</v>
      </c>
      <c r="F159" s="2">
        <f t="shared" si="7"/>
        <v>612488.7590462449</v>
      </c>
    </row>
    <row r="160" spans="1:6" x14ac:dyDescent="0.25">
      <c r="A160" s="1">
        <v>157</v>
      </c>
      <c r="B160" s="2">
        <f t="shared" si="8"/>
        <v>612488.7590462449</v>
      </c>
      <c r="C160" s="2">
        <f>-PMT('Financial Statements'!$C$19,'Financial Statements'!$D$19,$B$4)</f>
        <v>4796.4042012220189</v>
      </c>
      <c r="D160" s="3">
        <f>B160*'Financial Statements'!$C$19</f>
        <v>3062.4437952312246</v>
      </c>
      <c r="E160" s="2">
        <f t="shared" si="6"/>
        <v>1733.9604059907942</v>
      </c>
      <c r="F160" s="2">
        <f t="shared" si="7"/>
        <v>610754.79864025407</v>
      </c>
    </row>
    <row r="161" spans="1:6" x14ac:dyDescent="0.25">
      <c r="A161" s="1">
        <v>158</v>
      </c>
      <c r="B161" s="2">
        <f t="shared" si="8"/>
        <v>610754.79864025407</v>
      </c>
      <c r="C161" s="2">
        <f>-PMT('Financial Statements'!$C$19,'Financial Statements'!$D$19,$B$4)</f>
        <v>4796.4042012220189</v>
      </c>
      <c r="D161" s="3">
        <f>B161*'Financial Statements'!$C$19</f>
        <v>3053.7739932012705</v>
      </c>
      <c r="E161" s="2">
        <f t="shared" si="6"/>
        <v>1742.6302080207483</v>
      </c>
      <c r="F161" s="2">
        <f t="shared" si="7"/>
        <v>609012.16843223327</v>
      </c>
    </row>
    <row r="162" spans="1:6" x14ac:dyDescent="0.25">
      <c r="A162" s="1">
        <v>159</v>
      </c>
      <c r="B162" s="2">
        <f t="shared" si="8"/>
        <v>609012.16843223327</v>
      </c>
      <c r="C162" s="2">
        <f>-PMT('Financial Statements'!$C$19,'Financial Statements'!$D$19,$B$4)</f>
        <v>4796.4042012220189</v>
      </c>
      <c r="D162" s="3">
        <f>B162*'Financial Statements'!$C$19</f>
        <v>3045.0608421611664</v>
      </c>
      <c r="E162" s="2">
        <f t="shared" si="6"/>
        <v>1751.3433590608524</v>
      </c>
      <c r="F162" s="2">
        <f t="shared" si="7"/>
        <v>607260.82507317245</v>
      </c>
    </row>
    <row r="163" spans="1:6" x14ac:dyDescent="0.25">
      <c r="A163" s="1">
        <v>160</v>
      </c>
      <c r="B163" s="2">
        <f t="shared" si="8"/>
        <v>607260.82507317245</v>
      </c>
      <c r="C163" s="2">
        <f>-PMT('Financial Statements'!$C$19,'Financial Statements'!$D$19,$B$4)</f>
        <v>4796.4042012220189</v>
      </c>
      <c r="D163" s="3">
        <f>B163*'Financial Statements'!$C$19</f>
        <v>3036.3041253658625</v>
      </c>
      <c r="E163" s="2">
        <f t="shared" si="6"/>
        <v>1760.1000758561563</v>
      </c>
      <c r="F163" s="2">
        <f t="shared" si="7"/>
        <v>605500.72499731625</v>
      </c>
    </row>
    <row r="164" spans="1:6" x14ac:dyDescent="0.25">
      <c r="A164" s="1">
        <v>161</v>
      </c>
      <c r="B164" s="2">
        <f t="shared" si="8"/>
        <v>605500.72499731625</v>
      </c>
      <c r="C164" s="2">
        <f>-PMT('Financial Statements'!$C$19,'Financial Statements'!$D$19,$B$4)</f>
        <v>4796.4042012220189</v>
      </c>
      <c r="D164" s="3">
        <f>B164*'Financial Statements'!$C$19</f>
        <v>3027.5036249865811</v>
      </c>
      <c r="E164" s="2">
        <f t="shared" si="6"/>
        <v>1768.9005762354377</v>
      </c>
      <c r="F164" s="2">
        <f t="shared" si="7"/>
        <v>603731.82442108076</v>
      </c>
    </row>
    <row r="165" spans="1:6" x14ac:dyDescent="0.25">
      <c r="A165" s="1">
        <v>162</v>
      </c>
      <c r="B165" s="2">
        <f t="shared" si="8"/>
        <v>603731.82442108076</v>
      </c>
      <c r="C165" s="2">
        <f>-PMT('Financial Statements'!$C$19,'Financial Statements'!$D$19,$B$4)</f>
        <v>4796.4042012220189</v>
      </c>
      <c r="D165" s="3">
        <f>B165*'Financial Statements'!$C$19</f>
        <v>3018.6591221054036</v>
      </c>
      <c r="E165" s="2">
        <f t="shared" si="6"/>
        <v>1777.7450791166152</v>
      </c>
      <c r="F165" s="2">
        <f t="shared" si="7"/>
        <v>601954.0793419641</v>
      </c>
    </row>
    <row r="166" spans="1:6" x14ac:dyDescent="0.25">
      <c r="A166" s="1">
        <v>163</v>
      </c>
      <c r="B166" s="2">
        <f t="shared" si="8"/>
        <v>601954.0793419641</v>
      </c>
      <c r="C166" s="2">
        <f>-PMT('Financial Statements'!$C$19,'Financial Statements'!$D$19,$B$4)</f>
        <v>4796.4042012220189</v>
      </c>
      <c r="D166" s="3">
        <f>B166*'Financial Statements'!$C$19</f>
        <v>3009.7703967098205</v>
      </c>
      <c r="E166" s="2">
        <f t="shared" si="6"/>
        <v>1786.6338045121984</v>
      </c>
      <c r="F166" s="2">
        <f t="shared" si="7"/>
        <v>600167.44553745189</v>
      </c>
    </row>
    <row r="167" spans="1:6" x14ac:dyDescent="0.25">
      <c r="A167" s="1">
        <v>164</v>
      </c>
      <c r="B167" s="2">
        <f t="shared" si="8"/>
        <v>600167.44553745189</v>
      </c>
      <c r="C167" s="2">
        <f>-PMT('Financial Statements'!$C$19,'Financial Statements'!$D$19,$B$4)</f>
        <v>4796.4042012220189</v>
      </c>
      <c r="D167" s="3">
        <f>B167*'Financial Statements'!$C$19</f>
        <v>3000.8372276872597</v>
      </c>
      <c r="E167" s="2">
        <f t="shared" si="6"/>
        <v>1795.5669735347592</v>
      </c>
      <c r="F167" s="2">
        <f t="shared" si="7"/>
        <v>598371.87856391713</v>
      </c>
    </row>
    <row r="168" spans="1:6" x14ac:dyDescent="0.25">
      <c r="A168" s="1">
        <v>165</v>
      </c>
      <c r="B168" s="2">
        <f t="shared" si="8"/>
        <v>598371.87856391713</v>
      </c>
      <c r="C168" s="2">
        <f>-PMT('Financial Statements'!$C$19,'Financial Statements'!$D$19,$B$4)</f>
        <v>4796.4042012220189</v>
      </c>
      <c r="D168" s="3">
        <f>B168*'Financial Statements'!$C$19</f>
        <v>2991.8593928195855</v>
      </c>
      <c r="E168" s="2">
        <f t="shared" si="6"/>
        <v>1804.5448084024333</v>
      </c>
      <c r="F168" s="2">
        <f t="shared" si="7"/>
        <v>596567.3337555147</v>
      </c>
    </row>
    <row r="169" spans="1:6" x14ac:dyDescent="0.25">
      <c r="A169" s="1">
        <v>166</v>
      </c>
      <c r="B169" s="2">
        <f t="shared" si="8"/>
        <v>596567.3337555147</v>
      </c>
      <c r="C169" s="2">
        <f>-PMT('Financial Statements'!$C$19,'Financial Statements'!$D$19,$B$4)</f>
        <v>4796.4042012220189</v>
      </c>
      <c r="D169" s="3">
        <f>B169*'Financial Statements'!$C$19</f>
        <v>2982.8366687775738</v>
      </c>
      <c r="E169" s="2">
        <f t="shared" si="6"/>
        <v>1813.5675324444451</v>
      </c>
      <c r="F169" s="2">
        <f t="shared" si="7"/>
        <v>594753.76622307021</v>
      </c>
    </row>
    <row r="170" spans="1:6" x14ac:dyDescent="0.25">
      <c r="A170" s="1">
        <v>167</v>
      </c>
      <c r="B170" s="2">
        <f t="shared" si="8"/>
        <v>594753.76622307021</v>
      </c>
      <c r="C170" s="2">
        <f>-PMT('Financial Statements'!$C$19,'Financial Statements'!$D$19,$B$4)</f>
        <v>4796.4042012220189</v>
      </c>
      <c r="D170" s="3">
        <f>B170*'Financial Statements'!$C$19</f>
        <v>2973.7688311153511</v>
      </c>
      <c r="E170" s="2">
        <f t="shared" si="6"/>
        <v>1822.6353701066678</v>
      </c>
      <c r="F170" s="2">
        <f t="shared" si="7"/>
        <v>592931.13085296354</v>
      </c>
    </row>
    <row r="171" spans="1:6" x14ac:dyDescent="0.25">
      <c r="A171" s="1">
        <v>168</v>
      </c>
      <c r="B171" s="2">
        <f t="shared" si="8"/>
        <v>592931.13085296354</v>
      </c>
      <c r="C171" s="2">
        <f>-PMT('Financial Statements'!$C$19,'Financial Statements'!$D$19,$B$4)</f>
        <v>4796.4042012220189</v>
      </c>
      <c r="D171" s="3">
        <f>B171*'Financial Statements'!$C$19</f>
        <v>2964.6556542648177</v>
      </c>
      <c r="E171" s="2">
        <f t="shared" si="6"/>
        <v>1831.7485469572011</v>
      </c>
      <c r="F171" s="2">
        <f t="shared" si="7"/>
        <v>591099.38230600639</v>
      </c>
    </row>
    <row r="172" spans="1:6" x14ac:dyDescent="0.25">
      <c r="A172" s="1">
        <v>169</v>
      </c>
      <c r="B172" s="2">
        <f t="shared" si="8"/>
        <v>591099.38230600639</v>
      </c>
      <c r="C172" s="2">
        <f>-PMT('Financial Statements'!$C$19,'Financial Statements'!$D$19,$B$4)</f>
        <v>4796.4042012220189</v>
      </c>
      <c r="D172" s="3">
        <f>B172*'Financial Statements'!$C$19</f>
        <v>2955.4969115300319</v>
      </c>
      <c r="E172" s="2">
        <f t="shared" si="6"/>
        <v>1840.907289691987</v>
      </c>
      <c r="F172" s="2">
        <f t="shared" si="7"/>
        <v>589258.47501631442</v>
      </c>
    </row>
    <row r="173" spans="1:6" x14ac:dyDescent="0.25">
      <c r="A173" s="1">
        <v>170</v>
      </c>
      <c r="B173" s="2">
        <f t="shared" si="8"/>
        <v>589258.47501631442</v>
      </c>
      <c r="C173" s="2">
        <f>-PMT('Financial Statements'!$C$19,'Financial Statements'!$D$19,$B$4)</f>
        <v>4796.4042012220189</v>
      </c>
      <c r="D173" s="3">
        <f>B173*'Financial Statements'!$C$19</f>
        <v>2946.2923750815721</v>
      </c>
      <c r="E173" s="2">
        <f t="shared" si="6"/>
        <v>1850.1118261404467</v>
      </c>
      <c r="F173" s="2">
        <f t="shared" si="7"/>
        <v>587408.36319017399</v>
      </c>
    </row>
    <row r="174" spans="1:6" x14ac:dyDescent="0.25">
      <c r="A174" s="1">
        <v>171</v>
      </c>
      <c r="B174" s="2">
        <f t="shared" si="8"/>
        <v>587408.36319017399</v>
      </c>
      <c r="C174" s="2">
        <f>-PMT('Financial Statements'!$C$19,'Financial Statements'!$D$19,$B$4)</f>
        <v>4796.4042012220189</v>
      </c>
      <c r="D174" s="3">
        <f>B174*'Financial Statements'!$C$19</f>
        <v>2937.0418159508699</v>
      </c>
      <c r="E174" s="2">
        <f t="shared" si="6"/>
        <v>1859.3623852711489</v>
      </c>
      <c r="F174" s="2">
        <f t="shared" si="7"/>
        <v>585549.00080490287</v>
      </c>
    </row>
    <row r="175" spans="1:6" x14ac:dyDescent="0.25">
      <c r="A175" s="1">
        <v>172</v>
      </c>
      <c r="B175" s="2">
        <f t="shared" si="8"/>
        <v>585549.00080490287</v>
      </c>
      <c r="C175" s="2">
        <f>-PMT('Financial Statements'!$C$19,'Financial Statements'!$D$19,$B$4)</f>
        <v>4796.4042012220189</v>
      </c>
      <c r="D175" s="3">
        <f>B175*'Financial Statements'!$C$19</f>
        <v>2927.7450040245144</v>
      </c>
      <c r="E175" s="2">
        <f t="shared" si="6"/>
        <v>1868.6591971975045</v>
      </c>
      <c r="F175" s="2">
        <f t="shared" si="7"/>
        <v>583680.34160770534</v>
      </c>
    </row>
    <row r="176" spans="1:6" x14ac:dyDescent="0.25">
      <c r="A176" s="1">
        <v>173</v>
      </c>
      <c r="B176" s="2">
        <f t="shared" si="8"/>
        <v>583680.34160770534</v>
      </c>
      <c r="C176" s="2">
        <f>-PMT('Financial Statements'!$C$19,'Financial Statements'!$D$19,$B$4)</f>
        <v>4796.4042012220189</v>
      </c>
      <c r="D176" s="3">
        <f>B176*'Financial Statements'!$C$19</f>
        <v>2918.401708038527</v>
      </c>
      <c r="E176" s="2">
        <f t="shared" si="6"/>
        <v>1878.0024931834919</v>
      </c>
      <c r="F176" s="2">
        <f t="shared" si="7"/>
        <v>581802.33911452186</v>
      </c>
    </row>
    <row r="177" spans="1:6" x14ac:dyDescent="0.25">
      <c r="A177" s="1">
        <v>174</v>
      </c>
      <c r="B177" s="2">
        <f t="shared" si="8"/>
        <v>581802.33911452186</v>
      </c>
      <c r="C177" s="2">
        <f>-PMT('Financial Statements'!$C$19,'Financial Statements'!$D$19,$B$4)</f>
        <v>4796.4042012220189</v>
      </c>
      <c r="D177" s="3">
        <f>B177*'Financial Statements'!$C$19</f>
        <v>2909.0116955726094</v>
      </c>
      <c r="E177" s="2">
        <f t="shared" si="6"/>
        <v>1887.3925056494095</v>
      </c>
      <c r="F177" s="2">
        <f t="shared" si="7"/>
        <v>579914.9466088725</v>
      </c>
    </row>
    <row r="178" spans="1:6" x14ac:dyDescent="0.25">
      <c r="A178" s="1">
        <v>175</v>
      </c>
      <c r="B178" s="2">
        <f t="shared" si="8"/>
        <v>579914.9466088725</v>
      </c>
      <c r="C178" s="2">
        <f>-PMT('Financial Statements'!$C$19,'Financial Statements'!$D$19,$B$4)</f>
        <v>4796.4042012220189</v>
      </c>
      <c r="D178" s="3">
        <f>B178*'Financial Statements'!$C$19</f>
        <v>2899.5747330443623</v>
      </c>
      <c r="E178" s="2">
        <f t="shared" si="6"/>
        <v>1896.8294681776565</v>
      </c>
      <c r="F178" s="2">
        <f t="shared" si="7"/>
        <v>578018.11714069487</v>
      </c>
    </row>
    <row r="179" spans="1:6" x14ac:dyDescent="0.25">
      <c r="A179" s="1">
        <v>176</v>
      </c>
      <c r="B179" s="2">
        <f t="shared" si="8"/>
        <v>578018.11714069487</v>
      </c>
      <c r="C179" s="2">
        <f>-PMT('Financial Statements'!$C$19,'Financial Statements'!$D$19,$B$4)</f>
        <v>4796.4042012220189</v>
      </c>
      <c r="D179" s="3">
        <f>B179*'Financial Statements'!$C$19</f>
        <v>2890.0905857034745</v>
      </c>
      <c r="E179" s="2">
        <f t="shared" si="6"/>
        <v>1906.3136155185443</v>
      </c>
      <c r="F179" s="2">
        <f t="shared" si="7"/>
        <v>576111.80352517636</v>
      </c>
    </row>
    <row r="180" spans="1:6" x14ac:dyDescent="0.25">
      <c r="A180" s="1">
        <v>177</v>
      </c>
      <c r="B180" s="2">
        <f t="shared" si="8"/>
        <v>576111.80352517636</v>
      </c>
      <c r="C180" s="2">
        <f>-PMT('Financial Statements'!$C$19,'Financial Statements'!$D$19,$B$4)</f>
        <v>4796.4042012220189</v>
      </c>
      <c r="D180" s="3">
        <f>B180*'Financial Statements'!$C$19</f>
        <v>2880.559017625882</v>
      </c>
      <c r="E180" s="2">
        <f t="shared" si="6"/>
        <v>1915.8451835961368</v>
      </c>
      <c r="F180" s="2">
        <f t="shared" si="7"/>
        <v>574195.95834158023</v>
      </c>
    </row>
    <row r="181" spans="1:6" x14ac:dyDescent="0.25">
      <c r="A181" s="1">
        <v>178</v>
      </c>
      <c r="B181" s="2">
        <f t="shared" si="8"/>
        <v>574195.95834158023</v>
      </c>
      <c r="C181" s="2">
        <f>-PMT('Financial Statements'!$C$19,'Financial Statements'!$D$19,$B$4)</f>
        <v>4796.4042012220189</v>
      </c>
      <c r="D181" s="3">
        <f>B181*'Financial Statements'!$C$19</f>
        <v>2870.9797917079013</v>
      </c>
      <c r="E181" s="2">
        <f t="shared" si="6"/>
        <v>1925.4244095141175</v>
      </c>
      <c r="F181" s="2">
        <f t="shared" si="7"/>
        <v>572270.53393206617</v>
      </c>
    </row>
    <row r="182" spans="1:6" x14ac:dyDescent="0.25">
      <c r="A182" s="1">
        <v>179</v>
      </c>
      <c r="B182" s="2">
        <f t="shared" si="8"/>
        <v>572270.53393206617</v>
      </c>
      <c r="C182" s="2">
        <f>-PMT('Financial Statements'!$C$19,'Financial Statements'!$D$19,$B$4)</f>
        <v>4796.4042012220189</v>
      </c>
      <c r="D182" s="3">
        <f>B182*'Financial Statements'!$C$19</f>
        <v>2861.3526696603308</v>
      </c>
      <c r="E182" s="2">
        <f t="shared" si="6"/>
        <v>1935.0515315616881</v>
      </c>
      <c r="F182" s="2">
        <f t="shared" si="7"/>
        <v>570335.48240050452</v>
      </c>
    </row>
    <row r="183" spans="1:6" x14ac:dyDescent="0.25">
      <c r="A183" s="1">
        <v>180</v>
      </c>
      <c r="B183" s="2">
        <f t="shared" si="8"/>
        <v>570335.48240050452</v>
      </c>
      <c r="C183" s="2">
        <f>-PMT('Financial Statements'!$C$19,'Financial Statements'!$D$19,$B$4)</f>
        <v>4796.4042012220189</v>
      </c>
      <c r="D183" s="3">
        <f>B183*'Financial Statements'!$C$19</f>
        <v>2851.6774120025225</v>
      </c>
      <c r="E183" s="2">
        <f t="shared" si="6"/>
        <v>1944.7267892194964</v>
      </c>
      <c r="F183" s="2">
        <f t="shared" si="7"/>
        <v>568390.75561128499</v>
      </c>
    </row>
    <row r="184" spans="1:6" x14ac:dyDescent="0.25">
      <c r="A184" s="1">
        <v>181</v>
      </c>
      <c r="B184" s="2">
        <f t="shared" si="8"/>
        <v>568390.75561128499</v>
      </c>
      <c r="C184" s="2">
        <f>-PMT('Financial Statements'!$C$19,'Financial Statements'!$D$19,$B$4)</f>
        <v>4796.4042012220189</v>
      </c>
      <c r="D184" s="3">
        <f>B184*'Financial Statements'!$C$19</f>
        <v>2841.9537780564251</v>
      </c>
      <c r="E184" s="2">
        <f t="shared" si="6"/>
        <v>1954.4504231655937</v>
      </c>
      <c r="F184" s="2">
        <f t="shared" si="7"/>
        <v>566436.30518811941</v>
      </c>
    </row>
    <row r="185" spans="1:6" x14ac:dyDescent="0.25">
      <c r="A185" s="1">
        <v>182</v>
      </c>
      <c r="B185" s="2">
        <f t="shared" si="8"/>
        <v>566436.30518811941</v>
      </c>
      <c r="C185" s="2">
        <f>-PMT('Financial Statements'!$C$19,'Financial Statements'!$D$19,$B$4)</f>
        <v>4796.4042012220189</v>
      </c>
      <c r="D185" s="3">
        <f>B185*'Financial Statements'!$C$19</f>
        <v>2832.1815259405971</v>
      </c>
      <c r="E185" s="2">
        <f t="shared" si="6"/>
        <v>1964.2226752814217</v>
      </c>
      <c r="F185" s="2">
        <f t="shared" si="7"/>
        <v>564472.08251283795</v>
      </c>
    </row>
    <row r="186" spans="1:6" x14ac:dyDescent="0.25">
      <c r="A186" s="1">
        <v>183</v>
      </c>
      <c r="B186" s="2">
        <f t="shared" si="8"/>
        <v>564472.08251283795</v>
      </c>
      <c r="C186" s="2">
        <f>-PMT('Financial Statements'!$C$19,'Financial Statements'!$D$19,$B$4)</f>
        <v>4796.4042012220189</v>
      </c>
      <c r="D186" s="3">
        <f>B186*'Financial Statements'!$C$19</f>
        <v>2822.36041256419</v>
      </c>
      <c r="E186" s="2">
        <f t="shared" si="6"/>
        <v>1974.0437886578288</v>
      </c>
      <c r="F186" s="2">
        <f t="shared" si="7"/>
        <v>562498.03872418008</v>
      </c>
    </row>
    <row r="187" spans="1:6" x14ac:dyDescent="0.25">
      <c r="A187" s="1">
        <v>184</v>
      </c>
      <c r="B187" s="2">
        <f t="shared" si="8"/>
        <v>562498.03872418008</v>
      </c>
      <c r="C187" s="2">
        <f>-PMT('Financial Statements'!$C$19,'Financial Statements'!$D$19,$B$4)</f>
        <v>4796.4042012220189</v>
      </c>
      <c r="D187" s="3">
        <f>B187*'Financial Statements'!$C$19</f>
        <v>2812.4901936209003</v>
      </c>
      <c r="E187" s="2">
        <f t="shared" si="6"/>
        <v>1983.9140076011186</v>
      </c>
      <c r="F187" s="2">
        <f t="shared" si="7"/>
        <v>560514.12471657898</v>
      </c>
    </row>
    <row r="188" spans="1:6" x14ac:dyDescent="0.25">
      <c r="A188" s="1">
        <v>185</v>
      </c>
      <c r="B188" s="2">
        <f t="shared" si="8"/>
        <v>560514.12471657898</v>
      </c>
      <c r="C188" s="2">
        <f>-PMT('Financial Statements'!$C$19,'Financial Statements'!$D$19,$B$4)</f>
        <v>4796.4042012220189</v>
      </c>
      <c r="D188" s="3">
        <f>B188*'Financial Statements'!$C$19</f>
        <v>2802.5706235828948</v>
      </c>
      <c r="E188" s="2">
        <f t="shared" si="6"/>
        <v>1993.8335776391241</v>
      </c>
      <c r="F188" s="2">
        <f t="shared" si="7"/>
        <v>558520.29113893991</v>
      </c>
    </row>
    <row r="189" spans="1:6" x14ac:dyDescent="0.25">
      <c r="A189" s="1">
        <v>186</v>
      </c>
      <c r="B189" s="2">
        <f t="shared" si="8"/>
        <v>558520.29113893991</v>
      </c>
      <c r="C189" s="2">
        <f>-PMT('Financial Statements'!$C$19,'Financial Statements'!$D$19,$B$4)</f>
        <v>4796.4042012220189</v>
      </c>
      <c r="D189" s="3">
        <f>B189*'Financial Statements'!$C$19</f>
        <v>2792.6014556946998</v>
      </c>
      <c r="E189" s="2">
        <f t="shared" si="6"/>
        <v>2003.8027455273191</v>
      </c>
      <c r="F189" s="2">
        <f t="shared" si="7"/>
        <v>556516.48839341255</v>
      </c>
    </row>
    <row r="190" spans="1:6" x14ac:dyDescent="0.25">
      <c r="A190" s="1">
        <v>187</v>
      </c>
      <c r="B190" s="2">
        <f t="shared" si="8"/>
        <v>556516.48839341255</v>
      </c>
      <c r="C190" s="2">
        <f>-PMT('Financial Statements'!$C$19,'Financial Statements'!$D$19,$B$4)</f>
        <v>4796.4042012220189</v>
      </c>
      <c r="D190" s="3">
        <f>B190*'Financial Statements'!$C$19</f>
        <v>2782.582441967063</v>
      </c>
      <c r="E190" s="2">
        <f t="shared" si="6"/>
        <v>2013.8217592549559</v>
      </c>
      <c r="F190" s="2">
        <f t="shared" si="7"/>
        <v>554502.66663415765</v>
      </c>
    </row>
    <row r="191" spans="1:6" x14ac:dyDescent="0.25">
      <c r="A191" s="1">
        <v>188</v>
      </c>
      <c r="B191" s="2">
        <f t="shared" si="8"/>
        <v>554502.66663415765</v>
      </c>
      <c r="C191" s="2">
        <f>-PMT('Financial Statements'!$C$19,'Financial Statements'!$D$19,$B$4)</f>
        <v>4796.4042012220189</v>
      </c>
      <c r="D191" s="3">
        <f>B191*'Financial Statements'!$C$19</f>
        <v>2772.5133331707884</v>
      </c>
      <c r="E191" s="2">
        <f t="shared" si="6"/>
        <v>2023.8908680512304</v>
      </c>
      <c r="F191" s="2">
        <f t="shared" si="7"/>
        <v>552478.77576610644</v>
      </c>
    </row>
    <row r="192" spans="1:6" x14ac:dyDescent="0.25">
      <c r="A192" s="1">
        <v>189</v>
      </c>
      <c r="B192" s="2">
        <f t="shared" si="8"/>
        <v>552478.77576610644</v>
      </c>
      <c r="C192" s="2">
        <f>-PMT('Financial Statements'!$C$19,'Financial Statements'!$D$19,$B$4)</f>
        <v>4796.4042012220189</v>
      </c>
      <c r="D192" s="3">
        <f>B192*'Financial Statements'!$C$19</f>
        <v>2762.3938788305322</v>
      </c>
      <c r="E192" s="2">
        <f t="shared" si="6"/>
        <v>2034.0103223914866</v>
      </c>
      <c r="F192" s="2">
        <f t="shared" si="7"/>
        <v>550444.76544371492</v>
      </c>
    </row>
    <row r="193" spans="1:6" x14ac:dyDescent="0.25">
      <c r="A193" s="1">
        <v>190</v>
      </c>
      <c r="B193" s="2">
        <f t="shared" si="8"/>
        <v>550444.76544371492</v>
      </c>
      <c r="C193" s="2">
        <f>-PMT('Financial Statements'!$C$19,'Financial Statements'!$D$19,$B$4)</f>
        <v>4796.4042012220189</v>
      </c>
      <c r="D193" s="3">
        <f>B193*'Financial Statements'!$C$19</f>
        <v>2752.2238272185746</v>
      </c>
      <c r="E193" s="2">
        <f t="shared" si="6"/>
        <v>2044.1803740034443</v>
      </c>
      <c r="F193" s="2">
        <f t="shared" si="7"/>
        <v>548400.58506971144</v>
      </c>
    </row>
    <row r="194" spans="1:6" x14ac:dyDescent="0.25">
      <c r="A194" s="1">
        <v>191</v>
      </c>
      <c r="B194" s="2">
        <f t="shared" si="8"/>
        <v>548400.58506971144</v>
      </c>
      <c r="C194" s="2">
        <f>-PMT('Financial Statements'!$C$19,'Financial Statements'!$D$19,$B$4)</f>
        <v>4796.4042012220189</v>
      </c>
      <c r="D194" s="3">
        <f>B194*'Financial Statements'!$C$19</f>
        <v>2742.0029253485573</v>
      </c>
      <c r="E194" s="2">
        <f t="shared" si="6"/>
        <v>2054.4012758734616</v>
      </c>
      <c r="F194" s="2">
        <f t="shared" si="7"/>
        <v>546346.18379383802</v>
      </c>
    </row>
    <row r="195" spans="1:6" x14ac:dyDescent="0.25">
      <c r="A195" s="1">
        <v>192</v>
      </c>
      <c r="B195" s="2">
        <f t="shared" si="8"/>
        <v>546346.18379383802</v>
      </c>
      <c r="C195" s="2">
        <f>-PMT('Financial Statements'!$C$19,'Financial Statements'!$D$19,$B$4)</f>
        <v>4796.4042012220189</v>
      </c>
      <c r="D195" s="3">
        <f>B195*'Financial Statements'!$C$19</f>
        <v>2731.73091896919</v>
      </c>
      <c r="E195" s="2">
        <f t="shared" si="6"/>
        <v>2064.6732822528288</v>
      </c>
      <c r="F195" s="2">
        <f t="shared" si="7"/>
        <v>544281.51051158516</v>
      </c>
    </row>
    <row r="196" spans="1:6" x14ac:dyDescent="0.25">
      <c r="A196" s="1">
        <v>193</v>
      </c>
      <c r="B196" s="2">
        <f t="shared" si="8"/>
        <v>544281.51051158516</v>
      </c>
      <c r="C196" s="2">
        <f>-PMT('Financial Statements'!$C$19,'Financial Statements'!$D$19,$B$4)</f>
        <v>4796.4042012220189</v>
      </c>
      <c r="D196" s="3">
        <f>B196*'Financial Statements'!$C$19</f>
        <v>2721.407552557926</v>
      </c>
      <c r="E196" s="2">
        <f t="shared" si="6"/>
        <v>2074.9966486640928</v>
      </c>
      <c r="F196" s="2">
        <f t="shared" si="7"/>
        <v>542206.51386292104</v>
      </c>
    </row>
    <row r="197" spans="1:6" x14ac:dyDescent="0.25">
      <c r="A197" s="1">
        <v>194</v>
      </c>
      <c r="B197" s="2">
        <f t="shared" si="8"/>
        <v>542206.51386292104</v>
      </c>
      <c r="C197" s="2">
        <f>-PMT('Financial Statements'!$C$19,'Financial Statements'!$D$19,$B$4)</f>
        <v>4796.4042012220189</v>
      </c>
      <c r="D197" s="3">
        <f>B197*'Financial Statements'!$C$19</f>
        <v>2711.0325693146051</v>
      </c>
      <c r="E197" s="2">
        <f t="shared" ref="E197:E260" si="9">C197-D197</f>
        <v>2085.3716319074138</v>
      </c>
      <c r="F197" s="2">
        <f t="shared" ref="F197:F260" si="10">B197-E197</f>
        <v>540121.14223101363</v>
      </c>
    </row>
    <row r="198" spans="1:6" x14ac:dyDescent="0.25">
      <c r="A198" s="1">
        <v>195</v>
      </c>
      <c r="B198" s="2">
        <f t="shared" ref="B198:B261" si="11">F197</f>
        <v>540121.14223101363</v>
      </c>
      <c r="C198" s="2">
        <f>-PMT('Financial Statements'!$C$19,'Financial Statements'!$D$19,$B$4)</f>
        <v>4796.4042012220189</v>
      </c>
      <c r="D198" s="3">
        <f>B198*'Financial Statements'!$C$19</f>
        <v>2700.6057111550681</v>
      </c>
      <c r="E198" s="2">
        <f t="shared" si="9"/>
        <v>2095.7984900669508</v>
      </c>
      <c r="F198" s="2">
        <f t="shared" si="10"/>
        <v>538025.34374094673</v>
      </c>
    </row>
    <row r="199" spans="1:6" x14ac:dyDescent="0.25">
      <c r="A199" s="1">
        <v>196</v>
      </c>
      <c r="B199" s="2">
        <f t="shared" si="11"/>
        <v>538025.34374094673</v>
      </c>
      <c r="C199" s="2">
        <f>-PMT('Financial Statements'!$C$19,'Financial Statements'!$D$19,$B$4)</f>
        <v>4796.4042012220189</v>
      </c>
      <c r="D199" s="3">
        <f>B199*'Financial Statements'!$C$19</f>
        <v>2690.1267187047338</v>
      </c>
      <c r="E199" s="2">
        <f t="shared" si="9"/>
        <v>2106.2774825172851</v>
      </c>
      <c r="F199" s="2">
        <f t="shared" si="10"/>
        <v>535919.06625842943</v>
      </c>
    </row>
    <row r="200" spans="1:6" x14ac:dyDescent="0.25">
      <c r="A200" s="1">
        <v>197</v>
      </c>
      <c r="B200" s="2">
        <f t="shared" si="11"/>
        <v>535919.06625842943</v>
      </c>
      <c r="C200" s="2">
        <f>-PMT('Financial Statements'!$C$19,'Financial Statements'!$D$19,$B$4)</f>
        <v>4796.4042012220189</v>
      </c>
      <c r="D200" s="3">
        <f>B200*'Financial Statements'!$C$19</f>
        <v>2679.5953312921474</v>
      </c>
      <c r="E200" s="2">
        <f t="shared" si="9"/>
        <v>2116.8088699298714</v>
      </c>
      <c r="F200" s="2">
        <f t="shared" si="10"/>
        <v>533802.25738849957</v>
      </c>
    </row>
    <row r="201" spans="1:6" x14ac:dyDescent="0.25">
      <c r="A201" s="1">
        <v>198</v>
      </c>
      <c r="B201" s="2">
        <f t="shared" si="11"/>
        <v>533802.25738849957</v>
      </c>
      <c r="C201" s="2">
        <f>-PMT('Financial Statements'!$C$19,'Financial Statements'!$D$19,$B$4)</f>
        <v>4796.4042012220189</v>
      </c>
      <c r="D201" s="3">
        <f>B201*'Financial Statements'!$C$19</f>
        <v>2669.0112869424979</v>
      </c>
      <c r="E201" s="2">
        <f t="shared" si="9"/>
        <v>2127.3929142795209</v>
      </c>
      <c r="F201" s="2">
        <f t="shared" si="10"/>
        <v>531674.86447422008</v>
      </c>
    </row>
    <row r="202" spans="1:6" x14ac:dyDescent="0.25">
      <c r="A202" s="1">
        <v>199</v>
      </c>
      <c r="B202" s="2">
        <f t="shared" si="11"/>
        <v>531674.86447422008</v>
      </c>
      <c r="C202" s="2">
        <f>-PMT('Financial Statements'!$C$19,'Financial Statements'!$D$19,$B$4)</f>
        <v>4796.4042012220189</v>
      </c>
      <c r="D202" s="3">
        <f>B202*'Financial Statements'!$C$19</f>
        <v>2658.3743223711003</v>
      </c>
      <c r="E202" s="2">
        <f t="shared" si="9"/>
        <v>2138.0298788509185</v>
      </c>
      <c r="F202" s="2">
        <f t="shared" si="10"/>
        <v>529536.83459536918</v>
      </c>
    </row>
    <row r="203" spans="1:6" x14ac:dyDescent="0.25">
      <c r="A203" s="1">
        <v>200</v>
      </c>
      <c r="B203" s="2">
        <f t="shared" si="11"/>
        <v>529536.83459536918</v>
      </c>
      <c r="C203" s="2">
        <f>-PMT('Financial Statements'!$C$19,'Financial Statements'!$D$19,$B$4)</f>
        <v>4796.4042012220189</v>
      </c>
      <c r="D203" s="3">
        <f>B203*'Financial Statements'!$C$19</f>
        <v>2647.6841729768457</v>
      </c>
      <c r="E203" s="2">
        <f t="shared" si="9"/>
        <v>2148.7200282451731</v>
      </c>
      <c r="F203" s="2">
        <f t="shared" si="10"/>
        <v>527388.11456712405</v>
      </c>
    </row>
    <row r="204" spans="1:6" x14ac:dyDescent="0.25">
      <c r="A204" s="1">
        <v>201</v>
      </c>
      <c r="B204" s="2">
        <f t="shared" si="11"/>
        <v>527388.11456712405</v>
      </c>
      <c r="C204" s="2">
        <f>-PMT('Financial Statements'!$C$19,'Financial Statements'!$D$19,$B$4)</f>
        <v>4796.4042012220189</v>
      </c>
      <c r="D204" s="3">
        <f>B204*'Financial Statements'!$C$19</f>
        <v>2636.9405728356205</v>
      </c>
      <c r="E204" s="2">
        <f t="shared" si="9"/>
        <v>2159.4636283863983</v>
      </c>
      <c r="F204" s="2">
        <f t="shared" si="10"/>
        <v>525228.65093873767</v>
      </c>
    </row>
    <row r="205" spans="1:6" x14ac:dyDescent="0.25">
      <c r="A205" s="1">
        <v>202</v>
      </c>
      <c r="B205" s="2">
        <f t="shared" si="11"/>
        <v>525228.65093873767</v>
      </c>
      <c r="C205" s="2">
        <f>-PMT('Financial Statements'!$C$19,'Financial Statements'!$D$19,$B$4)</f>
        <v>4796.4042012220189</v>
      </c>
      <c r="D205" s="3">
        <f>B205*'Financial Statements'!$C$19</f>
        <v>2626.1432546936885</v>
      </c>
      <c r="E205" s="2">
        <f t="shared" si="9"/>
        <v>2170.2609465283304</v>
      </c>
      <c r="F205" s="2">
        <f t="shared" si="10"/>
        <v>523058.38999220933</v>
      </c>
    </row>
    <row r="206" spans="1:6" x14ac:dyDescent="0.25">
      <c r="A206" s="1">
        <v>203</v>
      </c>
      <c r="B206" s="2">
        <f t="shared" si="11"/>
        <v>523058.38999220933</v>
      </c>
      <c r="C206" s="2">
        <f>-PMT('Financial Statements'!$C$19,'Financial Statements'!$D$19,$B$4)</f>
        <v>4796.4042012220189</v>
      </c>
      <c r="D206" s="3">
        <f>B206*'Financial Statements'!$C$19</f>
        <v>2615.2919499610466</v>
      </c>
      <c r="E206" s="2">
        <f t="shared" si="9"/>
        <v>2181.1122512609722</v>
      </c>
      <c r="F206" s="2">
        <f t="shared" si="10"/>
        <v>520877.27774094837</v>
      </c>
    </row>
    <row r="207" spans="1:6" x14ac:dyDescent="0.25">
      <c r="A207" s="1">
        <v>204</v>
      </c>
      <c r="B207" s="2">
        <f t="shared" si="11"/>
        <v>520877.27774094837</v>
      </c>
      <c r="C207" s="2">
        <f>-PMT('Financial Statements'!$C$19,'Financial Statements'!$D$19,$B$4)</f>
        <v>4796.4042012220189</v>
      </c>
      <c r="D207" s="3">
        <f>B207*'Financial Statements'!$C$19</f>
        <v>2604.3863887047419</v>
      </c>
      <c r="E207" s="2">
        <f t="shared" si="9"/>
        <v>2192.017812517277</v>
      </c>
      <c r="F207" s="2">
        <f t="shared" si="10"/>
        <v>518685.25992843107</v>
      </c>
    </row>
    <row r="208" spans="1:6" x14ac:dyDescent="0.25">
      <c r="A208" s="1">
        <v>205</v>
      </c>
      <c r="B208" s="2">
        <f t="shared" si="11"/>
        <v>518685.25992843107</v>
      </c>
      <c r="C208" s="2">
        <f>-PMT('Financial Statements'!$C$19,'Financial Statements'!$D$19,$B$4)</f>
        <v>4796.4042012220189</v>
      </c>
      <c r="D208" s="3">
        <f>B208*'Financial Statements'!$C$19</f>
        <v>2593.4262996421553</v>
      </c>
      <c r="E208" s="2">
        <f t="shared" si="9"/>
        <v>2202.9779015798636</v>
      </c>
      <c r="F208" s="2">
        <f t="shared" si="10"/>
        <v>516482.2820268512</v>
      </c>
    </row>
    <row r="209" spans="1:6" x14ac:dyDescent="0.25">
      <c r="A209" s="1">
        <v>206</v>
      </c>
      <c r="B209" s="2">
        <f t="shared" si="11"/>
        <v>516482.2820268512</v>
      </c>
      <c r="C209" s="2">
        <f>-PMT('Financial Statements'!$C$19,'Financial Statements'!$D$19,$B$4)</f>
        <v>4796.4042012220189</v>
      </c>
      <c r="D209" s="3">
        <f>B209*'Financial Statements'!$C$19</f>
        <v>2582.4114101342561</v>
      </c>
      <c r="E209" s="2">
        <f t="shared" si="9"/>
        <v>2213.9927910877627</v>
      </c>
      <c r="F209" s="2">
        <f t="shared" si="10"/>
        <v>514268.28923576343</v>
      </c>
    </row>
    <row r="210" spans="1:6" x14ac:dyDescent="0.25">
      <c r="A210" s="1">
        <v>207</v>
      </c>
      <c r="B210" s="2">
        <f t="shared" si="11"/>
        <v>514268.28923576343</v>
      </c>
      <c r="C210" s="2">
        <f>-PMT('Financial Statements'!$C$19,'Financial Statements'!$D$19,$B$4)</f>
        <v>4796.4042012220189</v>
      </c>
      <c r="D210" s="3">
        <f>B210*'Financial Statements'!$C$19</f>
        <v>2571.341446178817</v>
      </c>
      <c r="E210" s="2">
        <f t="shared" si="9"/>
        <v>2225.0627550432018</v>
      </c>
      <c r="F210" s="2">
        <f t="shared" si="10"/>
        <v>512043.22648072022</v>
      </c>
    </row>
    <row r="211" spans="1:6" x14ac:dyDescent="0.25">
      <c r="A211" s="1">
        <v>208</v>
      </c>
      <c r="B211" s="2">
        <f t="shared" si="11"/>
        <v>512043.22648072022</v>
      </c>
      <c r="C211" s="2">
        <f>-PMT('Financial Statements'!$C$19,'Financial Statements'!$D$19,$B$4)</f>
        <v>4796.4042012220189</v>
      </c>
      <c r="D211" s="3">
        <f>B211*'Financial Statements'!$C$19</f>
        <v>2560.216132403601</v>
      </c>
      <c r="E211" s="2">
        <f t="shared" si="9"/>
        <v>2236.1880688184178</v>
      </c>
      <c r="F211" s="2">
        <f t="shared" si="10"/>
        <v>509807.0384119018</v>
      </c>
    </row>
    <row r="212" spans="1:6" x14ac:dyDescent="0.25">
      <c r="A212" s="1">
        <v>209</v>
      </c>
      <c r="B212" s="2">
        <f t="shared" si="11"/>
        <v>509807.0384119018</v>
      </c>
      <c r="C212" s="2">
        <f>-PMT('Financial Statements'!$C$19,'Financial Statements'!$D$19,$B$4)</f>
        <v>4796.4042012220189</v>
      </c>
      <c r="D212" s="3">
        <f>B212*'Financial Statements'!$C$19</f>
        <v>2549.035192059509</v>
      </c>
      <c r="E212" s="2">
        <f t="shared" si="9"/>
        <v>2247.3690091625099</v>
      </c>
      <c r="F212" s="2">
        <f t="shared" si="10"/>
        <v>507559.66940273927</v>
      </c>
    </row>
    <row r="213" spans="1:6" x14ac:dyDescent="0.25">
      <c r="A213" s="1">
        <v>210</v>
      </c>
      <c r="B213" s="2">
        <f t="shared" si="11"/>
        <v>507559.66940273927</v>
      </c>
      <c r="C213" s="2">
        <f>-PMT('Financial Statements'!$C$19,'Financial Statements'!$D$19,$B$4)</f>
        <v>4796.4042012220189</v>
      </c>
      <c r="D213" s="3">
        <f>B213*'Financial Statements'!$C$19</f>
        <v>2537.7983470136965</v>
      </c>
      <c r="E213" s="2">
        <f t="shared" si="9"/>
        <v>2258.6058542083224</v>
      </c>
      <c r="F213" s="2">
        <f t="shared" si="10"/>
        <v>505301.06354853092</v>
      </c>
    </row>
    <row r="214" spans="1:6" x14ac:dyDescent="0.25">
      <c r="A214" s="1">
        <v>211</v>
      </c>
      <c r="B214" s="2">
        <f t="shared" si="11"/>
        <v>505301.06354853092</v>
      </c>
      <c r="C214" s="2">
        <f>-PMT('Financial Statements'!$C$19,'Financial Statements'!$D$19,$B$4)</f>
        <v>4796.4042012220189</v>
      </c>
      <c r="D214" s="3">
        <f>B214*'Financial Statements'!$C$19</f>
        <v>2526.5053177426548</v>
      </c>
      <c r="E214" s="2">
        <f t="shared" si="9"/>
        <v>2269.898883479364</v>
      </c>
      <c r="F214" s="2">
        <f t="shared" si="10"/>
        <v>503031.16466505156</v>
      </c>
    </row>
    <row r="215" spans="1:6" x14ac:dyDescent="0.25">
      <c r="A215" s="1">
        <v>212</v>
      </c>
      <c r="B215" s="2">
        <f t="shared" si="11"/>
        <v>503031.16466505156</v>
      </c>
      <c r="C215" s="2">
        <f>-PMT('Financial Statements'!$C$19,'Financial Statements'!$D$19,$B$4)</f>
        <v>4796.4042012220189</v>
      </c>
      <c r="D215" s="3">
        <f>B215*'Financial Statements'!$C$19</f>
        <v>2515.1558233252576</v>
      </c>
      <c r="E215" s="2">
        <f t="shared" si="9"/>
        <v>2281.2483778967612</v>
      </c>
      <c r="F215" s="2">
        <f t="shared" si="10"/>
        <v>500749.91628715477</v>
      </c>
    </row>
    <row r="216" spans="1:6" x14ac:dyDescent="0.25">
      <c r="A216" s="1">
        <v>213</v>
      </c>
      <c r="B216" s="2">
        <f t="shared" si="11"/>
        <v>500749.91628715477</v>
      </c>
      <c r="C216" s="2">
        <f>-PMT('Financial Statements'!$C$19,'Financial Statements'!$D$19,$B$4)</f>
        <v>4796.4042012220189</v>
      </c>
      <c r="D216" s="3">
        <f>B216*'Financial Statements'!$C$19</f>
        <v>2503.749581435774</v>
      </c>
      <c r="E216" s="2">
        <f t="shared" si="9"/>
        <v>2292.6546197862449</v>
      </c>
      <c r="F216" s="2">
        <f t="shared" si="10"/>
        <v>498457.26166736853</v>
      </c>
    </row>
    <row r="217" spans="1:6" x14ac:dyDescent="0.25">
      <c r="A217" s="1">
        <v>214</v>
      </c>
      <c r="B217" s="2">
        <f t="shared" si="11"/>
        <v>498457.26166736853</v>
      </c>
      <c r="C217" s="2">
        <f>-PMT('Financial Statements'!$C$19,'Financial Statements'!$D$19,$B$4)</f>
        <v>4796.4042012220189</v>
      </c>
      <c r="D217" s="3">
        <f>B217*'Financial Statements'!$C$19</f>
        <v>2492.2863083368425</v>
      </c>
      <c r="E217" s="2">
        <f t="shared" si="9"/>
        <v>2304.1178928851764</v>
      </c>
      <c r="F217" s="2">
        <f t="shared" si="10"/>
        <v>496153.14377448335</v>
      </c>
    </row>
    <row r="218" spans="1:6" x14ac:dyDescent="0.25">
      <c r="A218" s="1">
        <v>215</v>
      </c>
      <c r="B218" s="2">
        <f t="shared" si="11"/>
        <v>496153.14377448335</v>
      </c>
      <c r="C218" s="2">
        <f>-PMT('Financial Statements'!$C$19,'Financial Statements'!$D$19,$B$4)</f>
        <v>4796.4042012220189</v>
      </c>
      <c r="D218" s="3">
        <f>B218*'Financial Statements'!$C$19</f>
        <v>2480.765718872417</v>
      </c>
      <c r="E218" s="2">
        <f t="shared" si="9"/>
        <v>2315.6384823496019</v>
      </c>
      <c r="F218" s="2">
        <f t="shared" si="10"/>
        <v>493837.50529213378</v>
      </c>
    </row>
    <row r="219" spans="1:6" x14ac:dyDescent="0.25">
      <c r="A219" s="1">
        <v>216</v>
      </c>
      <c r="B219" s="2">
        <f t="shared" si="11"/>
        <v>493837.50529213378</v>
      </c>
      <c r="C219" s="2">
        <f>-PMT('Financial Statements'!$C$19,'Financial Statements'!$D$19,$B$4)</f>
        <v>4796.4042012220189</v>
      </c>
      <c r="D219" s="3">
        <f>B219*'Financial Statements'!$C$19</f>
        <v>2469.1875264606688</v>
      </c>
      <c r="E219" s="2">
        <f t="shared" si="9"/>
        <v>2327.2166747613501</v>
      </c>
      <c r="F219" s="2">
        <f t="shared" si="10"/>
        <v>491510.28861737245</v>
      </c>
    </row>
    <row r="220" spans="1:6" x14ac:dyDescent="0.25">
      <c r="A220" s="1">
        <v>217</v>
      </c>
      <c r="B220" s="2">
        <f t="shared" si="11"/>
        <v>491510.28861737245</v>
      </c>
      <c r="C220" s="2">
        <f>-PMT('Financial Statements'!$C$19,'Financial Statements'!$D$19,$B$4)</f>
        <v>4796.4042012220189</v>
      </c>
      <c r="D220" s="3">
        <f>B220*'Financial Statements'!$C$19</f>
        <v>2457.5514430868625</v>
      </c>
      <c r="E220" s="2">
        <f t="shared" si="9"/>
        <v>2338.8527581351564</v>
      </c>
      <c r="F220" s="2">
        <f t="shared" si="10"/>
        <v>489171.43585923727</v>
      </c>
    </row>
    <row r="221" spans="1:6" x14ac:dyDescent="0.25">
      <c r="A221" s="1">
        <v>218</v>
      </c>
      <c r="B221" s="2">
        <f t="shared" si="11"/>
        <v>489171.43585923727</v>
      </c>
      <c r="C221" s="2">
        <f>-PMT('Financial Statements'!$C$19,'Financial Statements'!$D$19,$B$4)</f>
        <v>4796.4042012220189</v>
      </c>
      <c r="D221" s="3">
        <f>B221*'Financial Statements'!$C$19</f>
        <v>2445.8571792961866</v>
      </c>
      <c r="E221" s="2">
        <f t="shared" si="9"/>
        <v>2350.5470219258323</v>
      </c>
      <c r="F221" s="2">
        <f t="shared" si="10"/>
        <v>486820.88883731142</v>
      </c>
    </row>
    <row r="222" spans="1:6" x14ac:dyDescent="0.25">
      <c r="A222" s="1">
        <v>219</v>
      </c>
      <c r="B222" s="2">
        <f t="shared" si="11"/>
        <v>486820.88883731142</v>
      </c>
      <c r="C222" s="2">
        <f>-PMT('Financial Statements'!$C$19,'Financial Statements'!$D$19,$B$4)</f>
        <v>4796.4042012220189</v>
      </c>
      <c r="D222" s="3">
        <f>B222*'Financial Statements'!$C$19</f>
        <v>2434.104444186557</v>
      </c>
      <c r="E222" s="2">
        <f t="shared" si="9"/>
        <v>2362.2997570354619</v>
      </c>
      <c r="F222" s="2">
        <f t="shared" si="10"/>
        <v>484458.58908027597</v>
      </c>
    </row>
    <row r="223" spans="1:6" x14ac:dyDescent="0.25">
      <c r="A223" s="1">
        <v>220</v>
      </c>
      <c r="B223" s="2">
        <f t="shared" si="11"/>
        <v>484458.58908027597</v>
      </c>
      <c r="C223" s="2">
        <f>-PMT('Financial Statements'!$C$19,'Financial Statements'!$D$19,$B$4)</f>
        <v>4796.4042012220189</v>
      </c>
      <c r="D223" s="3">
        <f>B223*'Financial Statements'!$C$19</f>
        <v>2422.2929454013797</v>
      </c>
      <c r="E223" s="2">
        <f t="shared" si="9"/>
        <v>2374.1112558206391</v>
      </c>
      <c r="F223" s="2">
        <f t="shared" si="10"/>
        <v>482084.4778244553</v>
      </c>
    </row>
    <row r="224" spans="1:6" x14ac:dyDescent="0.25">
      <c r="A224" s="1">
        <v>221</v>
      </c>
      <c r="B224" s="2">
        <f t="shared" si="11"/>
        <v>482084.4778244553</v>
      </c>
      <c r="C224" s="2">
        <f>-PMT('Financial Statements'!$C$19,'Financial Statements'!$D$19,$B$4)</f>
        <v>4796.4042012220189</v>
      </c>
      <c r="D224" s="3">
        <f>B224*'Financial Statements'!$C$19</f>
        <v>2410.4223891222764</v>
      </c>
      <c r="E224" s="2">
        <f t="shared" si="9"/>
        <v>2385.9818120997425</v>
      </c>
      <c r="F224" s="2">
        <f t="shared" si="10"/>
        <v>479698.49601235555</v>
      </c>
    </row>
    <row r="225" spans="1:6" x14ac:dyDescent="0.25">
      <c r="A225" s="1">
        <v>222</v>
      </c>
      <c r="B225" s="2">
        <f t="shared" si="11"/>
        <v>479698.49601235555</v>
      </c>
      <c r="C225" s="2">
        <f>-PMT('Financial Statements'!$C$19,'Financial Statements'!$D$19,$B$4)</f>
        <v>4796.4042012220189</v>
      </c>
      <c r="D225" s="3">
        <f>B225*'Financial Statements'!$C$19</f>
        <v>2398.4924800617778</v>
      </c>
      <c r="E225" s="2">
        <f t="shared" si="9"/>
        <v>2397.9117211602411</v>
      </c>
      <c r="F225" s="2">
        <f t="shared" si="10"/>
        <v>477300.58429119532</v>
      </c>
    </row>
    <row r="226" spans="1:6" x14ac:dyDescent="0.25">
      <c r="A226" s="1">
        <v>223</v>
      </c>
      <c r="B226" s="2">
        <f t="shared" si="11"/>
        <v>477300.58429119532</v>
      </c>
      <c r="C226" s="2">
        <f>-PMT('Financial Statements'!$C$19,'Financial Statements'!$D$19,$B$4)</f>
        <v>4796.4042012220189</v>
      </c>
      <c r="D226" s="3">
        <f>B226*'Financial Statements'!$C$19</f>
        <v>2386.5029214559768</v>
      </c>
      <c r="E226" s="2">
        <f t="shared" si="9"/>
        <v>2409.9012797660421</v>
      </c>
      <c r="F226" s="2">
        <f t="shared" si="10"/>
        <v>474890.68301142927</v>
      </c>
    </row>
    <row r="227" spans="1:6" x14ac:dyDescent="0.25">
      <c r="A227" s="1">
        <v>224</v>
      </c>
      <c r="B227" s="2">
        <f t="shared" si="11"/>
        <v>474890.68301142927</v>
      </c>
      <c r="C227" s="2">
        <f>-PMT('Financial Statements'!$C$19,'Financial Statements'!$D$19,$B$4)</f>
        <v>4796.4042012220189</v>
      </c>
      <c r="D227" s="3">
        <f>B227*'Financial Statements'!$C$19</f>
        <v>2374.4534150571462</v>
      </c>
      <c r="E227" s="2">
        <f t="shared" si="9"/>
        <v>2421.9507861648726</v>
      </c>
      <c r="F227" s="2">
        <f t="shared" si="10"/>
        <v>472468.73222526442</v>
      </c>
    </row>
    <row r="228" spans="1:6" x14ac:dyDescent="0.25">
      <c r="A228" s="1">
        <v>225</v>
      </c>
      <c r="B228" s="2">
        <f t="shared" si="11"/>
        <v>472468.73222526442</v>
      </c>
      <c r="C228" s="2">
        <f>-PMT('Financial Statements'!$C$19,'Financial Statements'!$D$19,$B$4)</f>
        <v>4796.4042012220189</v>
      </c>
      <c r="D228" s="3">
        <f>B228*'Financial Statements'!$C$19</f>
        <v>2362.3436611263223</v>
      </c>
      <c r="E228" s="2">
        <f t="shared" si="9"/>
        <v>2434.0605400956965</v>
      </c>
      <c r="F228" s="2">
        <f t="shared" si="10"/>
        <v>470034.67168516875</v>
      </c>
    </row>
    <row r="229" spans="1:6" x14ac:dyDescent="0.25">
      <c r="A229" s="1">
        <v>226</v>
      </c>
      <c r="B229" s="2">
        <f t="shared" si="11"/>
        <v>470034.67168516875</v>
      </c>
      <c r="C229" s="2">
        <f>-PMT('Financial Statements'!$C$19,'Financial Statements'!$D$19,$B$4)</f>
        <v>4796.4042012220189</v>
      </c>
      <c r="D229" s="3">
        <f>B229*'Financial Statements'!$C$19</f>
        <v>2350.1733584258436</v>
      </c>
      <c r="E229" s="2">
        <f t="shared" si="9"/>
        <v>2446.2308427961752</v>
      </c>
      <c r="F229" s="2">
        <f t="shared" si="10"/>
        <v>467588.4408423726</v>
      </c>
    </row>
    <row r="230" spans="1:6" x14ac:dyDescent="0.25">
      <c r="A230" s="1">
        <v>227</v>
      </c>
      <c r="B230" s="2">
        <f t="shared" si="11"/>
        <v>467588.4408423726</v>
      </c>
      <c r="C230" s="2">
        <f>-PMT('Financial Statements'!$C$19,'Financial Statements'!$D$19,$B$4)</f>
        <v>4796.4042012220189</v>
      </c>
      <c r="D230" s="3">
        <f>B230*'Financial Statements'!$C$19</f>
        <v>2337.9422042118631</v>
      </c>
      <c r="E230" s="2">
        <f t="shared" si="9"/>
        <v>2458.4619970101558</v>
      </c>
      <c r="F230" s="2">
        <f t="shared" si="10"/>
        <v>465129.97884536244</v>
      </c>
    </row>
    <row r="231" spans="1:6" x14ac:dyDescent="0.25">
      <c r="A231" s="1">
        <v>228</v>
      </c>
      <c r="B231" s="2">
        <f t="shared" si="11"/>
        <v>465129.97884536244</v>
      </c>
      <c r="C231" s="2">
        <f>-PMT('Financial Statements'!$C$19,'Financial Statements'!$D$19,$B$4)</f>
        <v>4796.4042012220189</v>
      </c>
      <c r="D231" s="3">
        <f>B231*'Financial Statements'!$C$19</f>
        <v>2325.6498942268122</v>
      </c>
      <c r="E231" s="2">
        <f t="shared" si="9"/>
        <v>2470.7543069952067</v>
      </c>
      <c r="F231" s="2">
        <f t="shared" si="10"/>
        <v>462659.22453836724</v>
      </c>
    </row>
    <row r="232" spans="1:6" x14ac:dyDescent="0.25">
      <c r="A232" s="1">
        <v>229</v>
      </c>
      <c r="B232" s="2">
        <f t="shared" si="11"/>
        <v>462659.22453836724</v>
      </c>
      <c r="C232" s="2">
        <f>-PMT('Financial Statements'!$C$19,'Financial Statements'!$D$19,$B$4)</f>
        <v>4796.4042012220189</v>
      </c>
      <c r="D232" s="3">
        <f>B232*'Financial Statements'!$C$19</f>
        <v>2313.2961226918364</v>
      </c>
      <c r="E232" s="2">
        <f t="shared" si="9"/>
        <v>2483.1080785301824</v>
      </c>
      <c r="F232" s="2">
        <f t="shared" si="10"/>
        <v>460176.11645983707</v>
      </c>
    </row>
    <row r="233" spans="1:6" x14ac:dyDescent="0.25">
      <c r="A233" s="1">
        <v>230</v>
      </c>
      <c r="B233" s="2">
        <f t="shared" si="11"/>
        <v>460176.11645983707</v>
      </c>
      <c r="C233" s="2">
        <f>-PMT('Financial Statements'!$C$19,'Financial Statements'!$D$19,$B$4)</f>
        <v>4796.4042012220189</v>
      </c>
      <c r="D233" s="3">
        <f>B233*'Financial Statements'!$C$19</f>
        <v>2300.8805822991853</v>
      </c>
      <c r="E233" s="2">
        <f t="shared" si="9"/>
        <v>2495.5236189228335</v>
      </c>
      <c r="F233" s="2">
        <f t="shared" si="10"/>
        <v>457680.59284091421</v>
      </c>
    </row>
    <row r="234" spans="1:6" x14ac:dyDescent="0.25">
      <c r="A234" s="1">
        <v>231</v>
      </c>
      <c r="B234" s="2">
        <f t="shared" si="11"/>
        <v>457680.59284091421</v>
      </c>
      <c r="C234" s="2">
        <f>-PMT('Financial Statements'!$C$19,'Financial Statements'!$D$19,$B$4)</f>
        <v>4796.4042012220189</v>
      </c>
      <c r="D234" s="3">
        <f>B234*'Financial Statements'!$C$19</f>
        <v>2288.4029642045712</v>
      </c>
      <c r="E234" s="2">
        <f t="shared" si="9"/>
        <v>2508.0012370174477</v>
      </c>
      <c r="F234" s="2">
        <f t="shared" si="10"/>
        <v>455172.59160389676</v>
      </c>
    </row>
    <row r="235" spans="1:6" x14ac:dyDescent="0.25">
      <c r="A235" s="1">
        <v>232</v>
      </c>
      <c r="B235" s="2">
        <f t="shared" si="11"/>
        <v>455172.59160389676</v>
      </c>
      <c r="C235" s="2">
        <f>-PMT('Financial Statements'!$C$19,'Financial Statements'!$D$19,$B$4)</f>
        <v>4796.4042012220189</v>
      </c>
      <c r="D235" s="3">
        <f>B235*'Financial Statements'!$C$19</f>
        <v>2275.8629580194838</v>
      </c>
      <c r="E235" s="2">
        <f t="shared" si="9"/>
        <v>2520.541243202535</v>
      </c>
      <c r="F235" s="2">
        <f t="shared" si="10"/>
        <v>452652.05036069424</v>
      </c>
    </row>
    <row r="236" spans="1:6" x14ac:dyDescent="0.25">
      <c r="A236" s="1">
        <v>233</v>
      </c>
      <c r="B236" s="2">
        <f t="shared" si="11"/>
        <v>452652.05036069424</v>
      </c>
      <c r="C236" s="2">
        <f>-PMT('Financial Statements'!$C$19,'Financial Statements'!$D$19,$B$4)</f>
        <v>4796.4042012220189</v>
      </c>
      <c r="D236" s="3">
        <f>B236*'Financial Statements'!$C$19</f>
        <v>2263.2602518034714</v>
      </c>
      <c r="E236" s="2">
        <f t="shared" si="9"/>
        <v>2533.1439494185474</v>
      </c>
      <c r="F236" s="2">
        <f t="shared" si="10"/>
        <v>450118.90641127568</v>
      </c>
    </row>
    <row r="237" spans="1:6" x14ac:dyDescent="0.25">
      <c r="A237" s="1">
        <v>234</v>
      </c>
      <c r="B237" s="2">
        <f t="shared" si="11"/>
        <v>450118.90641127568</v>
      </c>
      <c r="C237" s="2">
        <f>-PMT('Financial Statements'!$C$19,'Financial Statements'!$D$19,$B$4)</f>
        <v>4796.4042012220189</v>
      </c>
      <c r="D237" s="3">
        <f>B237*'Financial Statements'!$C$19</f>
        <v>2250.5945320563783</v>
      </c>
      <c r="E237" s="2">
        <f t="shared" si="9"/>
        <v>2545.8096691656406</v>
      </c>
      <c r="F237" s="2">
        <f t="shared" si="10"/>
        <v>447573.09674211004</v>
      </c>
    </row>
    <row r="238" spans="1:6" x14ac:dyDescent="0.25">
      <c r="A238" s="1">
        <v>235</v>
      </c>
      <c r="B238" s="2">
        <f t="shared" si="11"/>
        <v>447573.09674211004</v>
      </c>
      <c r="C238" s="2">
        <f>-PMT('Financial Statements'!$C$19,'Financial Statements'!$D$19,$B$4)</f>
        <v>4796.4042012220189</v>
      </c>
      <c r="D238" s="3">
        <f>B238*'Financial Statements'!$C$19</f>
        <v>2237.8654837105501</v>
      </c>
      <c r="E238" s="2">
        <f t="shared" si="9"/>
        <v>2558.5387175114688</v>
      </c>
      <c r="F238" s="2">
        <f t="shared" si="10"/>
        <v>445014.55802459858</v>
      </c>
    </row>
    <row r="239" spans="1:6" x14ac:dyDescent="0.25">
      <c r="A239" s="1">
        <v>236</v>
      </c>
      <c r="B239" s="2">
        <f t="shared" si="11"/>
        <v>445014.55802459858</v>
      </c>
      <c r="C239" s="2">
        <f>-PMT('Financial Statements'!$C$19,'Financial Statements'!$D$19,$B$4)</f>
        <v>4796.4042012220189</v>
      </c>
      <c r="D239" s="3">
        <f>B239*'Financial Statements'!$C$19</f>
        <v>2225.072790122993</v>
      </c>
      <c r="E239" s="2">
        <f t="shared" si="9"/>
        <v>2571.3314110990259</v>
      </c>
      <c r="F239" s="2">
        <f t="shared" si="10"/>
        <v>442443.22661349957</v>
      </c>
    </row>
    <row r="240" spans="1:6" x14ac:dyDescent="0.25">
      <c r="A240" s="1">
        <v>237</v>
      </c>
      <c r="B240" s="2">
        <f t="shared" si="11"/>
        <v>442443.22661349957</v>
      </c>
      <c r="C240" s="2">
        <f>-PMT('Financial Statements'!$C$19,'Financial Statements'!$D$19,$B$4)</f>
        <v>4796.4042012220189</v>
      </c>
      <c r="D240" s="3">
        <f>B240*'Financial Statements'!$C$19</f>
        <v>2212.216133067498</v>
      </c>
      <c r="E240" s="2">
        <f t="shared" si="9"/>
        <v>2584.1880681545208</v>
      </c>
      <c r="F240" s="2">
        <f t="shared" si="10"/>
        <v>439859.03854534507</v>
      </c>
    </row>
    <row r="241" spans="1:6" x14ac:dyDescent="0.25">
      <c r="A241" s="1">
        <v>238</v>
      </c>
      <c r="B241" s="2">
        <f t="shared" si="11"/>
        <v>439859.03854534507</v>
      </c>
      <c r="C241" s="2">
        <f>-PMT('Financial Statements'!$C$19,'Financial Statements'!$D$19,$B$4)</f>
        <v>4796.4042012220189</v>
      </c>
      <c r="D241" s="3">
        <f>B241*'Financial Statements'!$C$19</f>
        <v>2199.2951927267254</v>
      </c>
      <c r="E241" s="2">
        <f t="shared" si="9"/>
        <v>2597.1090084952934</v>
      </c>
      <c r="F241" s="2">
        <f t="shared" si="10"/>
        <v>437261.92953684978</v>
      </c>
    </row>
    <row r="242" spans="1:6" x14ac:dyDescent="0.25">
      <c r="A242" s="1">
        <v>239</v>
      </c>
      <c r="B242" s="2">
        <f t="shared" si="11"/>
        <v>437261.92953684978</v>
      </c>
      <c r="C242" s="2">
        <f>-PMT('Financial Statements'!$C$19,'Financial Statements'!$D$19,$B$4)</f>
        <v>4796.4042012220189</v>
      </c>
      <c r="D242" s="3">
        <f>B242*'Financial Statements'!$C$19</f>
        <v>2186.3096476842488</v>
      </c>
      <c r="E242" s="2">
        <f t="shared" si="9"/>
        <v>2610.09455353777</v>
      </c>
      <c r="F242" s="2">
        <f t="shared" si="10"/>
        <v>434651.834983312</v>
      </c>
    </row>
    <row r="243" spans="1:6" x14ac:dyDescent="0.25">
      <c r="A243" s="1">
        <v>240</v>
      </c>
      <c r="B243" s="2">
        <f t="shared" si="11"/>
        <v>434651.834983312</v>
      </c>
      <c r="C243" s="2">
        <f>-PMT('Financial Statements'!$C$19,'Financial Statements'!$D$19,$B$4)</f>
        <v>4796.4042012220189</v>
      </c>
      <c r="D243" s="3">
        <f>B243*'Financial Statements'!$C$19</f>
        <v>2173.2591749165599</v>
      </c>
      <c r="E243" s="2">
        <f t="shared" si="9"/>
        <v>2623.1450263054589</v>
      </c>
      <c r="F243" s="2">
        <f t="shared" si="10"/>
        <v>432028.68995700654</v>
      </c>
    </row>
    <row r="244" spans="1:6" x14ac:dyDescent="0.25">
      <c r="A244" s="1">
        <v>241</v>
      </c>
      <c r="B244" s="2">
        <f t="shared" si="11"/>
        <v>432028.68995700654</v>
      </c>
      <c r="C244" s="2">
        <f>-PMT('Financial Statements'!$C$19,'Financial Statements'!$D$19,$B$4)</f>
        <v>4796.4042012220189</v>
      </c>
      <c r="D244" s="3">
        <f>B244*'Financial Statements'!$C$19</f>
        <v>2160.1434497850328</v>
      </c>
      <c r="E244" s="2">
        <f t="shared" si="9"/>
        <v>2636.2607514369861</v>
      </c>
      <c r="F244" s="2">
        <f t="shared" si="10"/>
        <v>429392.42920556956</v>
      </c>
    </row>
    <row r="245" spans="1:6" x14ac:dyDescent="0.25">
      <c r="A245" s="1">
        <v>242</v>
      </c>
      <c r="B245" s="2">
        <f t="shared" si="11"/>
        <v>429392.42920556956</v>
      </c>
      <c r="C245" s="2">
        <f>-PMT('Financial Statements'!$C$19,'Financial Statements'!$D$19,$B$4)</f>
        <v>4796.4042012220189</v>
      </c>
      <c r="D245" s="3">
        <f>B245*'Financial Statements'!$C$19</f>
        <v>2146.9621460278477</v>
      </c>
      <c r="E245" s="2">
        <f t="shared" si="9"/>
        <v>2649.4420551941712</v>
      </c>
      <c r="F245" s="2">
        <f t="shared" si="10"/>
        <v>426742.98715037538</v>
      </c>
    </row>
    <row r="246" spans="1:6" x14ac:dyDescent="0.25">
      <c r="A246" s="1">
        <v>243</v>
      </c>
      <c r="B246" s="2">
        <f t="shared" si="11"/>
        <v>426742.98715037538</v>
      </c>
      <c r="C246" s="2">
        <f>-PMT('Financial Statements'!$C$19,'Financial Statements'!$D$19,$B$4)</f>
        <v>4796.4042012220189</v>
      </c>
      <c r="D246" s="3">
        <f>B246*'Financial Statements'!$C$19</f>
        <v>2133.714935751877</v>
      </c>
      <c r="E246" s="2">
        <f t="shared" si="9"/>
        <v>2662.6892654701419</v>
      </c>
      <c r="F246" s="2">
        <f t="shared" si="10"/>
        <v>424080.29788490525</v>
      </c>
    </row>
    <row r="247" spans="1:6" x14ac:dyDescent="0.25">
      <c r="A247" s="1">
        <v>244</v>
      </c>
      <c r="B247" s="2">
        <f t="shared" si="11"/>
        <v>424080.29788490525</v>
      </c>
      <c r="C247" s="2">
        <f>-PMT('Financial Statements'!$C$19,'Financial Statements'!$D$19,$B$4)</f>
        <v>4796.4042012220189</v>
      </c>
      <c r="D247" s="3">
        <f>B247*'Financial Statements'!$C$19</f>
        <v>2120.4014894245261</v>
      </c>
      <c r="E247" s="2">
        <f t="shared" si="9"/>
        <v>2676.0027117974928</v>
      </c>
      <c r="F247" s="2">
        <f t="shared" si="10"/>
        <v>421404.29517310776</v>
      </c>
    </row>
    <row r="248" spans="1:6" x14ac:dyDescent="0.25">
      <c r="A248" s="1">
        <v>245</v>
      </c>
      <c r="B248" s="2">
        <f t="shared" si="11"/>
        <v>421404.29517310776</v>
      </c>
      <c r="C248" s="2">
        <f>-PMT('Financial Statements'!$C$19,'Financial Statements'!$D$19,$B$4)</f>
        <v>4796.4042012220189</v>
      </c>
      <c r="D248" s="3">
        <f>B248*'Financial Statements'!$C$19</f>
        <v>2107.0214758655388</v>
      </c>
      <c r="E248" s="2">
        <f t="shared" si="9"/>
        <v>2689.38272535648</v>
      </c>
      <c r="F248" s="2">
        <f t="shared" si="10"/>
        <v>418714.91244775127</v>
      </c>
    </row>
    <row r="249" spans="1:6" x14ac:dyDescent="0.25">
      <c r="A249" s="1">
        <v>246</v>
      </c>
      <c r="B249" s="2">
        <f t="shared" si="11"/>
        <v>418714.91244775127</v>
      </c>
      <c r="C249" s="2">
        <f>-PMT('Financial Statements'!$C$19,'Financial Statements'!$D$19,$B$4)</f>
        <v>4796.4042012220189</v>
      </c>
      <c r="D249" s="3">
        <f>B249*'Financial Statements'!$C$19</f>
        <v>2093.5745622387562</v>
      </c>
      <c r="E249" s="2">
        <f t="shared" si="9"/>
        <v>2702.8296389832626</v>
      </c>
      <c r="F249" s="2">
        <f t="shared" si="10"/>
        <v>416012.08280876803</v>
      </c>
    </row>
    <row r="250" spans="1:6" x14ac:dyDescent="0.25">
      <c r="A250" s="1">
        <v>247</v>
      </c>
      <c r="B250" s="2">
        <f t="shared" si="11"/>
        <v>416012.08280876803</v>
      </c>
      <c r="C250" s="2">
        <f>-PMT('Financial Statements'!$C$19,'Financial Statements'!$D$19,$B$4)</f>
        <v>4796.4042012220189</v>
      </c>
      <c r="D250" s="3">
        <f>B250*'Financial Statements'!$C$19</f>
        <v>2080.06041404384</v>
      </c>
      <c r="E250" s="2">
        <f t="shared" si="9"/>
        <v>2716.3437871781789</v>
      </c>
      <c r="F250" s="2">
        <f t="shared" si="10"/>
        <v>413295.73902158986</v>
      </c>
    </row>
    <row r="251" spans="1:6" x14ac:dyDescent="0.25">
      <c r="A251" s="1">
        <v>248</v>
      </c>
      <c r="B251" s="2">
        <f t="shared" si="11"/>
        <v>413295.73902158986</v>
      </c>
      <c r="C251" s="2">
        <f>-PMT('Financial Statements'!$C$19,'Financial Statements'!$D$19,$B$4)</f>
        <v>4796.4042012220189</v>
      </c>
      <c r="D251" s="3">
        <f>B251*'Financial Statements'!$C$19</f>
        <v>2066.4786951079495</v>
      </c>
      <c r="E251" s="2">
        <f t="shared" si="9"/>
        <v>2729.9255061140693</v>
      </c>
      <c r="F251" s="2">
        <f t="shared" si="10"/>
        <v>410565.81351547578</v>
      </c>
    </row>
    <row r="252" spans="1:6" x14ac:dyDescent="0.25">
      <c r="A252" s="1">
        <v>249</v>
      </c>
      <c r="B252" s="2">
        <f t="shared" si="11"/>
        <v>410565.81351547578</v>
      </c>
      <c r="C252" s="2">
        <f>-PMT('Financial Statements'!$C$19,'Financial Statements'!$D$19,$B$4)</f>
        <v>4796.4042012220189</v>
      </c>
      <c r="D252" s="3">
        <f>B252*'Financial Statements'!$C$19</f>
        <v>2052.8290675773787</v>
      </c>
      <c r="E252" s="2">
        <f t="shared" si="9"/>
        <v>2743.5751336446401</v>
      </c>
      <c r="F252" s="2">
        <f t="shared" si="10"/>
        <v>407822.23838183115</v>
      </c>
    </row>
    <row r="253" spans="1:6" x14ac:dyDescent="0.25">
      <c r="A253" s="1">
        <v>250</v>
      </c>
      <c r="B253" s="2">
        <f t="shared" si="11"/>
        <v>407822.23838183115</v>
      </c>
      <c r="C253" s="2">
        <f>-PMT('Financial Statements'!$C$19,'Financial Statements'!$D$19,$B$4)</f>
        <v>4796.4042012220189</v>
      </c>
      <c r="D253" s="3">
        <f>B253*'Financial Statements'!$C$19</f>
        <v>2039.1111919091559</v>
      </c>
      <c r="E253" s="2">
        <f t="shared" si="9"/>
        <v>2757.293009312863</v>
      </c>
      <c r="F253" s="2">
        <f t="shared" si="10"/>
        <v>405064.94537251827</v>
      </c>
    </row>
    <row r="254" spans="1:6" x14ac:dyDescent="0.25">
      <c r="A254" s="1">
        <v>251</v>
      </c>
      <c r="B254" s="2">
        <f t="shared" si="11"/>
        <v>405064.94537251827</v>
      </c>
      <c r="C254" s="2">
        <f>-PMT('Financial Statements'!$C$19,'Financial Statements'!$D$19,$B$4)</f>
        <v>4796.4042012220189</v>
      </c>
      <c r="D254" s="3">
        <f>B254*'Financial Statements'!$C$19</f>
        <v>2025.3247268625914</v>
      </c>
      <c r="E254" s="2">
        <f t="shared" si="9"/>
        <v>2771.0794743594274</v>
      </c>
      <c r="F254" s="2">
        <f t="shared" si="10"/>
        <v>402293.86589815887</v>
      </c>
    </row>
    <row r="255" spans="1:6" x14ac:dyDescent="0.25">
      <c r="A255" s="1">
        <v>252</v>
      </c>
      <c r="B255" s="2">
        <f t="shared" si="11"/>
        <v>402293.86589815887</v>
      </c>
      <c r="C255" s="2">
        <f>-PMT('Financial Statements'!$C$19,'Financial Statements'!$D$19,$B$4)</f>
        <v>4796.4042012220189</v>
      </c>
      <c r="D255" s="3">
        <f>B255*'Financial Statements'!$C$19</f>
        <v>2011.4693294907943</v>
      </c>
      <c r="E255" s="2">
        <f t="shared" si="9"/>
        <v>2784.9348717312246</v>
      </c>
      <c r="F255" s="2">
        <f t="shared" si="10"/>
        <v>399508.93102642766</v>
      </c>
    </row>
    <row r="256" spans="1:6" x14ac:dyDescent="0.25">
      <c r="A256" s="1">
        <v>253</v>
      </c>
      <c r="B256" s="2">
        <f t="shared" si="11"/>
        <v>399508.93102642766</v>
      </c>
      <c r="C256" s="2">
        <f>-PMT('Financial Statements'!$C$19,'Financial Statements'!$D$19,$B$4)</f>
        <v>4796.4042012220189</v>
      </c>
      <c r="D256" s="3">
        <f>B256*'Financial Statements'!$C$19</f>
        <v>1997.5446551321384</v>
      </c>
      <c r="E256" s="2">
        <f t="shared" si="9"/>
        <v>2798.8595460898805</v>
      </c>
      <c r="F256" s="2">
        <f t="shared" si="10"/>
        <v>396710.07148033776</v>
      </c>
    </row>
    <row r="257" spans="1:6" x14ac:dyDescent="0.25">
      <c r="A257" s="1">
        <v>254</v>
      </c>
      <c r="B257" s="2">
        <f t="shared" si="11"/>
        <v>396710.07148033776</v>
      </c>
      <c r="C257" s="2">
        <f>-PMT('Financial Statements'!$C$19,'Financial Statements'!$D$19,$B$4)</f>
        <v>4796.4042012220189</v>
      </c>
      <c r="D257" s="3">
        <f>B257*'Financial Statements'!$C$19</f>
        <v>1983.5503574016889</v>
      </c>
      <c r="E257" s="2">
        <f t="shared" si="9"/>
        <v>2812.85384382033</v>
      </c>
      <c r="F257" s="2">
        <f t="shared" si="10"/>
        <v>393897.21763651742</v>
      </c>
    </row>
    <row r="258" spans="1:6" x14ac:dyDescent="0.25">
      <c r="A258" s="1">
        <v>255</v>
      </c>
      <c r="B258" s="2">
        <f t="shared" si="11"/>
        <v>393897.21763651742</v>
      </c>
      <c r="C258" s="2">
        <f>-PMT('Financial Statements'!$C$19,'Financial Statements'!$D$19,$B$4)</f>
        <v>4796.4042012220189</v>
      </c>
      <c r="D258" s="3">
        <f>B258*'Financial Statements'!$C$19</f>
        <v>1969.4860881825871</v>
      </c>
      <c r="E258" s="2">
        <f t="shared" si="9"/>
        <v>2826.9181130394318</v>
      </c>
      <c r="F258" s="2">
        <f t="shared" si="10"/>
        <v>391070.29952347797</v>
      </c>
    </row>
    <row r="259" spans="1:6" x14ac:dyDescent="0.25">
      <c r="A259" s="1">
        <v>256</v>
      </c>
      <c r="B259" s="2">
        <f t="shared" si="11"/>
        <v>391070.29952347797</v>
      </c>
      <c r="C259" s="2">
        <f>-PMT('Financial Statements'!$C$19,'Financial Statements'!$D$19,$B$4)</f>
        <v>4796.4042012220189</v>
      </c>
      <c r="D259" s="3">
        <f>B259*'Financial Statements'!$C$19</f>
        <v>1955.3514976173899</v>
      </c>
      <c r="E259" s="2">
        <f t="shared" si="9"/>
        <v>2841.0527036046287</v>
      </c>
      <c r="F259" s="2">
        <f t="shared" si="10"/>
        <v>388229.24681987334</v>
      </c>
    </row>
    <row r="260" spans="1:6" x14ac:dyDescent="0.25">
      <c r="A260" s="1">
        <v>257</v>
      </c>
      <c r="B260" s="2">
        <f t="shared" si="11"/>
        <v>388229.24681987334</v>
      </c>
      <c r="C260" s="2">
        <f>-PMT('Financial Statements'!$C$19,'Financial Statements'!$D$19,$B$4)</f>
        <v>4796.4042012220189</v>
      </c>
      <c r="D260" s="3">
        <f>B260*'Financial Statements'!$C$19</f>
        <v>1941.1462340993667</v>
      </c>
      <c r="E260" s="2">
        <f t="shared" si="9"/>
        <v>2855.2579671226522</v>
      </c>
      <c r="F260" s="2">
        <f t="shared" si="10"/>
        <v>385373.98885275068</v>
      </c>
    </row>
    <row r="261" spans="1:6" x14ac:dyDescent="0.25">
      <c r="A261" s="1">
        <v>258</v>
      </c>
      <c r="B261" s="2">
        <f t="shared" si="11"/>
        <v>385373.98885275068</v>
      </c>
      <c r="C261" s="2">
        <f>-PMT('Financial Statements'!$C$19,'Financial Statements'!$D$19,$B$4)</f>
        <v>4796.4042012220189</v>
      </c>
      <c r="D261" s="3">
        <f>B261*'Financial Statements'!$C$19</f>
        <v>1926.8699442637535</v>
      </c>
      <c r="E261" s="2">
        <f t="shared" ref="E261:E324" si="12">C261-D261</f>
        <v>2869.5342569582654</v>
      </c>
      <c r="F261" s="2">
        <f t="shared" ref="F261:F324" si="13">B261-E261</f>
        <v>382504.4545957924</v>
      </c>
    </row>
    <row r="262" spans="1:6" x14ac:dyDescent="0.25">
      <c r="A262" s="1">
        <v>259</v>
      </c>
      <c r="B262" s="2">
        <f t="shared" ref="B262:B325" si="14">F261</f>
        <v>382504.4545957924</v>
      </c>
      <c r="C262" s="2">
        <f>-PMT('Financial Statements'!$C$19,'Financial Statements'!$D$19,$B$4)</f>
        <v>4796.4042012220189</v>
      </c>
      <c r="D262" s="3">
        <f>B262*'Financial Statements'!$C$19</f>
        <v>1912.5222729789621</v>
      </c>
      <c r="E262" s="2">
        <f t="shared" si="12"/>
        <v>2883.8819282430568</v>
      </c>
      <c r="F262" s="2">
        <f t="shared" si="13"/>
        <v>379620.57266754936</v>
      </c>
    </row>
    <row r="263" spans="1:6" x14ac:dyDescent="0.25">
      <c r="A263" s="1">
        <v>260</v>
      </c>
      <c r="B263" s="2">
        <f t="shared" si="14"/>
        <v>379620.57266754936</v>
      </c>
      <c r="C263" s="2">
        <f>-PMT('Financial Statements'!$C$19,'Financial Statements'!$D$19,$B$4)</f>
        <v>4796.4042012220189</v>
      </c>
      <c r="D263" s="3">
        <f>B263*'Financial Statements'!$C$19</f>
        <v>1898.1028633377468</v>
      </c>
      <c r="E263" s="2">
        <f t="shared" si="12"/>
        <v>2898.301337884272</v>
      </c>
      <c r="F263" s="2">
        <f t="shared" si="13"/>
        <v>376722.27132966509</v>
      </c>
    </row>
    <row r="264" spans="1:6" x14ac:dyDescent="0.25">
      <c r="A264" s="1">
        <v>261</v>
      </c>
      <c r="B264" s="2">
        <f t="shared" si="14"/>
        <v>376722.27132966509</v>
      </c>
      <c r="C264" s="2">
        <f>-PMT('Financial Statements'!$C$19,'Financial Statements'!$D$19,$B$4)</f>
        <v>4796.4042012220189</v>
      </c>
      <c r="D264" s="3">
        <f>B264*'Financial Statements'!$C$19</f>
        <v>1883.6113566483255</v>
      </c>
      <c r="E264" s="2">
        <f t="shared" si="12"/>
        <v>2912.7928445736934</v>
      </c>
      <c r="F264" s="2">
        <f t="shared" si="13"/>
        <v>373809.47848509141</v>
      </c>
    </row>
    <row r="265" spans="1:6" x14ac:dyDescent="0.25">
      <c r="A265" s="1">
        <v>262</v>
      </c>
      <c r="B265" s="2">
        <f t="shared" si="14"/>
        <v>373809.47848509141</v>
      </c>
      <c r="C265" s="2">
        <f>-PMT('Financial Statements'!$C$19,'Financial Statements'!$D$19,$B$4)</f>
        <v>4796.4042012220189</v>
      </c>
      <c r="D265" s="3">
        <f>B265*'Financial Statements'!$C$19</f>
        <v>1869.047392425457</v>
      </c>
      <c r="E265" s="2">
        <f t="shared" si="12"/>
        <v>2927.3568087965618</v>
      </c>
      <c r="F265" s="2">
        <f t="shared" si="13"/>
        <v>370882.12167629483</v>
      </c>
    </row>
    <row r="266" spans="1:6" x14ac:dyDescent="0.25">
      <c r="A266" s="1">
        <v>263</v>
      </c>
      <c r="B266" s="2">
        <f t="shared" si="14"/>
        <v>370882.12167629483</v>
      </c>
      <c r="C266" s="2">
        <f>-PMT('Financial Statements'!$C$19,'Financial Statements'!$D$19,$B$4)</f>
        <v>4796.4042012220189</v>
      </c>
      <c r="D266" s="3">
        <f>B266*'Financial Statements'!$C$19</f>
        <v>1854.4106083814743</v>
      </c>
      <c r="E266" s="2">
        <f t="shared" si="12"/>
        <v>2941.9935928405448</v>
      </c>
      <c r="F266" s="2">
        <f t="shared" si="13"/>
        <v>367940.12808345427</v>
      </c>
    </row>
    <row r="267" spans="1:6" x14ac:dyDescent="0.25">
      <c r="A267" s="1">
        <v>264</v>
      </c>
      <c r="B267" s="2">
        <f t="shared" si="14"/>
        <v>367940.12808345427</v>
      </c>
      <c r="C267" s="2">
        <f>-PMT('Financial Statements'!$C$19,'Financial Statements'!$D$19,$B$4)</f>
        <v>4796.4042012220189</v>
      </c>
      <c r="D267" s="3">
        <f>B267*'Financial Statements'!$C$19</f>
        <v>1839.7006404172714</v>
      </c>
      <c r="E267" s="2">
        <f t="shared" si="12"/>
        <v>2956.7035608047472</v>
      </c>
      <c r="F267" s="2">
        <f t="shared" si="13"/>
        <v>364983.4245226495</v>
      </c>
    </row>
    <row r="268" spans="1:6" x14ac:dyDescent="0.25">
      <c r="A268" s="1">
        <v>265</v>
      </c>
      <c r="B268" s="2">
        <f t="shared" si="14"/>
        <v>364983.4245226495</v>
      </c>
      <c r="C268" s="2">
        <f>-PMT('Financial Statements'!$C$19,'Financial Statements'!$D$19,$B$4)</f>
        <v>4796.4042012220189</v>
      </c>
      <c r="D268" s="3">
        <f>B268*'Financial Statements'!$C$19</f>
        <v>1824.9171226132476</v>
      </c>
      <c r="E268" s="2">
        <f t="shared" si="12"/>
        <v>2971.4870786087713</v>
      </c>
      <c r="F268" s="2">
        <f t="shared" si="13"/>
        <v>362011.93744404073</v>
      </c>
    </row>
    <row r="269" spans="1:6" x14ac:dyDescent="0.25">
      <c r="A269" s="1">
        <v>266</v>
      </c>
      <c r="B269" s="2">
        <f t="shared" si="14"/>
        <v>362011.93744404073</v>
      </c>
      <c r="C269" s="2">
        <f>-PMT('Financial Statements'!$C$19,'Financial Statements'!$D$19,$B$4)</f>
        <v>4796.4042012220189</v>
      </c>
      <c r="D269" s="3">
        <f>B269*'Financial Statements'!$C$19</f>
        <v>1810.0596872202036</v>
      </c>
      <c r="E269" s="2">
        <f t="shared" si="12"/>
        <v>2986.3445140018152</v>
      </c>
      <c r="F269" s="2">
        <f t="shared" si="13"/>
        <v>359025.59293003893</v>
      </c>
    </row>
    <row r="270" spans="1:6" x14ac:dyDescent="0.25">
      <c r="A270" s="1">
        <v>267</v>
      </c>
      <c r="B270" s="2">
        <f t="shared" si="14"/>
        <v>359025.59293003893</v>
      </c>
      <c r="C270" s="2">
        <f>-PMT('Financial Statements'!$C$19,'Financial Statements'!$D$19,$B$4)</f>
        <v>4796.4042012220189</v>
      </c>
      <c r="D270" s="3">
        <f>B270*'Financial Statements'!$C$19</f>
        <v>1795.1279646501946</v>
      </c>
      <c r="E270" s="2">
        <f t="shared" si="12"/>
        <v>3001.2762365718245</v>
      </c>
      <c r="F270" s="2">
        <f t="shared" si="13"/>
        <v>356024.31669346709</v>
      </c>
    </row>
    <row r="271" spans="1:6" x14ac:dyDescent="0.25">
      <c r="A271" s="1">
        <v>268</v>
      </c>
      <c r="B271" s="2">
        <f t="shared" si="14"/>
        <v>356024.31669346709</v>
      </c>
      <c r="C271" s="2">
        <f>-PMT('Financial Statements'!$C$19,'Financial Statements'!$D$19,$B$4)</f>
        <v>4796.4042012220189</v>
      </c>
      <c r="D271" s="3">
        <f>B271*'Financial Statements'!$C$19</f>
        <v>1780.1215834673355</v>
      </c>
      <c r="E271" s="2">
        <f t="shared" si="12"/>
        <v>3016.2826177546831</v>
      </c>
      <c r="F271" s="2">
        <f t="shared" si="13"/>
        <v>353008.03407571238</v>
      </c>
    </row>
    <row r="272" spans="1:6" x14ac:dyDescent="0.25">
      <c r="A272" s="1">
        <v>269</v>
      </c>
      <c r="B272" s="2">
        <f t="shared" si="14"/>
        <v>353008.03407571238</v>
      </c>
      <c r="C272" s="2">
        <f>-PMT('Financial Statements'!$C$19,'Financial Statements'!$D$19,$B$4)</f>
        <v>4796.4042012220189</v>
      </c>
      <c r="D272" s="3">
        <f>B272*'Financial Statements'!$C$19</f>
        <v>1765.0401703785619</v>
      </c>
      <c r="E272" s="2">
        <f t="shared" si="12"/>
        <v>3031.3640308434569</v>
      </c>
      <c r="F272" s="2">
        <f t="shared" si="13"/>
        <v>349976.67004486889</v>
      </c>
    </row>
    <row r="273" spans="1:6" x14ac:dyDescent="0.25">
      <c r="A273" s="1">
        <v>270</v>
      </c>
      <c r="B273" s="2">
        <f t="shared" si="14"/>
        <v>349976.67004486889</v>
      </c>
      <c r="C273" s="2">
        <f>-PMT('Financial Statements'!$C$19,'Financial Statements'!$D$19,$B$4)</f>
        <v>4796.4042012220189</v>
      </c>
      <c r="D273" s="3">
        <f>B273*'Financial Statements'!$C$19</f>
        <v>1749.8833502243444</v>
      </c>
      <c r="E273" s="2">
        <f t="shared" si="12"/>
        <v>3046.5208509976746</v>
      </c>
      <c r="F273" s="2">
        <f t="shared" si="13"/>
        <v>346930.14919387124</v>
      </c>
    </row>
    <row r="274" spans="1:6" x14ac:dyDescent="0.25">
      <c r="A274" s="1">
        <v>271</v>
      </c>
      <c r="B274" s="2">
        <f t="shared" si="14"/>
        <v>346930.14919387124</v>
      </c>
      <c r="C274" s="2">
        <f>-PMT('Financial Statements'!$C$19,'Financial Statements'!$D$19,$B$4)</f>
        <v>4796.4042012220189</v>
      </c>
      <c r="D274" s="3">
        <f>B274*'Financial Statements'!$C$19</f>
        <v>1734.6507459693562</v>
      </c>
      <c r="E274" s="2">
        <f t="shared" si="12"/>
        <v>3061.7534552526627</v>
      </c>
      <c r="F274" s="2">
        <f t="shared" si="13"/>
        <v>343868.39573861856</v>
      </c>
    </row>
    <row r="275" spans="1:6" x14ac:dyDescent="0.25">
      <c r="A275" s="1">
        <v>272</v>
      </c>
      <c r="B275" s="2">
        <f t="shared" si="14"/>
        <v>343868.39573861856</v>
      </c>
      <c r="C275" s="2">
        <f>-PMT('Financial Statements'!$C$19,'Financial Statements'!$D$19,$B$4)</f>
        <v>4796.4042012220189</v>
      </c>
      <c r="D275" s="3">
        <f>B275*'Financial Statements'!$C$19</f>
        <v>1719.3419786930929</v>
      </c>
      <c r="E275" s="2">
        <f t="shared" si="12"/>
        <v>3077.0622225289262</v>
      </c>
      <c r="F275" s="2">
        <f t="shared" si="13"/>
        <v>340791.33351608965</v>
      </c>
    </row>
    <row r="276" spans="1:6" x14ac:dyDescent="0.25">
      <c r="A276" s="1">
        <v>273</v>
      </c>
      <c r="B276" s="2">
        <f t="shared" si="14"/>
        <v>340791.33351608965</v>
      </c>
      <c r="C276" s="2">
        <f>-PMT('Financial Statements'!$C$19,'Financial Statements'!$D$19,$B$4)</f>
        <v>4796.4042012220189</v>
      </c>
      <c r="D276" s="3">
        <f>B276*'Financial Statements'!$C$19</f>
        <v>1703.9566675804483</v>
      </c>
      <c r="E276" s="2">
        <f t="shared" si="12"/>
        <v>3092.4475336415708</v>
      </c>
      <c r="F276" s="2">
        <f t="shared" si="13"/>
        <v>337698.88598244806</v>
      </c>
    </row>
    <row r="277" spans="1:6" x14ac:dyDescent="0.25">
      <c r="A277" s="1">
        <v>274</v>
      </c>
      <c r="B277" s="2">
        <f t="shared" si="14"/>
        <v>337698.88598244806</v>
      </c>
      <c r="C277" s="2">
        <f>-PMT('Financial Statements'!$C$19,'Financial Statements'!$D$19,$B$4)</f>
        <v>4796.4042012220189</v>
      </c>
      <c r="D277" s="3">
        <f>B277*'Financial Statements'!$C$19</f>
        <v>1688.4944299122403</v>
      </c>
      <c r="E277" s="2">
        <f t="shared" si="12"/>
        <v>3107.9097713097785</v>
      </c>
      <c r="F277" s="2">
        <f t="shared" si="13"/>
        <v>334590.9762111383</v>
      </c>
    </row>
    <row r="278" spans="1:6" x14ac:dyDescent="0.25">
      <c r="A278" s="1">
        <v>275</v>
      </c>
      <c r="B278" s="2">
        <f t="shared" si="14"/>
        <v>334590.9762111383</v>
      </c>
      <c r="C278" s="2">
        <f>-PMT('Financial Statements'!$C$19,'Financial Statements'!$D$19,$B$4)</f>
        <v>4796.4042012220189</v>
      </c>
      <c r="D278" s="3">
        <f>B278*'Financial Statements'!$C$19</f>
        <v>1672.9548810556917</v>
      </c>
      <c r="E278" s="2">
        <f t="shared" si="12"/>
        <v>3123.4493201663272</v>
      </c>
      <c r="F278" s="2">
        <f t="shared" si="13"/>
        <v>331467.52689097199</v>
      </c>
    </row>
    <row r="279" spans="1:6" x14ac:dyDescent="0.25">
      <c r="A279" s="1">
        <v>276</v>
      </c>
      <c r="B279" s="2">
        <f t="shared" si="14"/>
        <v>331467.52689097199</v>
      </c>
      <c r="C279" s="2">
        <f>-PMT('Financial Statements'!$C$19,'Financial Statements'!$D$19,$B$4)</f>
        <v>4796.4042012220189</v>
      </c>
      <c r="D279" s="3">
        <f>B279*'Financial Statements'!$C$19</f>
        <v>1657.3376344548599</v>
      </c>
      <c r="E279" s="2">
        <f t="shared" si="12"/>
        <v>3139.0665667671592</v>
      </c>
      <c r="F279" s="2">
        <f t="shared" si="13"/>
        <v>328328.46032420482</v>
      </c>
    </row>
    <row r="280" spans="1:6" x14ac:dyDescent="0.25">
      <c r="A280" s="1">
        <v>277</v>
      </c>
      <c r="B280" s="2">
        <f t="shared" si="14"/>
        <v>328328.46032420482</v>
      </c>
      <c r="C280" s="2">
        <f>-PMT('Financial Statements'!$C$19,'Financial Statements'!$D$19,$B$4)</f>
        <v>4796.4042012220189</v>
      </c>
      <c r="D280" s="3">
        <f>B280*'Financial Statements'!$C$19</f>
        <v>1641.6423016210242</v>
      </c>
      <c r="E280" s="2">
        <f t="shared" si="12"/>
        <v>3154.7618996009946</v>
      </c>
      <c r="F280" s="2">
        <f t="shared" si="13"/>
        <v>325173.69842460385</v>
      </c>
    </row>
    <row r="281" spans="1:6" x14ac:dyDescent="0.25">
      <c r="A281" s="1">
        <v>278</v>
      </c>
      <c r="B281" s="2">
        <f t="shared" si="14"/>
        <v>325173.69842460385</v>
      </c>
      <c r="C281" s="2">
        <f>-PMT('Financial Statements'!$C$19,'Financial Statements'!$D$19,$B$4)</f>
        <v>4796.4042012220189</v>
      </c>
      <c r="D281" s="3">
        <f>B281*'Financial Statements'!$C$19</f>
        <v>1625.8684921230192</v>
      </c>
      <c r="E281" s="2">
        <f t="shared" si="12"/>
        <v>3170.5357090989996</v>
      </c>
      <c r="F281" s="2">
        <f t="shared" si="13"/>
        <v>322003.16271550488</v>
      </c>
    </row>
    <row r="282" spans="1:6" x14ac:dyDescent="0.25">
      <c r="A282" s="1">
        <v>279</v>
      </c>
      <c r="B282" s="2">
        <f t="shared" si="14"/>
        <v>322003.16271550488</v>
      </c>
      <c r="C282" s="2">
        <f>-PMT('Financial Statements'!$C$19,'Financial Statements'!$D$19,$B$4)</f>
        <v>4796.4042012220189</v>
      </c>
      <c r="D282" s="3">
        <f>B282*'Financial Statements'!$C$19</f>
        <v>1610.0158135775243</v>
      </c>
      <c r="E282" s="2">
        <f t="shared" si="12"/>
        <v>3186.3883876444943</v>
      </c>
      <c r="F282" s="2">
        <f t="shared" si="13"/>
        <v>318816.77432786039</v>
      </c>
    </row>
    <row r="283" spans="1:6" x14ac:dyDescent="0.25">
      <c r="A283" s="1">
        <v>280</v>
      </c>
      <c r="B283" s="2">
        <f t="shared" si="14"/>
        <v>318816.77432786039</v>
      </c>
      <c r="C283" s="2">
        <f>-PMT('Financial Statements'!$C$19,'Financial Statements'!$D$19,$B$4)</f>
        <v>4796.4042012220189</v>
      </c>
      <c r="D283" s="3">
        <f>B283*'Financial Statements'!$C$19</f>
        <v>1594.0838716393021</v>
      </c>
      <c r="E283" s="2">
        <f t="shared" si="12"/>
        <v>3202.320329582717</v>
      </c>
      <c r="F283" s="2">
        <f t="shared" si="13"/>
        <v>315614.45399827766</v>
      </c>
    </row>
    <row r="284" spans="1:6" x14ac:dyDescent="0.25">
      <c r="A284" s="1">
        <v>281</v>
      </c>
      <c r="B284" s="2">
        <f t="shared" si="14"/>
        <v>315614.45399827766</v>
      </c>
      <c r="C284" s="2">
        <f>-PMT('Financial Statements'!$C$19,'Financial Statements'!$D$19,$B$4)</f>
        <v>4796.4042012220189</v>
      </c>
      <c r="D284" s="3">
        <f>B284*'Financial Statements'!$C$19</f>
        <v>1578.0722699913883</v>
      </c>
      <c r="E284" s="2">
        <f t="shared" si="12"/>
        <v>3218.3319312306303</v>
      </c>
      <c r="F284" s="2">
        <f t="shared" si="13"/>
        <v>312396.12206704705</v>
      </c>
    </row>
    <row r="285" spans="1:6" x14ac:dyDescent="0.25">
      <c r="A285" s="1">
        <v>282</v>
      </c>
      <c r="B285" s="2">
        <f t="shared" si="14"/>
        <v>312396.12206704705</v>
      </c>
      <c r="C285" s="2">
        <f>-PMT('Financial Statements'!$C$19,'Financial Statements'!$D$19,$B$4)</f>
        <v>4796.4042012220189</v>
      </c>
      <c r="D285" s="3">
        <f>B285*'Financial Statements'!$C$19</f>
        <v>1561.9806103352353</v>
      </c>
      <c r="E285" s="2">
        <f t="shared" si="12"/>
        <v>3234.4235908867836</v>
      </c>
      <c r="F285" s="2">
        <f t="shared" si="13"/>
        <v>309161.69847616029</v>
      </c>
    </row>
    <row r="286" spans="1:6" x14ac:dyDescent="0.25">
      <c r="A286" s="1">
        <v>283</v>
      </c>
      <c r="B286" s="2">
        <f t="shared" si="14"/>
        <v>309161.69847616029</v>
      </c>
      <c r="C286" s="2">
        <f>-PMT('Financial Statements'!$C$19,'Financial Statements'!$D$19,$B$4)</f>
        <v>4796.4042012220189</v>
      </c>
      <c r="D286" s="3">
        <f>B286*'Financial Statements'!$C$19</f>
        <v>1545.8084923808015</v>
      </c>
      <c r="E286" s="2">
        <f t="shared" si="12"/>
        <v>3250.5957088412174</v>
      </c>
      <c r="F286" s="2">
        <f t="shared" si="13"/>
        <v>305911.10276731907</v>
      </c>
    </row>
    <row r="287" spans="1:6" x14ac:dyDescent="0.25">
      <c r="A287" s="1">
        <v>284</v>
      </c>
      <c r="B287" s="2">
        <f t="shared" si="14"/>
        <v>305911.10276731907</v>
      </c>
      <c r="C287" s="2">
        <f>-PMT('Financial Statements'!$C$19,'Financial Statements'!$D$19,$B$4)</f>
        <v>4796.4042012220189</v>
      </c>
      <c r="D287" s="3">
        <f>B287*'Financial Statements'!$C$19</f>
        <v>1529.5555138365953</v>
      </c>
      <c r="E287" s="2">
        <f t="shared" si="12"/>
        <v>3266.8486873854235</v>
      </c>
      <c r="F287" s="2">
        <f t="shared" si="13"/>
        <v>302644.25407993363</v>
      </c>
    </row>
    <row r="288" spans="1:6" x14ac:dyDescent="0.25">
      <c r="A288" s="1">
        <v>285</v>
      </c>
      <c r="B288" s="2">
        <f t="shared" si="14"/>
        <v>302644.25407993363</v>
      </c>
      <c r="C288" s="2">
        <f>-PMT('Financial Statements'!$C$19,'Financial Statements'!$D$19,$B$4)</f>
        <v>4796.4042012220189</v>
      </c>
      <c r="D288" s="3">
        <f>B288*'Financial Statements'!$C$19</f>
        <v>1513.2212703996681</v>
      </c>
      <c r="E288" s="2">
        <f t="shared" si="12"/>
        <v>3283.1829308223505</v>
      </c>
      <c r="F288" s="2">
        <f t="shared" si="13"/>
        <v>299361.07114911126</v>
      </c>
    </row>
    <row r="289" spans="1:6" x14ac:dyDescent="0.25">
      <c r="A289" s="1">
        <v>286</v>
      </c>
      <c r="B289" s="2">
        <f t="shared" si="14"/>
        <v>299361.07114911126</v>
      </c>
      <c r="C289" s="2">
        <f>-PMT('Financial Statements'!$C$19,'Financial Statements'!$D$19,$B$4)</f>
        <v>4796.4042012220189</v>
      </c>
      <c r="D289" s="3">
        <f>B289*'Financial Statements'!$C$19</f>
        <v>1496.8053557455564</v>
      </c>
      <c r="E289" s="2">
        <f t="shared" si="12"/>
        <v>3299.5988454764624</v>
      </c>
      <c r="F289" s="2">
        <f t="shared" si="13"/>
        <v>296061.4723036348</v>
      </c>
    </row>
    <row r="290" spans="1:6" x14ac:dyDescent="0.25">
      <c r="A290" s="1">
        <v>287</v>
      </c>
      <c r="B290" s="2">
        <f t="shared" si="14"/>
        <v>296061.4723036348</v>
      </c>
      <c r="C290" s="2">
        <f>-PMT('Financial Statements'!$C$19,'Financial Statements'!$D$19,$B$4)</f>
        <v>4796.4042012220189</v>
      </c>
      <c r="D290" s="3">
        <f>B290*'Financial Statements'!$C$19</f>
        <v>1480.307361518174</v>
      </c>
      <c r="E290" s="2">
        <f t="shared" si="12"/>
        <v>3316.096839703845</v>
      </c>
      <c r="F290" s="2">
        <f t="shared" si="13"/>
        <v>292745.37546393095</v>
      </c>
    </row>
    <row r="291" spans="1:6" x14ac:dyDescent="0.25">
      <c r="A291" s="1">
        <v>288</v>
      </c>
      <c r="B291" s="2">
        <f t="shared" si="14"/>
        <v>292745.37546393095</v>
      </c>
      <c r="C291" s="2">
        <f>-PMT('Financial Statements'!$C$19,'Financial Statements'!$D$19,$B$4)</f>
        <v>4796.4042012220189</v>
      </c>
      <c r="D291" s="3">
        <f>B291*'Financial Statements'!$C$19</f>
        <v>1463.7268773196547</v>
      </c>
      <c r="E291" s="2">
        <f t="shared" si="12"/>
        <v>3332.6773239023642</v>
      </c>
      <c r="F291" s="2">
        <f t="shared" si="13"/>
        <v>289412.69814002857</v>
      </c>
    </row>
    <row r="292" spans="1:6" x14ac:dyDescent="0.25">
      <c r="A292" s="1">
        <v>289</v>
      </c>
      <c r="B292" s="2">
        <f t="shared" si="14"/>
        <v>289412.69814002857</v>
      </c>
      <c r="C292" s="2">
        <f>-PMT('Financial Statements'!$C$19,'Financial Statements'!$D$19,$B$4)</f>
        <v>4796.4042012220189</v>
      </c>
      <c r="D292" s="3">
        <f>B292*'Financial Statements'!$C$19</f>
        <v>1447.0634907001429</v>
      </c>
      <c r="E292" s="2">
        <f t="shared" si="12"/>
        <v>3349.3407105218757</v>
      </c>
      <c r="F292" s="2">
        <f t="shared" si="13"/>
        <v>286063.35742950672</v>
      </c>
    </row>
    <row r="293" spans="1:6" x14ac:dyDescent="0.25">
      <c r="A293" s="1">
        <v>290</v>
      </c>
      <c r="B293" s="2">
        <f t="shared" si="14"/>
        <v>286063.35742950672</v>
      </c>
      <c r="C293" s="2">
        <f>-PMT('Financial Statements'!$C$19,'Financial Statements'!$D$19,$B$4)</f>
        <v>4796.4042012220189</v>
      </c>
      <c r="D293" s="3">
        <f>B293*'Financial Statements'!$C$19</f>
        <v>1430.3167871475337</v>
      </c>
      <c r="E293" s="2">
        <f t="shared" si="12"/>
        <v>3366.0874140744854</v>
      </c>
      <c r="F293" s="2">
        <f t="shared" si="13"/>
        <v>282697.27001543227</v>
      </c>
    </row>
    <row r="294" spans="1:6" x14ac:dyDescent="0.25">
      <c r="A294" s="1">
        <v>291</v>
      </c>
      <c r="B294" s="2">
        <f t="shared" si="14"/>
        <v>282697.27001543227</v>
      </c>
      <c r="C294" s="2">
        <f>-PMT('Financial Statements'!$C$19,'Financial Statements'!$D$19,$B$4)</f>
        <v>4796.4042012220189</v>
      </c>
      <c r="D294" s="3">
        <f>B294*'Financial Statements'!$C$19</f>
        <v>1413.4863500771614</v>
      </c>
      <c r="E294" s="2">
        <f t="shared" si="12"/>
        <v>3382.9178511448572</v>
      </c>
      <c r="F294" s="2">
        <f t="shared" si="13"/>
        <v>279314.35216428741</v>
      </c>
    </row>
    <row r="295" spans="1:6" x14ac:dyDescent="0.25">
      <c r="A295" s="1">
        <v>292</v>
      </c>
      <c r="B295" s="2">
        <f t="shared" si="14"/>
        <v>279314.35216428741</v>
      </c>
      <c r="C295" s="2">
        <f>-PMT('Financial Statements'!$C$19,'Financial Statements'!$D$19,$B$4)</f>
        <v>4796.4042012220189</v>
      </c>
      <c r="D295" s="3">
        <f>B295*'Financial Statements'!$C$19</f>
        <v>1396.571760821437</v>
      </c>
      <c r="E295" s="2">
        <f t="shared" si="12"/>
        <v>3399.8324404005816</v>
      </c>
      <c r="F295" s="2">
        <f t="shared" si="13"/>
        <v>275914.51972388686</v>
      </c>
    </row>
    <row r="296" spans="1:6" x14ac:dyDescent="0.25">
      <c r="A296" s="1">
        <v>293</v>
      </c>
      <c r="B296" s="2">
        <f t="shared" si="14"/>
        <v>275914.51972388686</v>
      </c>
      <c r="C296" s="2">
        <f>-PMT('Financial Statements'!$C$19,'Financial Statements'!$D$19,$B$4)</f>
        <v>4796.4042012220189</v>
      </c>
      <c r="D296" s="3">
        <f>B296*'Financial Statements'!$C$19</f>
        <v>1379.5725986194343</v>
      </c>
      <c r="E296" s="2">
        <f t="shared" si="12"/>
        <v>3416.8316026025846</v>
      </c>
      <c r="F296" s="2">
        <f t="shared" si="13"/>
        <v>272497.6881212843</v>
      </c>
    </row>
    <row r="297" spans="1:6" x14ac:dyDescent="0.25">
      <c r="A297" s="1">
        <v>294</v>
      </c>
      <c r="B297" s="2">
        <f t="shared" si="14"/>
        <v>272497.6881212843</v>
      </c>
      <c r="C297" s="2">
        <f>-PMT('Financial Statements'!$C$19,'Financial Statements'!$D$19,$B$4)</f>
        <v>4796.4042012220189</v>
      </c>
      <c r="D297" s="3">
        <f>B297*'Financial Statements'!$C$19</f>
        <v>1362.4884406064216</v>
      </c>
      <c r="E297" s="2">
        <f t="shared" si="12"/>
        <v>3433.9157606155973</v>
      </c>
      <c r="F297" s="2">
        <f t="shared" si="13"/>
        <v>269063.77236066869</v>
      </c>
    </row>
    <row r="298" spans="1:6" x14ac:dyDescent="0.25">
      <c r="A298" s="1">
        <v>295</v>
      </c>
      <c r="B298" s="2">
        <f t="shared" si="14"/>
        <v>269063.77236066869</v>
      </c>
      <c r="C298" s="2">
        <f>-PMT('Financial Statements'!$C$19,'Financial Statements'!$D$19,$B$4)</f>
        <v>4796.4042012220189</v>
      </c>
      <c r="D298" s="3">
        <f>B298*'Financial Statements'!$C$19</f>
        <v>1345.3188618033435</v>
      </c>
      <c r="E298" s="2">
        <f t="shared" si="12"/>
        <v>3451.0853394186752</v>
      </c>
      <c r="F298" s="2">
        <f t="shared" si="13"/>
        <v>265612.68702125002</v>
      </c>
    </row>
    <row r="299" spans="1:6" x14ac:dyDescent="0.25">
      <c r="A299" s="1">
        <v>296</v>
      </c>
      <c r="B299" s="2">
        <f t="shared" si="14"/>
        <v>265612.68702125002</v>
      </c>
      <c r="C299" s="2">
        <f>-PMT('Financial Statements'!$C$19,'Financial Statements'!$D$19,$B$4)</f>
        <v>4796.4042012220189</v>
      </c>
      <c r="D299" s="3">
        <f>B299*'Financial Statements'!$C$19</f>
        <v>1328.0634351062502</v>
      </c>
      <c r="E299" s="2">
        <f t="shared" si="12"/>
        <v>3468.3407661157689</v>
      </c>
      <c r="F299" s="2">
        <f t="shared" si="13"/>
        <v>262144.34625513427</v>
      </c>
    </row>
    <row r="300" spans="1:6" x14ac:dyDescent="0.25">
      <c r="A300" s="1">
        <v>297</v>
      </c>
      <c r="B300" s="2">
        <f t="shared" si="14"/>
        <v>262144.34625513427</v>
      </c>
      <c r="C300" s="2">
        <f>-PMT('Financial Statements'!$C$19,'Financial Statements'!$D$19,$B$4)</f>
        <v>4796.4042012220189</v>
      </c>
      <c r="D300" s="3">
        <f>B300*'Financial Statements'!$C$19</f>
        <v>1310.7217312756713</v>
      </c>
      <c r="E300" s="2">
        <f t="shared" si="12"/>
        <v>3485.6824699463477</v>
      </c>
      <c r="F300" s="2">
        <f t="shared" si="13"/>
        <v>258658.66378518791</v>
      </c>
    </row>
    <row r="301" spans="1:6" x14ac:dyDescent="0.25">
      <c r="A301" s="1">
        <v>298</v>
      </c>
      <c r="B301" s="2">
        <f t="shared" si="14"/>
        <v>258658.66378518791</v>
      </c>
      <c r="C301" s="2">
        <f>-PMT('Financial Statements'!$C$19,'Financial Statements'!$D$19,$B$4)</f>
        <v>4796.4042012220189</v>
      </c>
      <c r="D301" s="3">
        <f>B301*'Financial Statements'!$C$19</f>
        <v>1293.2933189259395</v>
      </c>
      <c r="E301" s="2">
        <f t="shared" si="12"/>
        <v>3503.1108822960796</v>
      </c>
      <c r="F301" s="2">
        <f t="shared" si="13"/>
        <v>255155.55290289182</v>
      </c>
    </row>
    <row r="302" spans="1:6" x14ac:dyDescent="0.25">
      <c r="A302" s="1">
        <v>299</v>
      </c>
      <c r="B302" s="2">
        <f t="shared" si="14"/>
        <v>255155.55290289182</v>
      </c>
      <c r="C302" s="2">
        <f>-PMT('Financial Statements'!$C$19,'Financial Statements'!$D$19,$B$4)</f>
        <v>4796.4042012220189</v>
      </c>
      <c r="D302" s="3">
        <f>B302*'Financial Statements'!$C$19</f>
        <v>1275.7777645144592</v>
      </c>
      <c r="E302" s="2">
        <f t="shared" si="12"/>
        <v>3520.6264367075596</v>
      </c>
      <c r="F302" s="2">
        <f t="shared" si="13"/>
        <v>251634.92646618426</v>
      </c>
    </row>
    <row r="303" spans="1:6" x14ac:dyDescent="0.25">
      <c r="A303" s="1">
        <v>300</v>
      </c>
      <c r="B303" s="2">
        <f t="shared" si="14"/>
        <v>251634.92646618426</v>
      </c>
      <c r="C303" s="2">
        <f>-PMT('Financial Statements'!$C$19,'Financial Statements'!$D$19,$B$4)</f>
        <v>4796.4042012220189</v>
      </c>
      <c r="D303" s="3">
        <f>B303*'Financial Statements'!$C$19</f>
        <v>1258.1746323309214</v>
      </c>
      <c r="E303" s="2">
        <f t="shared" si="12"/>
        <v>3538.2295688910972</v>
      </c>
      <c r="F303" s="2">
        <f t="shared" si="13"/>
        <v>248096.69689729315</v>
      </c>
    </row>
    <row r="304" spans="1:6" x14ac:dyDescent="0.25">
      <c r="A304" s="1">
        <v>301</v>
      </c>
      <c r="B304" s="2">
        <f t="shared" si="14"/>
        <v>248096.69689729315</v>
      </c>
      <c r="C304" s="2">
        <f>-PMT('Financial Statements'!$C$19,'Financial Statements'!$D$19,$B$4)</f>
        <v>4796.4042012220189</v>
      </c>
      <c r="D304" s="3">
        <f>B304*'Financial Statements'!$C$19</f>
        <v>1240.4834844864658</v>
      </c>
      <c r="E304" s="2">
        <f t="shared" si="12"/>
        <v>3555.920716735553</v>
      </c>
      <c r="F304" s="2">
        <f t="shared" si="13"/>
        <v>244540.77618055759</v>
      </c>
    </row>
    <row r="305" spans="1:6" x14ac:dyDescent="0.25">
      <c r="A305" s="1">
        <v>302</v>
      </c>
      <c r="B305" s="2">
        <f t="shared" si="14"/>
        <v>244540.77618055759</v>
      </c>
      <c r="C305" s="2">
        <f>-PMT('Financial Statements'!$C$19,'Financial Statements'!$D$19,$B$4)</f>
        <v>4796.4042012220189</v>
      </c>
      <c r="D305" s="3">
        <f>B305*'Financial Statements'!$C$19</f>
        <v>1222.7038809027879</v>
      </c>
      <c r="E305" s="2">
        <f t="shared" si="12"/>
        <v>3573.7003203192307</v>
      </c>
      <c r="F305" s="2">
        <f t="shared" si="13"/>
        <v>240967.07586023834</v>
      </c>
    </row>
    <row r="306" spans="1:6" x14ac:dyDescent="0.25">
      <c r="A306" s="1">
        <v>303</v>
      </c>
      <c r="B306" s="2">
        <f t="shared" si="14"/>
        <v>240967.07586023834</v>
      </c>
      <c r="C306" s="2">
        <f>-PMT('Financial Statements'!$C$19,'Financial Statements'!$D$19,$B$4)</f>
        <v>4796.4042012220189</v>
      </c>
      <c r="D306" s="3">
        <f>B306*'Financial Statements'!$C$19</f>
        <v>1204.8353793011918</v>
      </c>
      <c r="E306" s="2">
        <f t="shared" si="12"/>
        <v>3591.5688219208268</v>
      </c>
      <c r="F306" s="2">
        <f t="shared" si="13"/>
        <v>237375.5070383175</v>
      </c>
    </row>
    <row r="307" spans="1:6" x14ac:dyDescent="0.25">
      <c r="A307" s="1">
        <v>304</v>
      </c>
      <c r="B307" s="2">
        <f t="shared" si="14"/>
        <v>237375.5070383175</v>
      </c>
      <c r="C307" s="2">
        <f>-PMT('Financial Statements'!$C$19,'Financial Statements'!$D$19,$B$4)</f>
        <v>4796.4042012220189</v>
      </c>
      <c r="D307" s="3">
        <f>B307*'Financial Statements'!$C$19</f>
        <v>1186.8775351915876</v>
      </c>
      <c r="E307" s="2">
        <f t="shared" si="12"/>
        <v>3609.5266660304314</v>
      </c>
      <c r="F307" s="2">
        <f t="shared" si="13"/>
        <v>233765.98037228707</v>
      </c>
    </row>
    <row r="308" spans="1:6" x14ac:dyDescent="0.25">
      <c r="A308" s="1">
        <v>305</v>
      </c>
      <c r="B308" s="2">
        <f t="shared" si="14"/>
        <v>233765.98037228707</v>
      </c>
      <c r="C308" s="2">
        <f>-PMT('Financial Statements'!$C$19,'Financial Statements'!$D$19,$B$4)</f>
        <v>4796.4042012220189</v>
      </c>
      <c r="D308" s="3">
        <f>B308*'Financial Statements'!$C$19</f>
        <v>1168.8299018614355</v>
      </c>
      <c r="E308" s="2">
        <f t="shared" si="12"/>
        <v>3627.5742993605836</v>
      </c>
      <c r="F308" s="2">
        <f t="shared" si="13"/>
        <v>230138.40607292647</v>
      </c>
    </row>
    <row r="309" spans="1:6" x14ac:dyDescent="0.25">
      <c r="A309" s="1">
        <v>306</v>
      </c>
      <c r="B309" s="2">
        <f t="shared" si="14"/>
        <v>230138.40607292647</v>
      </c>
      <c r="C309" s="2">
        <f>-PMT('Financial Statements'!$C$19,'Financial Statements'!$D$19,$B$4)</f>
        <v>4796.4042012220189</v>
      </c>
      <c r="D309" s="3">
        <f>B309*'Financial Statements'!$C$19</f>
        <v>1150.6920303646325</v>
      </c>
      <c r="E309" s="2">
        <f t="shared" si="12"/>
        <v>3645.7121708573864</v>
      </c>
      <c r="F309" s="2">
        <f t="shared" si="13"/>
        <v>226492.69390206909</v>
      </c>
    </row>
    <row r="310" spans="1:6" x14ac:dyDescent="0.25">
      <c r="A310" s="1">
        <v>307</v>
      </c>
      <c r="B310" s="2">
        <f t="shared" si="14"/>
        <v>226492.69390206909</v>
      </c>
      <c r="C310" s="2">
        <f>-PMT('Financial Statements'!$C$19,'Financial Statements'!$D$19,$B$4)</f>
        <v>4796.4042012220189</v>
      </c>
      <c r="D310" s="3">
        <f>B310*'Financial Statements'!$C$19</f>
        <v>1132.4634695103455</v>
      </c>
      <c r="E310" s="2">
        <f t="shared" si="12"/>
        <v>3663.9407317116734</v>
      </c>
      <c r="F310" s="2">
        <f t="shared" si="13"/>
        <v>222828.75317035741</v>
      </c>
    </row>
    <row r="311" spans="1:6" x14ac:dyDescent="0.25">
      <c r="A311" s="1">
        <v>308</v>
      </c>
      <c r="B311" s="2">
        <f t="shared" si="14"/>
        <v>222828.75317035741</v>
      </c>
      <c r="C311" s="2">
        <f>-PMT('Financial Statements'!$C$19,'Financial Statements'!$D$19,$B$4)</f>
        <v>4796.4042012220189</v>
      </c>
      <c r="D311" s="3">
        <f>B311*'Financial Statements'!$C$19</f>
        <v>1114.1437658517871</v>
      </c>
      <c r="E311" s="2">
        <f t="shared" si="12"/>
        <v>3682.2604353702318</v>
      </c>
      <c r="F311" s="2">
        <f t="shared" si="13"/>
        <v>219146.49273498717</v>
      </c>
    </row>
    <row r="312" spans="1:6" x14ac:dyDescent="0.25">
      <c r="A312" s="1">
        <v>309</v>
      </c>
      <c r="B312" s="2">
        <f t="shared" si="14"/>
        <v>219146.49273498717</v>
      </c>
      <c r="C312" s="2">
        <f>-PMT('Financial Statements'!$C$19,'Financial Statements'!$D$19,$B$4)</f>
        <v>4796.4042012220189</v>
      </c>
      <c r="D312" s="3">
        <f>B312*'Financial Statements'!$C$19</f>
        <v>1095.7324636749358</v>
      </c>
      <c r="E312" s="2">
        <f t="shared" si="12"/>
        <v>3700.671737547083</v>
      </c>
      <c r="F312" s="2">
        <f t="shared" si="13"/>
        <v>215445.82099744008</v>
      </c>
    </row>
    <row r="313" spans="1:6" x14ac:dyDescent="0.25">
      <c r="A313" s="1">
        <v>310</v>
      </c>
      <c r="B313" s="2">
        <f t="shared" si="14"/>
        <v>215445.82099744008</v>
      </c>
      <c r="C313" s="2">
        <f>-PMT('Financial Statements'!$C$19,'Financial Statements'!$D$19,$B$4)</f>
        <v>4796.4042012220189</v>
      </c>
      <c r="D313" s="3">
        <f>B313*'Financial Statements'!$C$19</f>
        <v>1077.2291049872003</v>
      </c>
      <c r="E313" s="2">
        <f t="shared" si="12"/>
        <v>3719.1750962348187</v>
      </c>
      <c r="F313" s="2">
        <f t="shared" si="13"/>
        <v>211726.64590120525</v>
      </c>
    </row>
    <row r="314" spans="1:6" x14ac:dyDescent="0.25">
      <c r="A314" s="1">
        <v>311</v>
      </c>
      <c r="B314" s="2">
        <f t="shared" si="14"/>
        <v>211726.64590120525</v>
      </c>
      <c r="C314" s="2">
        <f>-PMT('Financial Statements'!$C$19,'Financial Statements'!$D$19,$B$4)</f>
        <v>4796.4042012220189</v>
      </c>
      <c r="D314" s="3">
        <f>B314*'Financial Statements'!$C$19</f>
        <v>1058.6332295060263</v>
      </c>
      <c r="E314" s="2">
        <f t="shared" si="12"/>
        <v>3737.7709717159923</v>
      </c>
      <c r="F314" s="2">
        <f t="shared" si="13"/>
        <v>207988.87492948925</v>
      </c>
    </row>
    <row r="315" spans="1:6" x14ac:dyDescent="0.25">
      <c r="A315" s="1">
        <v>312</v>
      </c>
      <c r="B315" s="2">
        <f t="shared" si="14"/>
        <v>207988.87492948925</v>
      </c>
      <c r="C315" s="2">
        <f>-PMT('Financial Statements'!$C$19,'Financial Statements'!$D$19,$B$4)</f>
        <v>4796.4042012220189</v>
      </c>
      <c r="D315" s="3">
        <f>B315*'Financial Statements'!$C$19</f>
        <v>1039.9443746474462</v>
      </c>
      <c r="E315" s="2">
        <f t="shared" si="12"/>
        <v>3756.4598265745726</v>
      </c>
      <c r="F315" s="2">
        <f t="shared" si="13"/>
        <v>204232.41510291467</v>
      </c>
    </row>
    <row r="316" spans="1:6" x14ac:dyDescent="0.25">
      <c r="A316" s="1">
        <v>313</v>
      </c>
      <c r="B316" s="2">
        <f t="shared" si="14"/>
        <v>204232.41510291467</v>
      </c>
      <c r="C316" s="2">
        <f>-PMT('Financial Statements'!$C$19,'Financial Statements'!$D$19,$B$4)</f>
        <v>4796.4042012220189</v>
      </c>
      <c r="D316" s="3">
        <f>B316*'Financial Statements'!$C$19</f>
        <v>1021.1620755145734</v>
      </c>
      <c r="E316" s="2">
        <f t="shared" si="12"/>
        <v>3775.2421257074457</v>
      </c>
      <c r="F316" s="2">
        <f t="shared" si="13"/>
        <v>200457.17297720723</v>
      </c>
    </row>
    <row r="317" spans="1:6" x14ac:dyDescent="0.25">
      <c r="A317" s="1">
        <v>314</v>
      </c>
      <c r="B317" s="2">
        <f t="shared" si="14"/>
        <v>200457.17297720723</v>
      </c>
      <c r="C317" s="2">
        <f>-PMT('Financial Statements'!$C$19,'Financial Statements'!$D$19,$B$4)</f>
        <v>4796.4042012220189</v>
      </c>
      <c r="D317" s="3">
        <f>B317*'Financial Statements'!$C$19</f>
        <v>1002.2858648860362</v>
      </c>
      <c r="E317" s="2">
        <f t="shared" si="12"/>
        <v>3794.1183363359828</v>
      </c>
      <c r="F317" s="2">
        <f t="shared" si="13"/>
        <v>196663.05464087124</v>
      </c>
    </row>
    <row r="318" spans="1:6" x14ac:dyDescent="0.25">
      <c r="A318" s="1">
        <v>315</v>
      </c>
      <c r="B318" s="2">
        <f t="shared" si="14"/>
        <v>196663.05464087124</v>
      </c>
      <c r="C318" s="2">
        <f>-PMT('Financial Statements'!$C$19,'Financial Statements'!$D$19,$B$4)</f>
        <v>4796.4042012220189</v>
      </c>
      <c r="D318" s="3">
        <f>B318*'Financial Statements'!$C$19</f>
        <v>983.31527320435623</v>
      </c>
      <c r="E318" s="2">
        <f t="shared" si="12"/>
        <v>3813.0889280176625</v>
      </c>
      <c r="F318" s="2">
        <f t="shared" si="13"/>
        <v>192849.96571285359</v>
      </c>
    </row>
    <row r="319" spans="1:6" x14ac:dyDescent="0.25">
      <c r="A319" s="1">
        <v>316</v>
      </c>
      <c r="B319" s="2">
        <f t="shared" si="14"/>
        <v>192849.96571285359</v>
      </c>
      <c r="C319" s="2">
        <f>-PMT('Financial Statements'!$C$19,'Financial Statements'!$D$19,$B$4)</f>
        <v>4796.4042012220189</v>
      </c>
      <c r="D319" s="3">
        <f>B319*'Financial Statements'!$C$19</f>
        <v>964.249828564268</v>
      </c>
      <c r="E319" s="2">
        <f t="shared" si="12"/>
        <v>3832.1543726577511</v>
      </c>
      <c r="F319" s="2">
        <f t="shared" si="13"/>
        <v>189017.81134019583</v>
      </c>
    </row>
    <row r="320" spans="1:6" x14ac:dyDescent="0.25">
      <c r="A320" s="1">
        <v>317</v>
      </c>
      <c r="B320" s="2">
        <f t="shared" si="14"/>
        <v>189017.81134019583</v>
      </c>
      <c r="C320" s="2">
        <f>-PMT('Financial Statements'!$C$19,'Financial Statements'!$D$19,$B$4)</f>
        <v>4796.4042012220189</v>
      </c>
      <c r="D320" s="3">
        <f>B320*'Financial Statements'!$C$19</f>
        <v>945.0890567009792</v>
      </c>
      <c r="E320" s="2">
        <f t="shared" si="12"/>
        <v>3851.3151445210397</v>
      </c>
      <c r="F320" s="2">
        <f t="shared" si="13"/>
        <v>185166.49619567479</v>
      </c>
    </row>
    <row r="321" spans="1:6" x14ac:dyDescent="0.25">
      <c r="A321" s="1">
        <v>318</v>
      </c>
      <c r="B321" s="2">
        <f t="shared" si="14"/>
        <v>185166.49619567479</v>
      </c>
      <c r="C321" s="2">
        <f>-PMT('Financial Statements'!$C$19,'Financial Statements'!$D$19,$B$4)</f>
        <v>4796.4042012220189</v>
      </c>
      <c r="D321" s="3">
        <f>B321*'Financial Statements'!$C$19</f>
        <v>925.83248097837395</v>
      </c>
      <c r="E321" s="2">
        <f t="shared" si="12"/>
        <v>3870.5717202436449</v>
      </c>
      <c r="F321" s="2">
        <f t="shared" si="13"/>
        <v>181295.92447543115</v>
      </c>
    </row>
    <row r="322" spans="1:6" x14ac:dyDescent="0.25">
      <c r="A322" s="1">
        <v>319</v>
      </c>
      <c r="B322" s="2">
        <f t="shared" si="14"/>
        <v>181295.92447543115</v>
      </c>
      <c r="C322" s="2">
        <f>-PMT('Financial Statements'!$C$19,'Financial Statements'!$D$19,$B$4)</f>
        <v>4796.4042012220189</v>
      </c>
      <c r="D322" s="3">
        <f>B322*'Financial Statements'!$C$19</f>
        <v>906.47962237715581</v>
      </c>
      <c r="E322" s="2">
        <f t="shared" si="12"/>
        <v>3889.9245788448629</v>
      </c>
      <c r="F322" s="2">
        <f t="shared" si="13"/>
        <v>177405.99989658629</v>
      </c>
    </row>
    <row r="323" spans="1:6" x14ac:dyDescent="0.25">
      <c r="A323" s="1">
        <v>320</v>
      </c>
      <c r="B323" s="2">
        <f t="shared" si="14"/>
        <v>177405.99989658629</v>
      </c>
      <c r="C323" s="2">
        <f>-PMT('Financial Statements'!$C$19,'Financial Statements'!$D$19,$B$4)</f>
        <v>4796.4042012220189</v>
      </c>
      <c r="D323" s="3">
        <f>B323*'Financial Statements'!$C$19</f>
        <v>887.02999948293143</v>
      </c>
      <c r="E323" s="2">
        <f t="shared" si="12"/>
        <v>3909.3742017390873</v>
      </c>
      <c r="F323" s="2">
        <f t="shared" si="13"/>
        <v>173496.6256948472</v>
      </c>
    </row>
    <row r="324" spans="1:6" x14ac:dyDescent="0.25">
      <c r="A324" s="1">
        <v>321</v>
      </c>
      <c r="B324" s="2">
        <f t="shared" si="14"/>
        <v>173496.6256948472</v>
      </c>
      <c r="C324" s="2">
        <f>-PMT('Financial Statements'!$C$19,'Financial Statements'!$D$19,$B$4)</f>
        <v>4796.4042012220189</v>
      </c>
      <c r="D324" s="3">
        <f>B324*'Financial Statements'!$C$19</f>
        <v>867.48312847423597</v>
      </c>
      <c r="E324" s="2">
        <f t="shared" si="12"/>
        <v>3928.921072747783</v>
      </c>
      <c r="F324" s="2">
        <f t="shared" si="13"/>
        <v>169567.70462209941</v>
      </c>
    </row>
    <row r="325" spans="1:6" x14ac:dyDescent="0.25">
      <c r="A325" s="1">
        <v>322</v>
      </c>
      <c r="B325" s="2">
        <f t="shared" si="14"/>
        <v>169567.70462209941</v>
      </c>
      <c r="C325" s="2">
        <f>-PMT('Financial Statements'!$C$19,'Financial Statements'!$D$19,$B$4)</f>
        <v>4796.4042012220189</v>
      </c>
      <c r="D325" s="3">
        <f>B325*'Financial Statements'!$C$19</f>
        <v>847.83852311049702</v>
      </c>
      <c r="E325" s="2">
        <f t="shared" ref="E325:E363" si="15">C325-D325</f>
        <v>3948.5656781115217</v>
      </c>
      <c r="F325" s="2">
        <f t="shared" ref="F325:F363" si="16">B325-E325</f>
        <v>165619.1389439879</v>
      </c>
    </row>
    <row r="326" spans="1:6" x14ac:dyDescent="0.25">
      <c r="A326" s="1">
        <v>323</v>
      </c>
      <c r="B326" s="2">
        <f t="shared" ref="B326:B363" si="17">F325</f>
        <v>165619.1389439879</v>
      </c>
      <c r="C326" s="2">
        <f>-PMT('Financial Statements'!$C$19,'Financial Statements'!$D$19,$B$4)</f>
        <v>4796.4042012220189</v>
      </c>
      <c r="D326" s="3">
        <f>B326*'Financial Statements'!$C$19</f>
        <v>828.0956947199395</v>
      </c>
      <c r="E326" s="2">
        <f t="shared" si="15"/>
        <v>3968.3085065020796</v>
      </c>
      <c r="F326" s="2">
        <f t="shared" si="16"/>
        <v>161650.83043748583</v>
      </c>
    </row>
    <row r="327" spans="1:6" x14ac:dyDescent="0.25">
      <c r="A327" s="1">
        <v>324</v>
      </c>
      <c r="B327" s="2">
        <f t="shared" si="17"/>
        <v>161650.83043748583</v>
      </c>
      <c r="C327" s="2">
        <f>-PMT('Financial Statements'!$C$19,'Financial Statements'!$D$19,$B$4)</f>
        <v>4796.4042012220189</v>
      </c>
      <c r="D327" s="3">
        <f>B327*'Financial Statements'!$C$19</f>
        <v>808.2541521874291</v>
      </c>
      <c r="E327" s="2">
        <f t="shared" si="15"/>
        <v>3988.1500490345898</v>
      </c>
      <c r="F327" s="2">
        <f t="shared" si="16"/>
        <v>157662.68038845123</v>
      </c>
    </row>
    <row r="328" spans="1:6" x14ac:dyDescent="0.25">
      <c r="A328" s="1">
        <v>325</v>
      </c>
      <c r="B328" s="2">
        <f t="shared" si="17"/>
        <v>157662.68038845123</v>
      </c>
      <c r="C328" s="2">
        <f>-PMT('Financial Statements'!$C$19,'Financial Statements'!$D$19,$B$4)</f>
        <v>4796.4042012220189</v>
      </c>
      <c r="D328" s="3">
        <f>B328*'Financial Statements'!$C$19</f>
        <v>788.31340194225618</v>
      </c>
      <c r="E328" s="2">
        <f t="shared" si="15"/>
        <v>4008.0907992797629</v>
      </c>
      <c r="F328" s="2">
        <f t="shared" si="16"/>
        <v>153654.58958917146</v>
      </c>
    </row>
    <row r="329" spans="1:6" x14ac:dyDescent="0.25">
      <c r="A329" s="1">
        <v>326</v>
      </c>
      <c r="B329" s="2">
        <f t="shared" si="17"/>
        <v>153654.58958917146</v>
      </c>
      <c r="C329" s="2">
        <f>-PMT('Financial Statements'!$C$19,'Financial Statements'!$D$19,$B$4)</f>
        <v>4796.4042012220189</v>
      </c>
      <c r="D329" s="3">
        <f>B329*'Financial Statements'!$C$19</f>
        <v>768.27294794585737</v>
      </c>
      <c r="E329" s="2">
        <f t="shared" si="15"/>
        <v>4028.1312532761613</v>
      </c>
      <c r="F329" s="2">
        <f t="shared" si="16"/>
        <v>149626.4583358953</v>
      </c>
    </row>
    <row r="330" spans="1:6" x14ac:dyDescent="0.25">
      <c r="A330" s="1">
        <v>327</v>
      </c>
      <c r="B330" s="2">
        <f t="shared" si="17"/>
        <v>149626.4583358953</v>
      </c>
      <c r="C330" s="2">
        <f>-PMT('Financial Statements'!$C$19,'Financial Statements'!$D$19,$B$4)</f>
        <v>4796.4042012220189</v>
      </c>
      <c r="D330" s="3">
        <f>B330*'Financial Statements'!$C$19</f>
        <v>748.13229167947645</v>
      </c>
      <c r="E330" s="2">
        <f t="shared" si="15"/>
        <v>4048.2719095425423</v>
      </c>
      <c r="F330" s="2">
        <f t="shared" si="16"/>
        <v>145578.18642635274</v>
      </c>
    </row>
    <row r="331" spans="1:6" x14ac:dyDescent="0.25">
      <c r="A331" s="1">
        <v>328</v>
      </c>
      <c r="B331" s="2">
        <f t="shared" si="17"/>
        <v>145578.18642635274</v>
      </c>
      <c r="C331" s="2">
        <f>-PMT('Financial Statements'!$C$19,'Financial Statements'!$D$19,$B$4)</f>
        <v>4796.4042012220189</v>
      </c>
      <c r="D331" s="3">
        <f>B331*'Financial Statements'!$C$19</f>
        <v>727.89093213176375</v>
      </c>
      <c r="E331" s="2">
        <f t="shared" si="15"/>
        <v>4068.5132690902551</v>
      </c>
      <c r="F331" s="2">
        <f t="shared" si="16"/>
        <v>141509.67315726247</v>
      </c>
    </row>
    <row r="332" spans="1:6" x14ac:dyDescent="0.25">
      <c r="A332" s="1">
        <v>329</v>
      </c>
      <c r="B332" s="2">
        <f t="shared" si="17"/>
        <v>141509.67315726247</v>
      </c>
      <c r="C332" s="2">
        <f>-PMT('Financial Statements'!$C$19,'Financial Statements'!$D$19,$B$4)</f>
        <v>4796.4042012220189</v>
      </c>
      <c r="D332" s="3">
        <f>B332*'Financial Statements'!$C$19</f>
        <v>707.54836578631239</v>
      </c>
      <c r="E332" s="2">
        <f t="shared" si="15"/>
        <v>4088.8558354357065</v>
      </c>
      <c r="F332" s="2">
        <f t="shared" si="16"/>
        <v>137420.81732182676</v>
      </c>
    </row>
    <row r="333" spans="1:6" x14ac:dyDescent="0.25">
      <c r="A333" s="1">
        <v>330</v>
      </c>
      <c r="B333" s="2">
        <f t="shared" si="17"/>
        <v>137420.81732182676</v>
      </c>
      <c r="C333" s="2">
        <f>-PMT('Financial Statements'!$C$19,'Financial Statements'!$D$19,$B$4)</f>
        <v>4796.4042012220189</v>
      </c>
      <c r="D333" s="3">
        <f>B333*'Financial Statements'!$C$19</f>
        <v>687.10408660913379</v>
      </c>
      <c r="E333" s="2">
        <f t="shared" si="15"/>
        <v>4109.3001146128854</v>
      </c>
      <c r="F333" s="2">
        <f t="shared" si="16"/>
        <v>133311.51720721388</v>
      </c>
    </row>
    <row r="334" spans="1:6" x14ac:dyDescent="0.25">
      <c r="A334" s="1">
        <v>331</v>
      </c>
      <c r="B334" s="2">
        <f t="shared" si="17"/>
        <v>133311.51720721388</v>
      </c>
      <c r="C334" s="2">
        <f>-PMT('Financial Statements'!$C$19,'Financial Statements'!$D$19,$B$4)</f>
        <v>4796.4042012220189</v>
      </c>
      <c r="D334" s="3">
        <f>B334*'Financial Statements'!$C$19</f>
        <v>666.55758603606944</v>
      </c>
      <c r="E334" s="2">
        <f t="shared" si="15"/>
        <v>4129.8466151859493</v>
      </c>
      <c r="F334" s="2">
        <f t="shared" si="16"/>
        <v>129181.67059202793</v>
      </c>
    </row>
    <row r="335" spans="1:6" x14ac:dyDescent="0.25">
      <c r="A335" s="1">
        <v>332</v>
      </c>
      <c r="B335" s="2">
        <f t="shared" si="17"/>
        <v>129181.67059202793</v>
      </c>
      <c r="C335" s="2">
        <f>-PMT('Financial Statements'!$C$19,'Financial Statements'!$D$19,$B$4)</f>
        <v>4796.4042012220189</v>
      </c>
      <c r="D335" s="3">
        <f>B335*'Financial Statements'!$C$19</f>
        <v>645.90835296013972</v>
      </c>
      <c r="E335" s="2">
        <f t="shared" si="15"/>
        <v>4150.4958482618795</v>
      </c>
      <c r="F335" s="2">
        <f t="shared" si="16"/>
        <v>125031.17474376605</v>
      </c>
    </row>
    <row r="336" spans="1:6" x14ac:dyDescent="0.25">
      <c r="A336" s="1">
        <v>333</v>
      </c>
      <c r="B336" s="2">
        <f t="shared" si="17"/>
        <v>125031.17474376605</v>
      </c>
      <c r="C336" s="2">
        <f>-PMT('Financial Statements'!$C$19,'Financial Statements'!$D$19,$B$4)</f>
        <v>4796.4042012220189</v>
      </c>
      <c r="D336" s="3">
        <f>B336*'Financial Statements'!$C$19</f>
        <v>625.15587371883032</v>
      </c>
      <c r="E336" s="2">
        <f t="shared" si="15"/>
        <v>4171.2483275031882</v>
      </c>
      <c r="F336" s="2">
        <f t="shared" si="16"/>
        <v>120859.92641626287</v>
      </c>
    </row>
    <row r="337" spans="1:6" x14ac:dyDescent="0.25">
      <c r="A337" s="1">
        <v>334</v>
      </c>
      <c r="B337" s="2">
        <f t="shared" si="17"/>
        <v>120859.92641626287</v>
      </c>
      <c r="C337" s="2">
        <f>-PMT('Financial Statements'!$C$19,'Financial Statements'!$D$19,$B$4)</f>
        <v>4796.4042012220189</v>
      </c>
      <c r="D337" s="3">
        <f>B337*'Financial Statements'!$C$19</f>
        <v>604.29963208131437</v>
      </c>
      <c r="E337" s="2">
        <f t="shared" si="15"/>
        <v>4192.1045691407044</v>
      </c>
      <c r="F337" s="2">
        <f t="shared" si="16"/>
        <v>116667.82184712216</v>
      </c>
    </row>
    <row r="338" spans="1:6" x14ac:dyDescent="0.25">
      <c r="A338" s="1">
        <v>335</v>
      </c>
      <c r="B338" s="2">
        <f t="shared" si="17"/>
        <v>116667.82184712216</v>
      </c>
      <c r="C338" s="2">
        <f>-PMT('Financial Statements'!$C$19,'Financial Statements'!$D$19,$B$4)</f>
        <v>4796.4042012220189</v>
      </c>
      <c r="D338" s="3">
        <f>B338*'Financial Statements'!$C$19</f>
        <v>583.33910923561086</v>
      </c>
      <c r="E338" s="2">
        <f t="shared" si="15"/>
        <v>4213.0650919864083</v>
      </c>
      <c r="F338" s="2">
        <f t="shared" si="16"/>
        <v>112454.75675513575</v>
      </c>
    </row>
    <row r="339" spans="1:6" x14ac:dyDescent="0.25">
      <c r="A339" s="1">
        <v>336</v>
      </c>
      <c r="B339" s="2">
        <f t="shared" si="17"/>
        <v>112454.75675513575</v>
      </c>
      <c r="C339" s="2">
        <f>-PMT('Financial Statements'!$C$19,'Financial Statements'!$D$19,$B$4)</f>
        <v>4796.4042012220189</v>
      </c>
      <c r="D339" s="3">
        <f>B339*'Financial Statements'!$C$19</f>
        <v>562.27378377567879</v>
      </c>
      <c r="E339" s="2">
        <f t="shared" si="15"/>
        <v>4234.1304174463403</v>
      </c>
      <c r="F339" s="2">
        <f t="shared" si="16"/>
        <v>108220.62633768941</v>
      </c>
    </row>
    <row r="340" spans="1:6" x14ac:dyDescent="0.25">
      <c r="A340" s="1">
        <v>337</v>
      </c>
      <c r="B340" s="2">
        <f t="shared" si="17"/>
        <v>108220.62633768941</v>
      </c>
      <c r="C340" s="2">
        <f>-PMT('Financial Statements'!$C$19,'Financial Statements'!$D$19,$B$4)</f>
        <v>4796.4042012220189</v>
      </c>
      <c r="D340" s="3">
        <f>B340*'Financial Statements'!$C$19</f>
        <v>541.10313168844709</v>
      </c>
      <c r="E340" s="2">
        <f t="shared" si="15"/>
        <v>4255.3010695335715</v>
      </c>
      <c r="F340" s="2">
        <f t="shared" si="16"/>
        <v>103965.32526815584</v>
      </c>
    </row>
    <row r="341" spans="1:6" x14ac:dyDescent="0.25">
      <c r="A341" s="1">
        <v>338</v>
      </c>
      <c r="B341" s="2">
        <f t="shared" si="17"/>
        <v>103965.32526815584</v>
      </c>
      <c r="C341" s="2">
        <f>-PMT('Financial Statements'!$C$19,'Financial Statements'!$D$19,$B$4)</f>
        <v>4796.4042012220189</v>
      </c>
      <c r="D341" s="3">
        <f>B341*'Financial Statements'!$C$19</f>
        <v>519.82662634077917</v>
      </c>
      <c r="E341" s="2">
        <f t="shared" si="15"/>
        <v>4276.5775748812393</v>
      </c>
      <c r="F341" s="2">
        <f t="shared" si="16"/>
        <v>99688.747693274592</v>
      </c>
    </row>
    <row r="342" spans="1:6" x14ac:dyDescent="0.25">
      <c r="A342" s="1">
        <v>339</v>
      </c>
      <c r="B342" s="2">
        <f t="shared" si="17"/>
        <v>99688.747693274592</v>
      </c>
      <c r="C342" s="2">
        <f>-PMT('Financial Statements'!$C$19,'Financial Statements'!$D$19,$B$4)</f>
        <v>4796.4042012220189</v>
      </c>
      <c r="D342" s="3">
        <f>B342*'Financial Statements'!$C$19</f>
        <v>498.44373846637296</v>
      </c>
      <c r="E342" s="2">
        <f t="shared" si="15"/>
        <v>4297.9604627556455</v>
      </c>
      <c r="F342" s="2">
        <f t="shared" si="16"/>
        <v>95390.787230518952</v>
      </c>
    </row>
    <row r="343" spans="1:6" x14ac:dyDescent="0.25">
      <c r="A343" s="1">
        <v>340</v>
      </c>
      <c r="B343" s="2">
        <f t="shared" si="17"/>
        <v>95390.787230518952</v>
      </c>
      <c r="C343" s="2">
        <f>-PMT('Financial Statements'!$C$19,'Financial Statements'!$D$19,$B$4)</f>
        <v>4796.4042012220189</v>
      </c>
      <c r="D343" s="3">
        <f>B343*'Financial Statements'!$C$19</f>
        <v>476.95393615259479</v>
      </c>
      <c r="E343" s="2">
        <f t="shared" si="15"/>
        <v>4319.4502650694239</v>
      </c>
      <c r="F343" s="2">
        <f t="shared" si="16"/>
        <v>91071.336965449533</v>
      </c>
    </row>
    <row r="344" spans="1:6" x14ac:dyDescent="0.25">
      <c r="A344" s="1">
        <v>341</v>
      </c>
      <c r="B344" s="2">
        <f t="shared" si="17"/>
        <v>91071.336965449533</v>
      </c>
      <c r="C344" s="2">
        <f>-PMT('Financial Statements'!$C$19,'Financial Statements'!$D$19,$B$4)</f>
        <v>4796.4042012220189</v>
      </c>
      <c r="D344" s="3">
        <f>B344*'Financial Statements'!$C$19</f>
        <v>455.35668482724765</v>
      </c>
      <c r="E344" s="2">
        <f t="shared" si="15"/>
        <v>4341.0475163947713</v>
      </c>
      <c r="F344" s="2">
        <f t="shared" si="16"/>
        <v>86730.289449054762</v>
      </c>
    </row>
    <row r="345" spans="1:6" x14ac:dyDescent="0.25">
      <c r="A345" s="1">
        <v>342</v>
      </c>
      <c r="B345" s="2">
        <f t="shared" si="17"/>
        <v>86730.289449054762</v>
      </c>
      <c r="C345" s="2">
        <f>-PMT('Financial Statements'!$C$19,'Financial Statements'!$D$19,$B$4)</f>
        <v>4796.4042012220189</v>
      </c>
      <c r="D345" s="3">
        <f>B345*'Financial Statements'!$C$19</f>
        <v>433.6514472452738</v>
      </c>
      <c r="E345" s="2">
        <f t="shared" si="15"/>
        <v>4362.7527539767452</v>
      </c>
      <c r="F345" s="2">
        <f t="shared" si="16"/>
        <v>82367.536695078015</v>
      </c>
    </row>
    <row r="346" spans="1:6" x14ac:dyDescent="0.25">
      <c r="A346" s="1">
        <v>343</v>
      </c>
      <c r="B346" s="2">
        <f t="shared" si="17"/>
        <v>82367.536695078015</v>
      </c>
      <c r="C346" s="2">
        <f>-PMT('Financial Statements'!$C$19,'Financial Statements'!$D$19,$B$4)</f>
        <v>4796.4042012220189</v>
      </c>
      <c r="D346" s="3">
        <f>B346*'Financial Statements'!$C$19</f>
        <v>411.83768347539007</v>
      </c>
      <c r="E346" s="2">
        <f t="shared" si="15"/>
        <v>4384.566517746629</v>
      </c>
      <c r="F346" s="2">
        <f t="shared" si="16"/>
        <v>77982.970177331386</v>
      </c>
    </row>
    <row r="347" spans="1:6" x14ac:dyDescent="0.25">
      <c r="A347" s="1">
        <v>344</v>
      </c>
      <c r="B347" s="2">
        <f t="shared" si="17"/>
        <v>77982.970177331386</v>
      </c>
      <c r="C347" s="2">
        <f>-PMT('Financial Statements'!$C$19,'Financial Statements'!$D$19,$B$4)</f>
        <v>4796.4042012220189</v>
      </c>
      <c r="D347" s="3">
        <f>B347*'Financial Statements'!$C$19</f>
        <v>389.91485088665695</v>
      </c>
      <c r="E347" s="2">
        <f t="shared" si="15"/>
        <v>4406.4893503353615</v>
      </c>
      <c r="F347" s="2">
        <f t="shared" si="16"/>
        <v>73576.480826996019</v>
      </c>
    </row>
    <row r="348" spans="1:6" x14ac:dyDescent="0.25">
      <c r="A348" s="1">
        <v>345</v>
      </c>
      <c r="B348" s="2">
        <f t="shared" si="17"/>
        <v>73576.480826996019</v>
      </c>
      <c r="C348" s="2">
        <f>-PMT('Financial Statements'!$C$19,'Financial Statements'!$D$19,$B$4)</f>
        <v>4796.4042012220189</v>
      </c>
      <c r="D348" s="3">
        <f>B348*'Financial Statements'!$C$19</f>
        <v>367.88240413498011</v>
      </c>
      <c r="E348" s="2">
        <f t="shared" si="15"/>
        <v>4428.521797087039</v>
      </c>
      <c r="F348" s="2">
        <f t="shared" si="16"/>
        <v>69147.959029908976</v>
      </c>
    </row>
    <row r="349" spans="1:6" x14ac:dyDescent="0.25">
      <c r="A349" s="1">
        <v>346</v>
      </c>
      <c r="B349" s="2">
        <f t="shared" si="17"/>
        <v>69147.959029908976</v>
      </c>
      <c r="C349" s="2">
        <f>-PMT('Financial Statements'!$C$19,'Financial Statements'!$D$19,$B$4)</f>
        <v>4796.4042012220189</v>
      </c>
      <c r="D349" s="3">
        <f>B349*'Financial Statements'!$C$19</f>
        <v>345.73979514954488</v>
      </c>
      <c r="E349" s="2">
        <f t="shared" si="15"/>
        <v>4450.6644060724739</v>
      </c>
      <c r="F349" s="2">
        <f t="shared" si="16"/>
        <v>64697.294623836504</v>
      </c>
    </row>
    <row r="350" spans="1:6" x14ac:dyDescent="0.25">
      <c r="A350" s="1">
        <v>347</v>
      </c>
      <c r="B350" s="2">
        <f t="shared" si="17"/>
        <v>64697.294623836504</v>
      </c>
      <c r="C350" s="2">
        <f>-PMT('Financial Statements'!$C$19,'Financial Statements'!$D$19,$B$4)</f>
        <v>4796.4042012220189</v>
      </c>
      <c r="D350" s="3">
        <f>B350*'Financial Statements'!$C$19</f>
        <v>323.48647311918251</v>
      </c>
      <c r="E350" s="2">
        <f t="shared" si="15"/>
        <v>4472.917728102836</v>
      </c>
      <c r="F350" s="2">
        <f t="shared" si="16"/>
        <v>60224.376895733665</v>
      </c>
    </row>
    <row r="351" spans="1:6" x14ac:dyDescent="0.25">
      <c r="A351" s="1">
        <v>348</v>
      </c>
      <c r="B351" s="2">
        <f t="shared" si="17"/>
        <v>60224.376895733665</v>
      </c>
      <c r="C351" s="2">
        <f>-PMT('Financial Statements'!$C$19,'Financial Statements'!$D$19,$B$4)</f>
        <v>4796.4042012220189</v>
      </c>
      <c r="D351" s="3">
        <f>B351*'Financial Statements'!$C$19</f>
        <v>301.12188447866833</v>
      </c>
      <c r="E351" s="2">
        <f t="shared" si="15"/>
        <v>4495.2823167433507</v>
      </c>
      <c r="F351" s="2">
        <f t="shared" si="16"/>
        <v>55729.094578990313</v>
      </c>
    </row>
    <row r="352" spans="1:6" x14ac:dyDescent="0.25">
      <c r="A352" s="1">
        <v>349</v>
      </c>
      <c r="B352" s="2">
        <f t="shared" si="17"/>
        <v>55729.094578990313</v>
      </c>
      <c r="C352" s="2">
        <f>-PMT('Financial Statements'!$C$19,'Financial Statements'!$D$19,$B$4)</f>
        <v>4796.4042012220189</v>
      </c>
      <c r="D352" s="3">
        <f>B352*'Financial Statements'!$C$19</f>
        <v>278.64547289495158</v>
      </c>
      <c r="E352" s="2">
        <f t="shared" si="15"/>
        <v>4517.7587283270677</v>
      </c>
      <c r="F352" s="2">
        <f t="shared" si="16"/>
        <v>51211.335850663243</v>
      </c>
    </row>
    <row r="353" spans="1:6" x14ac:dyDescent="0.25">
      <c r="A353" s="1">
        <v>350</v>
      </c>
      <c r="B353" s="2">
        <f t="shared" si="17"/>
        <v>51211.335850663243</v>
      </c>
      <c r="C353" s="2">
        <f>-PMT('Financial Statements'!$C$19,'Financial Statements'!$D$19,$B$4)</f>
        <v>4796.4042012220189</v>
      </c>
      <c r="D353" s="3">
        <f>B353*'Financial Statements'!$C$19</f>
        <v>256.05667925331625</v>
      </c>
      <c r="E353" s="2">
        <f t="shared" si="15"/>
        <v>4540.3475219687025</v>
      </c>
      <c r="F353" s="2">
        <f t="shared" si="16"/>
        <v>46670.988328694541</v>
      </c>
    </row>
    <row r="354" spans="1:6" x14ac:dyDescent="0.25">
      <c r="A354" s="1">
        <v>351</v>
      </c>
      <c r="B354" s="2">
        <f t="shared" si="17"/>
        <v>46670.988328694541</v>
      </c>
      <c r="C354" s="2">
        <f>-PMT('Financial Statements'!$C$19,'Financial Statements'!$D$19,$B$4)</f>
        <v>4796.4042012220189</v>
      </c>
      <c r="D354" s="3">
        <f>B354*'Financial Statements'!$C$19</f>
        <v>233.3549416434727</v>
      </c>
      <c r="E354" s="2">
        <f t="shared" si="15"/>
        <v>4563.0492595785463</v>
      </c>
      <c r="F354" s="2">
        <f t="shared" si="16"/>
        <v>42107.939069115993</v>
      </c>
    </row>
    <row r="355" spans="1:6" x14ac:dyDescent="0.25">
      <c r="A355" s="1">
        <v>352</v>
      </c>
      <c r="B355" s="2">
        <f t="shared" si="17"/>
        <v>42107.939069115993</v>
      </c>
      <c r="C355" s="2">
        <f>-PMT('Financial Statements'!$C$19,'Financial Statements'!$D$19,$B$4)</f>
        <v>4796.4042012220189</v>
      </c>
      <c r="D355" s="3">
        <f>B355*'Financial Statements'!$C$19</f>
        <v>210.53969534557996</v>
      </c>
      <c r="E355" s="2">
        <f t="shared" si="15"/>
        <v>4585.8645058764387</v>
      </c>
      <c r="F355" s="2">
        <f t="shared" si="16"/>
        <v>37522.074563239556</v>
      </c>
    </row>
    <row r="356" spans="1:6" x14ac:dyDescent="0.25">
      <c r="A356" s="1">
        <v>353</v>
      </c>
      <c r="B356" s="2">
        <f t="shared" si="17"/>
        <v>37522.074563239556</v>
      </c>
      <c r="C356" s="2">
        <f>-PMT('Financial Statements'!$C$19,'Financial Statements'!$D$19,$B$4)</f>
        <v>4796.4042012220189</v>
      </c>
      <c r="D356" s="3">
        <f>B356*'Financial Statements'!$C$19</f>
        <v>187.61037281619778</v>
      </c>
      <c r="E356" s="2">
        <f t="shared" si="15"/>
        <v>4608.7938284058209</v>
      </c>
      <c r="F356" s="2">
        <f t="shared" si="16"/>
        <v>32913.280734833737</v>
      </c>
    </row>
    <row r="357" spans="1:6" x14ac:dyDescent="0.25">
      <c r="A357" s="1">
        <v>354</v>
      </c>
      <c r="B357" s="2">
        <f t="shared" si="17"/>
        <v>32913.280734833737</v>
      </c>
      <c r="C357" s="2">
        <f>-PMT('Financial Statements'!$C$19,'Financial Statements'!$D$19,$B$4)</f>
        <v>4796.4042012220189</v>
      </c>
      <c r="D357" s="3">
        <f>B357*'Financial Statements'!$C$19</f>
        <v>164.5664036741687</v>
      </c>
      <c r="E357" s="2">
        <f t="shared" si="15"/>
        <v>4631.8377975478497</v>
      </c>
      <c r="F357" s="2">
        <f t="shared" si="16"/>
        <v>28281.442937285887</v>
      </c>
    </row>
    <row r="358" spans="1:6" x14ac:dyDescent="0.25">
      <c r="A358" s="1">
        <v>355</v>
      </c>
      <c r="B358" s="2">
        <f t="shared" si="17"/>
        <v>28281.442937285887</v>
      </c>
      <c r="C358" s="2">
        <f>-PMT('Financial Statements'!$C$19,'Financial Statements'!$D$19,$B$4)</f>
        <v>4796.4042012220189</v>
      </c>
      <c r="D358" s="3">
        <f>B358*'Financial Statements'!$C$19</f>
        <v>141.40721468642943</v>
      </c>
      <c r="E358" s="2">
        <f t="shared" si="15"/>
        <v>4654.9969865355897</v>
      </c>
      <c r="F358" s="2">
        <f t="shared" si="16"/>
        <v>23626.445950750298</v>
      </c>
    </row>
    <row r="359" spans="1:6" x14ac:dyDescent="0.25">
      <c r="A359" s="1">
        <v>356</v>
      </c>
      <c r="B359" s="2">
        <f t="shared" si="17"/>
        <v>23626.445950750298</v>
      </c>
      <c r="C359" s="2">
        <f>-PMT('Financial Statements'!$C$19,'Financial Statements'!$D$19,$B$4)</f>
        <v>4796.4042012220189</v>
      </c>
      <c r="D359" s="3">
        <f>B359*'Financial Statements'!$C$19</f>
        <v>118.13222975375149</v>
      </c>
      <c r="E359" s="2">
        <f t="shared" si="15"/>
        <v>4678.2719714682671</v>
      </c>
      <c r="F359" s="2">
        <f t="shared" si="16"/>
        <v>18948.17397928203</v>
      </c>
    </row>
    <row r="360" spans="1:6" x14ac:dyDescent="0.25">
      <c r="A360" s="1">
        <v>357</v>
      </c>
      <c r="B360" s="2">
        <f t="shared" si="17"/>
        <v>18948.17397928203</v>
      </c>
      <c r="C360" s="2">
        <f>-PMT('Financial Statements'!$C$19,'Financial Statements'!$D$19,$B$4)</f>
        <v>4796.4042012220189</v>
      </c>
      <c r="D360" s="3">
        <f>B360*'Financial Statements'!$C$19</f>
        <v>94.740869896410146</v>
      </c>
      <c r="E360" s="2">
        <f t="shared" si="15"/>
        <v>4701.6633313256089</v>
      </c>
      <c r="F360" s="2">
        <f t="shared" si="16"/>
        <v>14246.51064795642</v>
      </c>
    </row>
    <row r="361" spans="1:6" x14ac:dyDescent="0.25">
      <c r="A361" s="1">
        <v>358</v>
      </c>
      <c r="B361" s="2">
        <f t="shared" si="17"/>
        <v>14246.51064795642</v>
      </c>
      <c r="C361" s="2">
        <f>-PMT('Financial Statements'!$C$19,'Financial Statements'!$D$19,$B$4)</f>
        <v>4796.4042012220189</v>
      </c>
      <c r="D361" s="3">
        <f>B361*'Financial Statements'!$C$19</f>
        <v>71.232553239782106</v>
      </c>
      <c r="E361" s="2">
        <f t="shared" si="15"/>
        <v>4725.1716479822371</v>
      </c>
      <c r="F361" s="2">
        <f t="shared" si="16"/>
        <v>9521.338999974183</v>
      </c>
    </row>
    <row r="362" spans="1:6" x14ac:dyDescent="0.25">
      <c r="A362" s="1">
        <v>359</v>
      </c>
      <c r="B362" s="2">
        <f t="shared" si="17"/>
        <v>9521.338999974183</v>
      </c>
      <c r="C362" s="2">
        <f>-PMT('Financial Statements'!$C$19,'Financial Statements'!$D$19,$B$4)</f>
        <v>4796.4042012220189</v>
      </c>
      <c r="D362" s="3">
        <f>B362*'Financial Statements'!$C$19</f>
        <v>47.606694999870918</v>
      </c>
      <c r="E362" s="2">
        <f t="shared" si="15"/>
        <v>4748.7975062221476</v>
      </c>
      <c r="F362" s="2">
        <f t="shared" si="16"/>
        <v>4772.5414937520354</v>
      </c>
    </row>
    <row r="363" spans="1:6" x14ac:dyDescent="0.25">
      <c r="A363" s="1">
        <v>360</v>
      </c>
      <c r="B363" s="2">
        <f t="shared" si="17"/>
        <v>4772.5414937520354</v>
      </c>
      <c r="C363" s="2">
        <f>-PMT('Financial Statements'!$C$19,'Financial Statements'!$D$19,$B$4)</f>
        <v>4796.4042012220189</v>
      </c>
      <c r="D363" s="3">
        <f>B363*'Financial Statements'!$C$19</f>
        <v>23.862707468760178</v>
      </c>
      <c r="E363" s="2">
        <f t="shared" si="15"/>
        <v>4772.5414937532587</v>
      </c>
      <c r="F363" s="2">
        <f t="shared" si="16"/>
        <v>-1.2232703738845885E-9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2" workbookViewId="0">
      <selection activeCell="C26" sqref="C26"/>
    </sheetView>
  </sheetViews>
  <sheetFormatPr defaultColWidth="8.85546875" defaultRowHeight="15" x14ac:dyDescent="0.25"/>
  <cols>
    <col min="1" max="1" width="21.85546875" style="4" bestFit="1" customWidth="1"/>
    <col min="2" max="9" width="12.85546875" style="4" customWidth="1"/>
    <col min="10" max="16384" width="8.85546875" style="4"/>
  </cols>
  <sheetData>
    <row r="1" spans="1:9" x14ac:dyDescent="0.25">
      <c r="A1" s="24" t="s">
        <v>65</v>
      </c>
      <c r="B1" s="24">
        <f>'Financial Statements'!K3</f>
        <v>2013</v>
      </c>
      <c r="C1" s="24">
        <f>'Financial Statements'!L3</f>
        <v>2014</v>
      </c>
      <c r="D1" s="24">
        <f>'Financial Statements'!M3</f>
        <v>2015</v>
      </c>
      <c r="E1" s="24">
        <f>'Financial Statements'!N3</f>
        <v>2016</v>
      </c>
      <c r="F1" s="24">
        <f>'Financial Statements'!O3</f>
        <v>2017</v>
      </c>
      <c r="G1" s="24">
        <f>'Financial Statements'!P3</f>
        <v>2018</v>
      </c>
      <c r="H1" s="24">
        <f>'Financial Statements'!Q3</f>
        <v>2019</v>
      </c>
      <c r="I1" s="24">
        <f>'Financial Statements'!R3</f>
        <v>2020</v>
      </c>
    </row>
    <row r="3" spans="1:9" x14ac:dyDescent="0.25">
      <c r="A3" s="6" t="s">
        <v>67</v>
      </c>
      <c r="B3" s="4">
        <f>(('Financial Statements'!K6/'Financial Statements'!$B$3)/12)+50</f>
        <v>650</v>
      </c>
      <c r="C3" s="4">
        <f>(('Financial Statements'!L6/'Financial Statements'!$B$3)/12)+50</f>
        <v>680</v>
      </c>
      <c r="D3" s="4">
        <f>(('Financial Statements'!M6/'Financial Statements'!$B$3)/12)+50</f>
        <v>711.5</v>
      </c>
      <c r="E3" s="4">
        <f>(('Financial Statements'!N6/'Financial Statements'!$B$3)/12)+50</f>
        <v>744.57499999999993</v>
      </c>
      <c r="F3" s="4">
        <f>(('Financial Statements'!O6/'Financial Statements'!$B$3)/12)+50</f>
        <v>779.30375000000004</v>
      </c>
      <c r="G3" s="4">
        <f>(('Financial Statements'!P6/'Financial Statements'!$B$3)/12)+50</f>
        <v>815.76893750000011</v>
      </c>
      <c r="H3" s="4">
        <f>(('Financial Statements'!Q6/'Financial Statements'!$B$3)/12)+50</f>
        <v>854.0573843750002</v>
      </c>
      <c r="I3" s="4">
        <f>(('Financial Statements'!R6/'Financial Statements'!$B$3)/12)+50</f>
        <v>894.26025359375024</v>
      </c>
    </row>
    <row r="5" spans="1:9" x14ac:dyDescent="0.25">
      <c r="A5" s="6" t="s">
        <v>58</v>
      </c>
    </row>
    <row r="6" spans="1:9" x14ac:dyDescent="0.25">
      <c r="A6" s="4" t="s">
        <v>59</v>
      </c>
      <c r="B6" s="4">
        <f>'Financial Statements'!B7</f>
        <v>75</v>
      </c>
      <c r="C6" s="7">
        <f>B6*1.03</f>
        <v>77.25</v>
      </c>
      <c r="D6" s="7">
        <f t="shared" ref="D6:I6" si="0">C6*1.03</f>
        <v>79.567499999999995</v>
      </c>
      <c r="E6" s="7">
        <f t="shared" si="0"/>
        <v>81.954525000000004</v>
      </c>
      <c r="F6" s="7">
        <f t="shared" si="0"/>
        <v>84.413160750000003</v>
      </c>
      <c r="G6" s="7">
        <f t="shared" si="0"/>
        <v>86.945555572499998</v>
      </c>
      <c r="H6" s="7">
        <f t="shared" si="0"/>
        <v>89.553922239675003</v>
      </c>
      <c r="I6" s="7">
        <f t="shared" si="0"/>
        <v>92.240539906865251</v>
      </c>
    </row>
    <row r="7" spans="1:9" x14ac:dyDescent="0.25">
      <c r="A7" s="4" t="s">
        <v>27</v>
      </c>
      <c r="B7" s="19">
        <f>'Financial Statements'!B10/'Financial Statements'!B3/12</f>
        <v>18.518518518518519</v>
      </c>
      <c r="C7" s="19">
        <f>B7*'Financial Statements'!$C$10</f>
        <v>20.370370370370374</v>
      </c>
      <c r="D7" s="19">
        <f>C7*'Financial Statements'!$C$10</f>
        <v>22.407407407407412</v>
      </c>
      <c r="E7" s="19">
        <f>D7*'Financial Statements'!$C$10</f>
        <v>24.648148148148156</v>
      </c>
      <c r="F7" s="19">
        <f>E7*'Financial Statements'!$C$10</f>
        <v>27.112962962962975</v>
      </c>
      <c r="G7" s="19">
        <f>F7*'Financial Statements'!$C$10</f>
        <v>29.824259259259275</v>
      </c>
      <c r="H7" s="19">
        <f>G7*'Financial Statements'!$C$10</f>
        <v>32.806685185185202</v>
      </c>
      <c r="I7" s="19">
        <f>H7*'Financial Statements'!$C$10</f>
        <v>36.087353703703727</v>
      </c>
    </row>
    <row r="8" spans="1:9" x14ac:dyDescent="0.25">
      <c r="B8" s="19"/>
      <c r="C8" s="19"/>
      <c r="D8" s="19"/>
      <c r="E8" s="19"/>
      <c r="F8" s="19"/>
      <c r="G8" s="19"/>
      <c r="H8" s="19"/>
      <c r="I8" s="19"/>
    </row>
    <row r="9" spans="1:9" x14ac:dyDescent="0.25">
      <c r="A9" s="20" t="s">
        <v>116</v>
      </c>
      <c r="B9" s="21">
        <f>(B6+B7)</f>
        <v>93.518518518518519</v>
      </c>
      <c r="C9" s="21">
        <f t="shared" ref="C9:I9" si="1">C6+C7</f>
        <v>97.620370370370381</v>
      </c>
      <c r="D9" s="21">
        <f t="shared" si="1"/>
        <v>101.97490740740741</v>
      </c>
      <c r="E9" s="21">
        <f t="shared" si="1"/>
        <v>106.60267314814816</v>
      </c>
      <c r="F9" s="21">
        <f t="shared" si="1"/>
        <v>111.52612371296297</v>
      </c>
      <c r="G9" s="21">
        <f t="shared" si="1"/>
        <v>116.76981483175928</v>
      </c>
      <c r="H9" s="21">
        <f t="shared" si="1"/>
        <v>122.36060742486021</v>
      </c>
      <c r="I9" s="21">
        <f t="shared" si="1"/>
        <v>128.32789361056899</v>
      </c>
    </row>
    <row r="10" spans="1:9" x14ac:dyDescent="0.25">
      <c r="B10" s="19"/>
      <c r="C10" s="19"/>
      <c r="D10" s="19"/>
      <c r="E10" s="19"/>
      <c r="F10" s="19"/>
      <c r="G10" s="19"/>
      <c r="H10" s="19"/>
      <c r="I10" s="19"/>
    </row>
    <row r="11" spans="1:9" x14ac:dyDescent="0.25">
      <c r="A11" s="22" t="s">
        <v>69</v>
      </c>
      <c r="B11" s="23">
        <f>(B3-B9)*12</f>
        <v>6677.7777777777783</v>
      </c>
      <c r="C11" s="23">
        <f t="shared" ref="C11:I11" si="2">(C3-C9)*12</f>
        <v>6988.5555555555547</v>
      </c>
      <c r="D11" s="23">
        <f t="shared" si="2"/>
        <v>7314.3011111111118</v>
      </c>
      <c r="E11" s="23">
        <f t="shared" si="2"/>
        <v>7655.667922222221</v>
      </c>
      <c r="F11" s="23">
        <f t="shared" si="2"/>
        <v>8013.3315154444444</v>
      </c>
      <c r="G11" s="23">
        <f t="shared" si="2"/>
        <v>8387.9894720188895</v>
      </c>
      <c r="H11" s="23">
        <f t="shared" si="2"/>
        <v>8780.3613234016811</v>
      </c>
      <c r="I11" s="23">
        <f t="shared" si="2"/>
        <v>9191.1883197981733</v>
      </c>
    </row>
    <row r="13" spans="1:9" x14ac:dyDescent="0.25">
      <c r="A13" s="6" t="s">
        <v>60</v>
      </c>
    </row>
    <row r="14" spans="1:9" x14ac:dyDescent="0.25">
      <c r="A14" s="4" t="s">
        <v>61</v>
      </c>
      <c r="B14" s="18">
        <f>'Financial Statements'!K11</f>
        <v>27000</v>
      </c>
      <c r="C14" s="18">
        <f>'Financial Statements'!L11</f>
        <v>27810</v>
      </c>
      <c r="D14" s="18">
        <f>'Financial Statements'!M11</f>
        <v>28644.3</v>
      </c>
      <c r="E14" s="18">
        <f>'Financial Statements'!N11</f>
        <v>29503.629000000001</v>
      </c>
      <c r="F14" s="18">
        <f>'Financial Statements'!O11</f>
        <v>30388.737870000001</v>
      </c>
      <c r="G14" s="18">
        <f>'Financial Statements'!P11</f>
        <v>31300.400006100001</v>
      </c>
      <c r="H14" s="18">
        <f>'Financial Statements'!Q11</f>
        <v>32239.412006283001</v>
      </c>
      <c r="I14" s="18">
        <f>'Financial Statements'!R11</f>
        <v>33206.594366471494</v>
      </c>
    </row>
    <row r="15" spans="1:9" x14ac:dyDescent="0.25">
      <c r="A15" s="4" t="s">
        <v>28</v>
      </c>
      <c r="B15" s="18">
        <f>'Financial Statements'!K13</f>
        <v>10000</v>
      </c>
      <c r="C15" s="18">
        <f>'Financial Statements'!L13</f>
        <v>10300</v>
      </c>
      <c r="D15" s="18">
        <f>'Financial Statements'!M13</f>
        <v>10609</v>
      </c>
      <c r="E15" s="18">
        <f>'Financial Statements'!N13</f>
        <v>10927.27</v>
      </c>
      <c r="F15" s="18">
        <f>'Financial Statements'!O13</f>
        <v>11255.088100000001</v>
      </c>
      <c r="G15" s="18">
        <f>'Financial Statements'!P13</f>
        <v>11592.740743</v>
      </c>
      <c r="H15" s="18">
        <f>'Financial Statements'!Q13</f>
        <v>11940.52296529</v>
      </c>
      <c r="I15" s="18">
        <f>'Financial Statements'!R13</f>
        <v>12298.7386542487</v>
      </c>
    </row>
    <row r="16" spans="1:9" x14ac:dyDescent="0.25">
      <c r="A16" s="4" t="s">
        <v>62</v>
      </c>
      <c r="B16" s="18">
        <f>'Financial Statements'!K15</f>
        <v>10000</v>
      </c>
      <c r="C16" s="18">
        <f>'Financial Statements'!L15</f>
        <v>10300</v>
      </c>
      <c r="D16" s="18">
        <f>'Financial Statements'!M15</f>
        <v>10609</v>
      </c>
      <c r="E16" s="18">
        <f>'Financial Statements'!N15</f>
        <v>10927.27</v>
      </c>
      <c r="F16" s="18">
        <f>'Financial Statements'!O15</f>
        <v>11255.088100000001</v>
      </c>
      <c r="G16" s="18">
        <f>'Financial Statements'!P15</f>
        <v>11592.740743</v>
      </c>
      <c r="H16" s="18">
        <f>'Financial Statements'!Q15</f>
        <v>11940.52296529</v>
      </c>
      <c r="I16" s="18">
        <f>'Financial Statements'!R15</f>
        <v>12298.7386542487</v>
      </c>
    </row>
    <row r="17" spans="1:9" x14ac:dyDescent="0.25">
      <c r="A17" s="4" t="s">
        <v>127</v>
      </c>
      <c r="B17" s="18">
        <f>'Financial Statements'!K16</f>
        <v>5500</v>
      </c>
      <c r="C17" s="18">
        <f>'Financial Statements'!L16</f>
        <v>5500</v>
      </c>
      <c r="D17" s="18">
        <f>'Financial Statements'!M16</f>
        <v>5500</v>
      </c>
      <c r="E17" s="18">
        <f>'Financial Statements'!N16</f>
        <v>5500</v>
      </c>
      <c r="F17" s="18">
        <f>'Financial Statements'!O16</f>
        <v>5500</v>
      </c>
      <c r="G17" s="18">
        <f>'Financial Statements'!P16</f>
        <v>5500</v>
      </c>
      <c r="H17" s="18">
        <f>'Financial Statements'!Q16</f>
        <v>5500</v>
      </c>
      <c r="I17" s="18">
        <f>'Financial Statements'!R16</f>
        <v>5500</v>
      </c>
    </row>
    <row r="18" spans="1:9" x14ac:dyDescent="0.25">
      <c r="A18" s="4" t="s">
        <v>63</v>
      </c>
      <c r="B18" s="18">
        <f>'Financial Statements'!K18</f>
        <v>13977</v>
      </c>
      <c r="C18" s="18">
        <f>'Financial Statements'!L18</f>
        <v>13977</v>
      </c>
      <c r="D18" s="18">
        <f>'Financial Statements'!M18</f>
        <v>13977</v>
      </c>
      <c r="E18" s="18">
        <f>'Financial Statements'!N18</f>
        <v>13977</v>
      </c>
      <c r="F18" s="18">
        <f>'Financial Statements'!O18</f>
        <v>13977</v>
      </c>
      <c r="G18" s="18">
        <f>'Financial Statements'!P18</f>
        <v>13977</v>
      </c>
      <c r="H18" s="18">
        <f>'Financial Statements'!Q18</f>
        <v>13977</v>
      </c>
      <c r="I18" s="18">
        <f>'Financial Statements'!R18</f>
        <v>13977</v>
      </c>
    </row>
    <row r="19" spans="1:9" x14ac:dyDescent="0.25">
      <c r="A19" s="4" t="s">
        <v>29</v>
      </c>
      <c r="B19" s="18">
        <f>'Financial Statements'!K14</f>
        <v>23333.333333333332</v>
      </c>
      <c r="C19" s="18">
        <f>'Financial Statements'!L14</f>
        <v>23333.333333333332</v>
      </c>
      <c r="D19" s="18">
        <f>'Financial Statements'!M14</f>
        <v>23333.333333333332</v>
      </c>
      <c r="E19" s="18">
        <f>'Financial Statements'!N14</f>
        <v>23333.333333333332</v>
      </c>
      <c r="F19" s="18">
        <f>'Financial Statements'!O14</f>
        <v>23333.333333333332</v>
      </c>
      <c r="G19" s="18">
        <f>'Financial Statements'!P14</f>
        <v>23333.333333333332</v>
      </c>
      <c r="H19" s="18">
        <f>'Financial Statements'!Q14</f>
        <v>23333.333333333332</v>
      </c>
      <c r="I19" s="18">
        <f>'Financial Statements'!R14</f>
        <v>23333.333333333332</v>
      </c>
    </row>
    <row r="20" spans="1:9" x14ac:dyDescent="0.25">
      <c r="A20" s="4" t="s">
        <v>64</v>
      </c>
      <c r="B20" s="18">
        <f>'Financial Statements'!K17</f>
        <v>47732.75671645048</v>
      </c>
      <c r="C20" s="18">
        <f>'Financial Statements'!L17</f>
        <v>47126.828113592826</v>
      </c>
      <c r="D20" s="18">
        <f>'Financial Statements'!M17</f>
        <v>46483.527160364822</v>
      </c>
      <c r="E20" s="18">
        <f>'Financial Statements'!N17</f>
        <v>45800.548811971348</v>
      </c>
      <c r="F20" s="18">
        <f>'Financial Statements'!O17</f>
        <v>45075.445853498139</v>
      </c>
      <c r="G20" s="18">
        <f>'Financial Statements'!P17</f>
        <v>44305.620131169824</v>
      </c>
      <c r="H20" s="18">
        <f>'Financial Statements'!Q17</f>
        <v>43697.248474469969</v>
      </c>
      <c r="I20" s="18">
        <f>'Financial Statements'!R17</f>
        <v>42842.418553485804</v>
      </c>
    </row>
    <row r="22" spans="1:9" x14ac:dyDescent="0.25">
      <c r="A22" s="22" t="s">
        <v>66</v>
      </c>
      <c r="B22" s="26">
        <f>SUM(B14:B20)</f>
        <v>137543.09004978382</v>
      </c>
      <c r="C22" s="26">
        <f t="shared" ref="C22:I22" si="3">SUM(C14:C20)</f>
        <v>138347.16144692615</v>
      </c>
      <c r="D22" s="26">
        <f t="shared" si="3"/>
        <v>139156.16049369815</v>
      </c>
      <c r="E22" s="26">
        <f t="shared" si="3"/>
        <v>139969.05114530469</v>
      </c>
      <c r="F22" s="26">
        <f t="shared" si="3"/>
        <v>140784.69325683147</v>
      </c>
      <c r="G22" s="26">
        <f t="shared" si="3"/>
        <v>141601.83495660315</v>
      </c>
      <c r="H22" s="26">
        <f t="shared" si="3"/>
        <v>142628.03974466631</v>
      </c>
      <c r="I22" s="26">
        <f t="shared" si="3"/>
        <v>143456.82356178804</v>
      </c>
    </row>
    <row r="26" spans="1:9" x14ac:dyDescent="0.25">
      <c r="A26" s="22" t="s">
        <v>68</v>
      </c>
      <c r="B26" s="25">
        <f>B22/B11</f>
        <v>20.597134949218873</v>
      </c>
      <c r="C26" s="25">
        <f t="shared" ref="C26:I26" si="4">C22/C11</f>
        <v>19.796245496960676</v>
      </c>
      <c r="D26" s="25">
        <f t="shared" si="4"/>
        <v>19.025216268756949</v>
      </c>
      <c r="E26" s="25">
        <f t="shared" si="4"/>
        <v>18.283061983267906</v>
      </c>
      <c r="F26" s="25">
        <f t="shared" si="4"/>
        <v>17.568809300537605</v>
      </c>
      <c r="G26" s="25">
        <f t="shared" si="4"/>
        <v>16.881498889449759</v>
      </c>
      <c r="H26" s="25">
        <f t="shared" si="4"/>
        <v>16.243982962811543</v>
      </c>
      <c r="I26" s="25">
        <f t="shared" si="4"/>
        <v>15.608082281675866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Financial Statements</vt:lpstr>
      <vt:lpstr>Amortizatin Table</vt:lpstr>
      <vt:lpstr>Break Even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2019-06-19T21:43:03Z</dcterms:created>
  <dcterms:modified xsi:type="dcterms:W3CDTF">2019-06-19T21:43:13Z</dcterms:modified>
</cp:coreProperties>
</file>