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5600" windowHeight="9240" activeTab="2"/>
  </bookViews>
  <sheets>
    <sheet name="Pro Formas" sheetId="1" r:id="rId1"/>
    <sheet name="Ammoritization" sheetId="2" r:id="rId2"/>
    <sheet name="Synopsis" sheetId="3" r:id="rId3"/>
  </sheets>
  <calcPr calcId="145621"/>
</workbook>
</file>

<file path=xl/calcChain.xml><?xml version="1.0" encoding="utf-8"?>
<calcChain xmlns="http://schemas.openxmlformats.org/spreadsheetml/2006/main">
  <c r="D110" i="1" l="1"/>
  <c r="H104" i="1"/>
  <c r="F98" i="1"/>
  <c r="G98" i="1"/>
  <c r="H98" i="1"/>
  <c r="E98" i="1"/>
  <c r="E56" i="1"/>
  <c r="F42" i="1"/>
  <c r="E63" i="1"/>
  <c r="E62" i="1"/>
  <c r="E42" i="1" s="1"/>
  <c r="E43" i="1"/>
  <c r="H42" i="1" l="1"/>
  <c r="D111" i="1"/>
  <c r="G42" i="1"/>
  <c r="H94" i="1" s="1"/>
  <c r="K96" i="1" s="1"/>
  <c r="H95" i="1" s="1"/>
  <c r="E86" i="1"/>
  <c r="E89" i="1" s="1"/>
  <c r="C162" i="1"/>
  <c r="C147" i="1"/>
  <c r="H76" i="1"/>
  <c r="C121" i="1"/>
  <c r="C123" i="1" s="1"/>
  <c r="F136" i="1" s="1"/>
  <c r="A11" i="2"/>
  <c r="B12" i="2" s="1"/>
  <c r="B6" i="2"/>
  <c r="B7" i="2" s="1"/>
  <c r="F86" i="1" l="1"/>
  <c r="F89" i="1" s="1"/>
  <c r="G86" i="1"/>
  <c r="G89" i="1" s="1"/>
  <c r="H86" i="1"/>
  <c r="H89" i="1" s="1"/>
  <c r="C12" i="2"/>
  <c r="A12" i="2" l="1"/>
  <c r="B13" i="2" l="1"/>
  <c r="C13" i="2" l="1"/>
  <c r="A13" i="2" l="1"/>
  <c r="B14" i="2" l="1"/>
  <c r="C14" i="2" l="1"/>
  <c r="A14" i="2" l="1"/>
  <c r="B15" i="2" l="1"/>
  <c r="C15" i="2" l="1"/>
  <c r="A15" i="2" l="1"/>
  <c r="B16" i="2" l="1"/>
  <c r="C16" i="2" l="1"/>
  <c r="A16" i="2" l="1"/>
  <c r="B17" i="2" l="1"/>
  <c r="C17" i="2" s="1"/>
  <c r="A17" i="2" s="1"/>
  <c r="B18" i="2" l="1"/>
  <c r="C18" i="2" s="1"/>
  <c r="A18" i="2" s="1"/>
  <c r="B19" i="2" l="1"/>
  <c r="C19" i="2" s="1"/>
  <c r="A19" i="2" s="1"/>
  <c r="B20" i="2" l="1"/>
  <c r="C20" i="2" s="1"/>
  <c r="A20" i="2" s="1"/>
  <c r="B21" i="2" l="1"/>
  <c r="C21" i="2" s="1"/>
  <c r="A21" i="2" s="1"/>
  <c r="B22" i="2" l="1"/>
  <c r="C22" i="2" s="1"/>
  <c r="A22" i="2" s="1"/>
  <c r="B23" i="2" l="1"/>
  <c r="C23" i="2" l="1"/>
  <c r="F12" i="2"/>
  <c r="G12" i="2" l="1"/>
  <c r="A23" i="2"/>
  <c r="B24" i="2" l="1"/>
  <c r="C24" i="2" l="1"/>
  <c r="A24" i="2" l="1"/>
  <c r="B25" i="2" l="1"/>
  <c r="C25" i="2" l="1"/>
  <c r="A25" i="2" l="1"/>
  <c r="B26" i="2" l="1"/>
  <c r="C26" i="2" l="1"/>
  <c r="A26" i="2" l="1"/>
  <c r="B27" i="2" l="1"/>
  <c r="C27" i="2" l="1"/>
  <c r="A27" i="2" l="1"/>
  <c r="B28" i="2" l="1"/>
  <c r="C28" i="2" l="1"/>
  <c r="A28" i="2" l="1"/>
  <c r="B29" i="2" l="1"/>
  <c r="C29" i="2" s="1"/>
  <c r="A29" i="2" s="1"/>
  <c r="B30" i="2" l="1"/>
  <c r="C30" i="2" s="1"/>
  <c r="A30" i="2"/>
  <c r="B31" i="2" l="1"/>
  <c r="C31" i="2" s="1"/>
  <c r="A31" i="2" s="1"/>
  <c r="B32" i="2" l="1"/>
  <c r="C32" i="2" s="1"/>
  <c r="A32" i="2" s="1"/>
  <c r="A33" i="2" l="1"/>
  <c r="B33" i="2"/>
  <c r="C33" i="2" s="1"/>
  <c r="B34" i="2" l="1"/>
  <c r="C34" i="2" s="1"/>
  <c r="A34" i="2" s="1"/>
  <c r="B35" i="2" l="1"/>
  <c r="C35" i="2" l="1"/>
  <c r="F24" i="2"/>
  <c r="G24" i="2" l="1"/>
  <c r="A35" i="2"/>
  <c r="B36" i="2" l="1"/>
  <c r="C36" i="2" l="1"/>
  <c r="A36" i="2" l="1"/>
  <c r="B37" i="2" l="1"/>
  <c r="C37" i="2" l="1"/>
  <c r="A37" i="2" l="1"/>
  <c r="B38" i="2" l="1"/>
  <c r="C38" i="2" l="1"/>
  <c r="A38" i="2" l="1"/>
  <c r="B39" i="2" l="1"/>
  <c r="C39" i="2" l="1"/>
  <c r="A39" i="2" l="1"/>
  <c r="B40" i="2" l="1"/>
  <c r="C40" i="2" l="1"/>
  <c r="A40" i="2" l="1"/>
  <c r="B41" i="2" l="1"/>
  <c r="C41" i="2" s="1"/>
  <c r="A41" i="2" s="1"/>
  <c r="B42" i="2" l="1"/>
  <c r="C42" i="2" s="1"/>
  <c r="A42" i="2" s="1"/>
  <c r="A43" i="2" l="1"/>
  <c r="B43" i="2"/>
  <c r="C43" i="2" s="1"/>
  <c r="A44" i="2" l="1"/>
  <c r="B44" i="2"/>
  <c r="C44" i="2" s="1"/>
  <c r="A45" i="2" l="1"/>
  <c r="B45" i="2"/>
  <c r="C45" i="2" s="1"/>
  <c r="B46" i="2" l="1"/>
  <c r="C46" i="2" s="1"/>
  <c r="A46" i="2" s="1"/>
  <c r="B47" i="2" l="1"/>
  <c r="C47" i="2" l="1"/>
  <c r="F36" i="2"/>
  <c r="G36" i="2" l="1"/>
  <c r="A47" i="2"/>
  <c r="B48" i="2" l="1"/>
  <c r="C48" i="2" l="1"/>
  <c r="A48" i="2" l="1"/>
  <c r="B49" i="2" l="1"/>
  <c r="C49" i="2" l="1"/>
  <c r="A49" i="2" l="1"/>
  <c r="B50" i="2" l="1"/>
  <c r="C50" i="2" l="1"/>
  <c r="A50" i="2" l="1"/>
  <c r="B51" i="2" l="1"/>
  <c r="C51" i="2" l="1"/>
  <c r="A51" i="2" l="1"/>
  <c r="B52" i="2" l="1"/>
  <c r="C52" i="2" l="1"/>
  <c r="A52" i="2" l="1"/>
  <c r="B53" i="2" l="1"/>
  <c r="C53" i="2" s="1"/>
  <c r="A53" i="2"/>
  <c r="B54" i="2" l="1"/>
  <c r="C54" i="2" s="1"/>
  <c r="A54" i="2"/>
  <c r="B55" i="2" l="1"/>
  <c r="C55" i="2" s="1"/>
  <c r="A55" i="2" s="1"/>
  <c r="B56" i="2" l="1"/>
  <c r="C56" i="2" s="1"/>
  <c r="A56" i="2"/>
  <c r="B57" i="2" l="1"/>
  <c r="C57" i="2" s="1"/>
  <c r="A57" i="2"/>
  <c r="B58" i="2" l="1"/>
  <c r="C58" i="2" s="1"/>
  <c r="A58" i="2"/>
  <c r="B59" i="2" l="1"/>
  <c r="C59" i="2" l="1"/>
  <c r="F47" i="2"/>
  <c r="G47" i="2" l="1"/>
  <c r="A59" i="2"/>
  <c r="B60" i="2" l="1"/>
  <c r="C60" i="2" s="1"/>
  <c r="A60" i="2"/>
  <c r="B61" i="2" l="1"/>
  <c r="C61" i="2" s="1"/>
  <c r="A61" i="2" s="1"/>
  <c r="B62" i="2" l="1"/>
  <c r="C62" i="2" s="1"/>
  <c r="A62" i="2"/>
  <c r="B63" i="2" l="1"/>
  <c r="C63" i="2" s="1"/>
  <c r="A63" i="2" s="1"/>
  <c r="B64" i="2" l="1"/>
  <c r="C64" i="2" s="1"/>
  <c r="A64" i="2" s="1"/>
  <c r="B65" i="2" l="1"/>
  <c r="C65" i="2" s="1"/>
  <c r="A65" i="2"/>
  <c r="B66" i="2" l="1"/>
  <c r="C66" i="2" s="1"/>
  <c r="A66" i="2" s="1"/>
  <c r="B67" i="2" l="1"/>
  <c r="C67" i="2" s="1"/>
  <c r="A67" i="2"/>
  <c r="B68" i="2" l="1"/>
  <c r="C68" i="2" s="1"/>
  <c r="A68" i="2" s="1"/>
  <c r="B69" i="2" l="1"/>
  <c r="C69" i="2" s="1"/>
  <c r="A69" i="2"/>
  <c r="B70" i="2" l="1"/>
  <c r="C70" i="2" s="1"/>
  <c r="A70" i="2" s="1"/>
  <c r="B71" i="2" l="1"/>
  <c r="C71" i="2" s="1"/>
  <c r="A71" i="2"/>
  <c r="B72" i="2" l="1"/>
  <c r="C72" i="2" s="1"/>
  <c r="A72" i="2" s="1"/>
  <c r="B73" i="2" l="1"/>
  <c r="C73" i="2" s="1"/>
  <c r="A73" i="2"/>
  <c r="B74" i="2" l="1"/>
  <c r="C74" i="2" s="1"/>
  <c r="A74" i="2" s="1"/>
  <c r="B75" i="2" l="1"/>
  <c r="C75" i="2" s="1"/>
  <c r="A75" i="2"/>
  <c r="B76" i="2" l="1"/>
  <c r="C76" i="2" s="1"/>
  <c r="A76" i="2" s="1"/>
  <c r="B77" i="2" l="1"/>
  <c r="C77" i="2" s="1"/>
  <c r="A77" i="2"/>
  <c r="B78" i="2" l="1"/>
  <c r="C78" i="2" s="1"/>
  <c r="A78" i="2" s="1"/>
  <c r="B79" i="2" l="1"/>
  <c r="C79" i="2" s="1"/>
  <c r="A79" i="2"/>
  <c r="B80" i="2" l="1"/>
  <c r="C80" i="2" s="1"/>
  <c r="A80" i="2" s="1"/>
  <c r="B81" i="2" l="1"/>
  <c r="C81" i="2" s="1"/>
  <c r="A81" i="2"/>
  <c r="B82" i="2" l="1"/>
  <c r="C82" i="2" s="1"/>
  <c r="A82" i="2" s="1"/>
  <c r="B83" i="2" l="1"/>
  <c r="C83" i="2" s="1"/>
  <c r="A83" i="2"/>
  <c r="B84" i="2" l="1"/>
  <c r="C84" i="2" s="1"/>
  <c r="A84" i="2" s="1"/>
  <c r="B85" i="2" l="1"/>
  <c r="C85" i="2" s="1"/>
  <c r="A85" i="2"/>
  <c r="B86" i="2" l="1"/>
  <c r="C86" i="2" s="1"/>
  <c r="A86" i="2" s="1"/>
  <c r="B87" i="2" l="1"/>
  <c r="C87" i="2" s="1"/>
  <c r="A87" i="2"/>
  <c r="B88" i="2" l="1"/>
  <c r="C88" i="2" s="1"/>
  <c r="A88" i="2" s="1"/>
  <c r="B89" i="2" l="1"/>
  <c r="C89" i="2" s="1"/>
  <c r="A89" i="2"/>
  <c r="B90" i="2" l="1"/>
  <c r="C90" i="2" s="1"/>
  <c r="A90" i="2" s="1"/>
  <c r="B91" i="2" l="1"/>
  <c r="C91" i="2" s="1"/>
  <c r="A91" i="2"/>
  <c r="B92" i="2" l="1"/>
  <c r="C92" i="2" s="1"/>
  <c r="A92" i="2" s="1"/>
  <c r="B93" i="2" l="1"/>
  <c r="C93" i="2" s="1"/>
  <c r="A93" i="2"/>
  <c r="B94" i="2" l="1"/>
  <c r="C94" i="2" s="1"/>
  <c r="A94" i="2" s="1"/>
  <c r="B95" i="2" l="1"/>
  <c r="C95" i="2" s="1"/>
  <c r="A95" i="2"/>
  <c r="B96" i="2" l="1"/>
  <c r="C96" i="2" s="1"/>
  <c r="A96" i="2" s="1"/>
  <c r="B97" i="2" l="1"/>
  <c r="C97" i="2" s="1"/>
  <c r="A97" i="2"/>
  <c r="B98" i="2" l="1"/>
  <c r="C98" i="2" s="1"/>
  <c r="A98" i="2" s="1"/>
  <c r="B99" i="2" l="1"/>
  <c r="C99" i="2" s="1"/>
  <c r="A99" i="2"/>
  <c r="B100" i="2" l="1"/>
  <c r="C100" i="2" s="1"/>
  <c r="A100" i="2" s="1"/>
  <c r="B101" i="2" l="1"/>
  <c r="C101" i="2" s="1"/>
  <c r="A101" i="2"/>
  <c r="B102" i="2" l="1"/>
  <c r="C102" i="2" s="1"/>
  <c r="A102" i="2" s="1"/>
  <c r="B103" i="2" l="1"/>
  <c r="C103" i="2" s="1"/>
  <c r="A103" i="2"/>
  <c r="B104" i="2" l="1"/>
  <c r="C104" i="2" s="1"/>
  <c r="A104" i="2" s="1"/>
  <c r="B105" i="2" l="1"/>
  <c r="C105" i="2" s="1"/>
  <c r="A105" i="2"/>
  <c r="B106" i="2" l="1"/>
  <c r="C106" i="2" s="1"/>
  <c r="A106" i="2" s="1"/>
  <c r="B107" i="2" l="1"/>
  <c r="C107" i="2" s="1"/>
  <c r="A107" i="2"/>
  <c r="B108" i="2" l="1"/>
  <c r="C108" i="2" s="1"/>
  <c r="A108" i="2" s="1"/>
  <c r="B109" i="2" l="1"/>
  <c r="C109" i="2" s="1"/>
  <c r="A109" i="2"/>
  <c r="B110" i="2" l="1"/>
  <c r="C110" i="2" s="1"/>
  <c r="A110" i="2" s="1"/>
  <c r="B111" i="2" l="1"/>
  <c r="C111" i="2" s="1"/>
  <c r="A111" i="2"/>
  <c r="B112" i="2" l="1"/>
  <c r="C112" i="2" s="1"/>
  <c r="A112" i="2" s="1"/>
  <c r="B113" i="2" l="1"/>
  <c r="C113" i="2" s="1"/>
  <c r="A113" i="2"/>
  <c r="B114" i="2" l="1"/>
  <c r="C114" i="2" s="1"/>
  <c r="A114" i="2" s="1"/>
  <c r="B115" i="2" l="1"/>
  <c r="C115" i="2" s="1"/>
  <c r="A115" i="2"/>
  <c r="B116" i="2" l="1"/>
  <c r="C116" i="2" s="1"/>
  <c r="A116" i="2" s="1"/>
  <c r="B117" i="2" l="1"/>
  <c r="C117" i="2" s="1"/>
  <c r="A117" i="2"/>
  <c r="B118" i="2" l="1"/>
  <c r="C118" i="2" s="1"/>
  <c r="A118" i="2" s="1"/>
  <c r="B119" i="2" l="1"/>
  <c r="C119" i="2" s="1"/>
  <c r="A119" i="2"/>
  <c r="B120" i="2" l="1"/>
  <c r="C120" i="2" s="1"/>
  <c r="A120" i="2" s="1"/>
  <c r="B121" i="2" l="1"/>
  <c r="C121" i="2" s="1"/>
  <c r="A121" i="2"/>
  <c r="B122" i="2" l="1"/>
  <c r="C122" i="2" s="1"/>
  <c r="A122" i="2" s="1"/>
  <c r="B123" i="2" l="1"/>
  <c r="C123" i="2" s="1"/>
  <c r="A123" i="2"/>
  <c r="B124" i="2" l="1"/>
  <c r="C124" i="2" s="1"/>
  <c r="A124" i="2" s="1"/>
  <c r="B125" i="2" l="1"/>
  <c r="C125" i="2" s="1"/>
  <c r="A125" i="2"/>
  <c r="B126" i="2" l="1"/>
  <c r="C126" i="2" s="1"/>
  <c r="A126" i="2" s="1"/>
  <c r="B127" i="2" l="1"/>
  <c r="C127" i="2" s="1"/>
  <c r="A127" i="2" s="1"/>
  <c r="A128" i="2" l="1"/>
  <c r="B128" i="2"/>
  <c r="C128" i="2" s="1"/>
  <c r="B129" i="2" l="1"/>
  <c r="C129" i="2" s="1"/>
  <c r="A129" i="2" s="1"/>
  <c r="A130" i="2" l="1"/>
  <c r="B130" i="2"/>
  <c r="C130" i="2" s="1"/>
  <c r="B131" i="2" l="1"/>
  <c r="C131" i="2" s="1"/>
  <c r="A131" i="2" s="1"/>
  <c r="B132" i="2" l="1"/>
  <c r="C132" i="2" s="1"/>
  <c r="A132" i="2" s="1"/>
  <c r="B133" i="2" l="1"/>
  <c r="C133" i="2" s="1"/>
  <c r="A133" i="2" s="1"/>
  <c r="A134" i="2" l="1"/>
  <c r="B134" i="2"/>
  <c r="C134" i="2" s="1"/>
  <c r="B135" i="2" l="1"/>
  <c r="C135" i="2" s="1"/>
  <c r="A135" i="2" s="1"/>
  <c r="A136" i="2" l="1"/>
  <c r="B136" i="2"/>
  <c r="C136" i="2" s="1"/>
  <c r="B137" i="2" l="1"/>
  <c r="C137" i="2" s="1"/>
  <c r="A137" i="2" s="1"/>
  <c r="A138" i="2" l="1"/>
  <c r="B138" i="2"/>
  <c r="C138" i="2" s="1"/>
  <c r="B139" i="2" l="1"/>
  <c r="C139" i="2" s="1"/>
  <c r="A139" i="2" s="1"/>
  <c r="B140" i="2" l="1"/>
  <c r="C140" i="2" s="1"/>
  <c r="A140" i="2" s="1"/>
  <c r="B141" i="2" l="1"/>
  <c r="C141" i="2" s="1"/>
  <c r="A141" i="2" s="1"/>
  <c r="A142" i="2" l="1"/>
  <c r="B142" i="2"/>
  <c r="C142" i="2" s="1"/>
  <c r="B143" i="2" l="1"/>
  <c r="C143" i="2" s="1"/>
  <c r="A143" i="2" s="1"/>
  <c r="B144" i="2" l="1"/>
  <c r="C144" i="2" s="1"/>
  <c r="A144" i="2" s="1"/>
  <c r="B145" i="2" l="1"/>
  <c r="C145" i="2" s="1"/>
  <c r="A145" i="2" s="1"/>
  <c r="A146" i="2" l="1"/>
  <c r="B146" i="2"/>
  <c r="C146" i="2" s="1"/>
  <c r="B147" i="2" l="1"/>
  <c r="C147" i="2" s="1"/>
  <c r="A147" i="2" s="1"/>
  <c r="B148" i="2" l="1"/>
  <c r="C148" i="2" s="1"/>
  <c r="A148" i="2" s="1"/>
  <c r="B149" i="2" l="1"/>
  <c r="C149" i="2" s="1"/>
  <c r="A149" i="2" s="1"/>
  <c r="B150" i="2" l="1"/>
  <c r="C150" i="2" s="1"/>
  <c r="A150" i="2" s="1"/>
  <c r="B151" i="2" l="1"/>
  <c r="C151" i="2" s="1"/>
  <c r="A151" i="2" s="1"/>
  <c r="A152" i="2" l="1"/>
  <c r="B152" i="2"/>
  <c r="C152" i="2" s="1"/>
  <c r="B153" i="2" l="1"/>
  <c r="C153" i="2" s="1"/>
  <c r="A153" i="2" s="1"/>
  <c r="A154" i="2" l="1"/>
  <c r="B154" i="2"/>
  <c r="C154" i="2" s="1"/>
  <c r="B155" i="2" l="1"/>
  <c r="C155" i="2" s="1"/>
  <c r="A155" i="2" s="1"/>
  <c r="B156" i="2" l="1"/>
  <c r="C156" i="2" s="1"/>
  <c r="A156" i="2" s="1"/>
  <c r="B157" i="2" l="1"/>
  <c r="C157" i="2" s="1"/>
  <c r="A157" i="2" s="1"/>
  <c r="A158" i="2" l="1"/>
  <c r="B158" i="2"/>
  <c r="C158" i="2" s="1"/>
  <c r="B159" i="2" l="1"/>
  <c r="C159" i="2" s="1"/>
  <c r="A159" i="2" s="1"/>
  <c r="A160" i="2" l="1"/>
  <c r="B160" i="2"/>
  <c r="C160" i="2" s="1"/>
  <c r="B161" i="2" l="1"/>
  <c r="C161" i="2" s="1"/>
  <c r="A161" i="2" s="1"/>
  <c r="A162" i="2" l="1"/>
  <c r="B162" i="2"/>
  <c r="C162" i="2" s="1"/>
  <c r="B163" i="2" l="1"/>
  <c r="C163" i="2" s="1"/>
  <c r="A163" i="2" s="1"/>
  <c r="B164" i="2" l="1"/>
  <c r="C164" i="2" s="1"/>
  <c r="A164" i="2" s="1"/>
  <c r="B165" i="2" l="1"/>
  <c r="C165" i="2" s="1"/>
  <c r="A165" i="2" s="1"/>
  <c r="A166" i="2" l="1"/>
  <c r="B166" i="2"/>
  <c r="C166" i="2" s="1"/>
  <c r="B167" i="2" l="1"/>
  <c r="C167" i="2" s="1"/>
  <c r="A167" i="2" s="1"/>
  <c r="A168" i="2" l="1"/>
  <c r="B168" i="2"/>
  <c r="C168" i="2" s="1"/>
  <c r="B169" i="2" l="1"/>
  <c r="C169" i="2" s="1"/>
  <c r="A169" i="2" s="1"/>
  <c r="A170" i="2" l="1"/>
  <c r="B170" i="2"/>
  <c r="C170" i="2" s="1"/>
  <c r="B171" i="2" l="1"/>
  <c r="C171" i="2" s="1"/>
  <c r="A171" i="2" s="1"/>
  <c r="A172" i="2" l="1"/>
  <c r="B172" i="2"/>
  <c r="C172" i="2" s="1"/>
  <c r="B173" i="2" l="1"/>
  <c r="C173" i="2" s="1"/>
  <c r="A173" i="2" s="1"/>
  <c r="B174" i="2" l="1"/>
  <c r="C174" i="2" s="1"/>
  <c r="A174" i="2" s="1"/>
  <c r="B175" i="2" l="1"/>
  <c r="C175" i="2" s="1"/>
  <c r="A175" i="2" s="1"/>
  <c r="B176" i="2" l="1"/>
  <c r="C176" i="2" s="1"/>
  <c r="A176" i="2" s="1"/>
  <c r="B177" i="2" l="1"/>
  <c r="C177" i="2" s="1"/>
  <c r="A177" i="2"/>
  <c r="B178" i="2" l="1"/>
  <c r="C178" i="2" s="1"/>
  <c r="A178" i="2" s="1"/>
  <c r="B179" i="2" l="1"/>
  <c r="C179" i="2" s="1"/>
  <c r="A179" i="2" s="1"/>
  <c r="B180" i="2" l="1"/>
  <c r="C180" i="2" s="1"/>
  <c r="A180" i="2" s="1"/>
  <c r="B181" i="2" l="1"/>
  <c r="C181" i="2" s="1"/>
  <c r="A181" i="2" s="1"/>
  <c r="A182" i="2" l="1"/>
  <c r="B182" i="2"/>
  <c r="C182" i="2" s="1"/>
  <c r="B183" i="2" l="1"/>
  <c r="C183" i="2" s="1"/>
  <c r="A183" i="2" s="1"/>
  <c r="A184" i="2" l="1"/>
  <c r="B184" i="2"/>
  <c r="C184" i="2" s="1"/>
  <c r="B185" i="2" l="1"/>
  <c r="C185" i="2" s="1"/>
  <c r="A185" i="2" s="1"/>
  <c r="A186" i="2" l="1"/>
  <c r="B186" i="2"/>
  <c r="C186" i="2" s="1"/>
  <c r="B187" i="2" l="1"/>
  <c r="C187" i="2" s="1"/>
  <c r="A187" i="2" s="1"/>
  <c r="B188" i="2" l="1"/>
  <c r="C188" i="2" s="1"/>
  <c r="A188" i="2" s="1"/>
  <c r="B189" i="2" l="1"/>
  <c r="C189" i="2" s="1"/>
  <c r="A189" i="2" s="1"/>
  <c r="B190" i="2" l="1"/>
  <c r="C190" i="2" s="1"/>
  <c r="A190" i="2" s="1"/>
  <c r="B191" i="2" l="1"/>
  <c r="C191" i="2" s="1"/>
  <c r="A191" i="2" s="1"/>
  <c r="A192" i="2" l="1"/>
  <c r="B192" i="2"/>
  <c r="C192" i="2" s="1"/>
  <c r="B193" i="2" l="1"/>
  <c r="C193" i="2" s="1"/>
  <c r="A193" i="2" s="1"/>
  <c r="A194" i="2" l="1"/>
  <c r="B194" i="2"/>
  <c r="C194" i="2" s="1"/>
  <c r="B195" i="2" l="1"/>
  <c r="C195" i="2" s="1"/>
  <c r="A195" i="2" s="1"/>
  <c r="B196" i="2" l="1"/>
  <c r="C196" i="2" s="1"/>
  <c r="A196" i="2" s="1"/>
  <c r="A197" i="2" l="1"/>
  <c r="B197" i="2"/>
  <c r="C197" i="2" s="1"/>
  <c r="B198" i="2" l="1"/>
  <c r="C198" i="2" s="1"/>
  <c r="A198" i="2" s="1"/>
  <c r="A199" i="2" l="1"/>
  <c r="B199" i="2"/>
  <c r="C199" i="2" s="1"/>
  <c r="B200" i="2" l="1"/>
  <c r="C200" i="2" s="1"/>
  <c r="A200" i="2" s="1"/>
  <c r="B201" i="2" l="1"/>
  <c r="C201" i="2" s="1"/>
  <c r="A201" i="2" s="1"/>
  <c r="B202" i="2" l="1"/>
  <c r="C202" i="2" s="1"/>
  <c r="A202" i="2" s="1"/>
  <c r="B203" i="2" l="1"/>
  <c r="C203" i="2" s="1"/>
  <c r="A203" i="2" s="1"/>
  <c r="B204" i="2" l="1"/>
  <c r="C204" i="2" s="1"/>
  <c r="A204" i="2" s="1"/>
  <c r="A205" i="2" l="1"/>
  <c r="B205" i="2"/>
  <c r="C205" i="2" s="1"/>
  <c r="B206" i="2" l="1"/>
  <c r="C206" i="2" s="1"/>
  <c r="A206" i="2"/>
  <c r="B207" i="2" l="1"/>
  <c r="C207" i="2" s="1"/>
  <c r="A207" i="2" s="1"/>
  <c r="B208" i="2" l="1"/>
  <c r="C208" i="2" s="1"/>
  <c r="A208" i="2"/>
  <c r="B209" i="2" l="1"/>
  <c r="C209" i="2" s="1"/>
  <c r="A209" i="2" s="1"/>
  <c r="B210" i="2" l="1"/>
  <c r="C210" i="2" s="1"/>
  <c r="A210" i="2"/>
  <c r="B211" i="2" l="1"/>
  <c r="C211" i="2" s="1"/>
  <c r="A211" i="2" s="1"/>
  <c r="B212" i="2" l="1"/>
  <c r="C212" i="2" s="1"/>
  <c r="A212" i="2"/>
  <c r="B213" i="2" l="1"/>
  <c r="C213" i="2" s="1"/>
  <c r="A213" i="2" s="1"/>
  <c r="B214" i="2" l="1"/>
  <c r="C214" i="2" s="1"/>
  <c r="A214" i="2"/>
  <c r="B215" i="2" l="1"/>
  <c r="C215" i="2" s="1"/>
  <c r="A215" i="2" s="1"/>
  <c r="B216" i="2" l="1"/>
  <c r="C216" i="2" s="1"/>
  <c r="A216" i="2"/>
  <c r="B217" i="2" l="1"/>
  <c r="C217" i="2" s="1"/>
  <c r="A217" i="2" s="1"/>
  <c r="B218" i="2" l="1"/>
  <c r="C218" i="2" s="1"/>
  <c r="A218" i="2"/>
  <c r="B219" i="2" l="1"/>
  <c r="C219" i="2" s="1"/>
  <c r="A219" i="2" s="1"/>
  <c r="B220" i="2" l="1"/>
  <c r="C220" i="2" s="1"/>
  <c r="A220" i="2"/>
  <c r="B221" i="2" l="1"/>
  <c r="C221" i="2" s="1"/>
  <c r="A221" i="2" s="1"/>
  <c r="B222" i="2" l="1"/>
  <c r="C222" i="2" s="1"/>
  <c r="A222" i="2"/>
  <c r="B223" i="2" l="1"/>
  <c r="C223" i="2" s="1"/>
  <c r="A223" i="2" s="1"/>
  <c r="B224" i="2" l="1"/>
  <c r="C224" i="2" s="1"/>
  <c r="A224" i="2"/>
  <c r="B225" i="2" l="1"/>
  <c r="C225" i="2" s="1"/>
  <c r="A225" i="2" s="1"/>
  <c r="B226" i="2" l="1"/>
  <c r="C226" i="2" s="1"/>
  <c r="A226" i="2"/>
  <c r="B227" i="2" l="1"/>
  <c r="C227" i="2" s="1"/>
  <c r="A227" i="2" s="1"/>
  <c r="B228" i="2" l="1"/>
  <c r="C228" i="2" s="1"/>
  <c r="A228" i="2"/>
  <c r="B229" i="2" l="1"/>
  <c r="C229" i="2" s="1"/>
  <c r="A229" i="2" s="1"/>
  <c r="B230" i="2" l="1"/>
  <c r="C230" i="2" s="1"/>
  <c r="A230" i="2"/>
  <c r="B231" i="2" l="1"/>
  <c r="C231" i="2" s="1"/>
  <c r="A231" i="2" s="1"/>
  <c r="B232" i="2" l="1"/>
  <c r="C232" i="2" s="1"/>
  <c r="A232" i="2"/>
  <c r="B233" i="2" l="1"/>
  <c r="C233" i="2" s="1"/>
  <c r="A233" i="2" s="1"/>
  <c r="B234" i="2" l="1"/>
  <c r="C234" i="2" s="1"/>
  <c r="A234" i="2"/>
  <c r="B235" i="2" l="1"/>
  <c r="C235" i="2" s="1"/>
  <c r="A235" i="2" s="1"/>
  <c r="B236" i="2" l="1"/>
  <c r="C236" i="2" s="1"/>
  <c r="A236" i="2"/>
  <c r="B237" i="2" l="1"/>
  <c r="C237" i="2" s="1"/>
  <c r="A237" i="2" s="1"/>
  <c r="B238" i="2" l="1"/>
  <c r="C238" i="2" s="1"/>
  <c r="A238" i="2"/>
  <c r="B239" i="2" l="1"/>
  <c r="C239" i="2" s="1"/>
  <c r="A239" i="2" s="1"/>
  <c r="B240" i="2" l="1"/>
  <c r="C240" i="2" s="1"/>
  <c r="A240" i="2"/>
  <c r="B241" i="2" l="1"/>
  <c r="C241" i="2" s="1"/>
  <c r="A241" i="2" s="1"/>
  <c r="B242" i="2" l="1"/>
  <c r="C242" i="2" s="1"/>
  <c r="A242" i="2"/>
  <c r="B243" i="2" l="1"/>
  <c r="C243" i="2" s="1"/>
  <c r="A243" i="2" s="1"/>
  <c r="B244" i="2" l="1"/>
  <c r="C244" i="2" s="1"/>
  <c r="A244" i="2"/>
  <c r="B245" i="2" l="1"/>
  <c r="C245" i="2" s="1"/>
  <c r="A245" i="2" s="1"/>
  <c r="B246" i="2" l="1"/>
  <c r="C246" i="2" s="1"/>
  <c r="A246" i="2"/>
  <c r="B247" i="2" l="1"/>
  <c r="C247" i="2" s="1"/>
  <c r="A247" i="2" s="1"/>
  <c r="B248" i="2" l="1"/>
  <c r="C248" i="2" s="1"/>
  <c r="A248" i="2"/>
  <c r="B249" i="2" l="1"/>
  <c r="C249" i="2" s="1"/>
  <c r="A249" i="2" s="1"/>
  <c r="B250" i="2" l="1"/>
  <c r="C250" i="2" s="1"/>
  <c r="A250" i="2" s="1"/>
  <c r="A251" i="2" l="1"/>
  <c r="B251" i="2"/>
  <c r="C251" i="2" s="1"/>
  <c r="B252" i="2" l="1"/>
  <c r="C252" i="2" s="1"/>
  <c r="A252" i="2" s="1"/>
  <c r="A253" i="2" l="1"/>
  <c r="B253" i="2"/>
  <c r="C253" i="2" s="1"/>
  <c r="B254" i="2" l="1"/>
  <c r="C254" i="2" s="1"/>
  <c r="A254" i="2" s="1"/>
  <c r="B255" i="2" l="1"/>
  <c r="C255" i="2" s="1"/>
  <c r="A255" i="2" s="1"/>
  <c r="B256" i="2" l="1"/>
  <c r="C256" i="2" s="1"/>
  <c r="A256" i="2" s="1"/>
  <c r="A257" i="2" l="1"/>
  <c r="B257" i="2"/>
  <c r="C257" i="2" s="1"/>
  <c r="B258" i="2" l="1"/>
  <c r="C258" i="2" s="1"/>
  <c r="A258" i="2" s="1"/>
  <c r="A259" i="2" l="1"/>
  <c r="B259" i="2"/>
  <c r="C259" i="2" s="1"/>
  <c r="B260" i="2" l="1"/>
  <c r="C260" i="2" s="1"/>
  <c r="A260" i="2" s="1"/>
  <c r="A261" i="2" l="1"/>
  <c r="B261" i="2"/>
  <c r="C261" i="2" s="1"/>
  <c r="B262" i="2" l="1"/>
  <c r="C262" i="2" s="1"/>
  <c r="A262" i="2" s="1"/>
  <c r="A263" i="2" l="1"/>
  <c r="B263" i="2"/>
  <c r="C263" i="2" s="1"/>
  <c r="B264" i="2" l="1"/>
  <c r="C264" i="2" s="1"/>
  <c r="A264" i="2" s="1"/>
  <c r="A265" i="2" l="1"/>
  <c r="B265" i="2"/>
  <c r="C265" i="2" s="1"/>
  <c r="B266" i="2" l="1"/>
  <c r="C266" i="2" s="1"/>
  <c r="A266" i="2" s="1"/>
  <c r="A267" i="2" l="1"/>
  <c r="B267" i="2"/>
  <c r="C267" i="2" s="1"/>
  <c r="B268" i="2" l="1"/>
  <c r="C268" i="2" s="1"/>
  <c r="A268" i="2" s="1"/>
  <c r="A269" i="2" l="1"/>
  <c r="B269" i="2"/>
  <c r="C269" i="2" s="1"/>
  <c r="B270" i="2" l="1"/>
  <c r="C270" i="2" s="1"/>
  <c r="A270" i="2" s="1"/>
  <c r="A271" i="2" l="1"/>
  <c r="B271" i="2"/>
  <c r="C271" i="2" s="1"/>
  <c r="B272" i="2" l="1"/>
  <c r="C272" i="2" s="1"/>
  <c r="A272" i="2" s="1"/>
  <c r="A273" i="2" l="1"/>
  <c r="B273" i="2"/>
  <c r="C273" i="2" s="1"/>
  <c r="B274" i="2" l="1"/>
  <c r="C274" i="2" s="1"/>
  <c r="A274" i="2" s="1"/>
  <c r="B275" i="2" l="1"/>
  <c r="C275" i="2" s="1"/>
  <c r="A275" i="2" s="1"/>
  <c r="B276" i="2" l="1"/>
  <c r="C276" i="2" s="1"/>
  <c r="A276" i="2" s="1"/>
  <c r="A277" i="2" l="1"/>
  <c r="B277" i="2"/>
  <c r="C277" i="2" s="1"/>
  <c r="B278" i="2" l="1"/>
  <c r="C278" i="2" s="1"/>
  <c r="A278" i="2" s="1"/>
  <c r="B279" i="2" l="1"/>
  <c r="C279" i="2" s="1"/>
  <c r="A279" i="2" s="1"/>
  <c r="B280" i="2" l="1"/>
  <c r="C280" i="2" s="1"/>
  <c r="A280" i="2" s="1"/>
  <c r="B281" i="2" l="1"/>
  <c r="C281" i="2" s="1"/>
  <c r="A281" i="2" s="1"/>
  <c r="A282" i="2" l="1"/>
  <c r="B282" i="2"/>
  <c r="C282" i="2" s="1"/>
  <c r="B283" i="2" l="1"/>
  <c r="C283" i="2" s="1"/>
  <c r="A283" i="2" s="1"/>
  <c r="A284" i="2" l="1"/>
  <c r="B284" i="2"/>
  <c r="C284" i="2" s="1"/>
  <c r="B285" i="2" l="1"/>
  <c r="C285" i="2" s="1"/>
  <c r="A285" i="2" s="1"/>
  <c r="A286" i="2" l="1"/>
  <c r="B286" i="2"/>
  <c r="C286" i="2" s="1"/>
  <c r="B287" i="2" l="1"/>
  <c r="C287" i="2" s="1"/>
  <c r="A287" i="2" s="1"/>
  <c r="B288" i="2" l="1"/>
  <c r="C288" i="2" s="1"/>
  <c r="A288" i="2" s="1"/>
  <c r="B289" i="2" l="1"/>
  <c r="C289" i="2" s="1"/>
  <c r="A289" i="2" s="1"/>
  <c r="A290" i="2" l="1"/>
  <c r="B290" i="2"/>
  <c r="C290" i="2" s="1"/>
  <c r="B291" i="2" l="1"/>
  <c r="C291" i="2" s="1"/>
  <c r="A291" i="2" s="1"/>
  <c r="A292" i="2" l="1"/>
  <c r="B292" i="2"/>
  <c r="C292" i="2" s="1"/>
  <c r="B293" i="2" l="1"/>
  <c r="C293" i="2" s="1"/>
  <c r="A293" i="2" s="1"/>
  <c r="A294" i="2" l="1"/>
  <c r="B294" i="2"/>
  <c r="C294" i="2" s="1"/>
  <c r="B295" i="2" l="1"/>
  <c r="C295" i="2" s="1"/>
  <c r="A295" i="2" s="1"/>
  <c r="A296" i="2" l="1"/>
  <c r="B296" i="2"/>
  <c r="C296" i="2" s="1"/>
  <c r="B297" i="2" l="1"/>
  <c r="C297" i="2" s="1"/>
  <c r="A297" i="2" s="1"/>
  <c r="A298" i="2" l="1"/>
  <c r="B298" i="2"/>
  <c r="C298" i="2" s="1"/>
  <c r="B299" i="2" l="1"/>
  <c r="C299" i="2" s="1"/>
  <c r="A299" i="2" s="1"/>
  <c r="B300" i="2" l="1"/>
  <c r="C300" i="2" s="1"/>
  <c r="A300" i="2" s="1"/>
  <c r="B301" i="2" l="1"/>
  <c r="C301" i="2" s="1"/>
  <c r="A301" i="2" s="1"/>
  <c r="A302" i="2" l="1"/>
  <c r="B302" i="2"/>
  <c r="C302" i="2" s="1"/>
  <c r="B303" i="2" l="1"/>
  <c r="C303" i="2" s="1"/>
  <c r="A303" i="2" s="1"/>
  <c r="A304" i="2" l="1"/>
  <c r="B304" i="2"/>
  <c r="C304" i="2" s="1"/>
  <c r="B305" i="2" l="1"/>
  <c r="C305" i="2" s="1"/>
  <c r="A305" i="2" s="1"/>
  <c r="A306" i="2" l="1"/>
  <c r="B306" i="2"/>
  <c r="C306" i="2" s="1"/>
  <c r="B307" i="2" l="1"/>
  <c r="C307" i="2" s="1"/>
  <c r="A307" i="2" s="1"/>
  <c r="A308" i="2" l="1"/>
  <c r="B308" i="2"/>
  <c r="C308" i="2" s="1"/>
  <c r="B309" i="2" l="1"/>
  <c r="C309" i="2" s="1"/>
  <c r="A309" i="2" s="1"/>
  <c r="A310" i="2" l="1"/>
  <c r="B310" i="2"/>
  <c r="C310" i="2" s="1"/>
  <c r="B311" i="2" l="1"/>
  <c r="C311" i="2" s="1"/>
  <c r="A311" i="2" s="1"/>
  <c r="B312" i="2" l="1"/>
  <c r="C312" i="2" s="1"/>
  <c r="A312" i="2" s="1"/>
  <c r="B313" i="2" l="1"/>
  <c r="C313" i="2" s="1"/>
  <c r="A313" i="2" s="1"/>
  <c r="A314" i="2" l="1"/>
  <c r="B314" i="2"/>
  <c r="C314" i="2" s="1"/>
  <c r="B315" i="2" l="1"/>
  <c r="C315" i="2" s="1"/>
  <c r="A315" i="2" s="1"/>
  <c r="A316" i="2" l="1"/>
  <c r="B316" i="2"/>
  <c r="C316" i="2" s="1"/>
  <c r="B317" i="2" l="1"/>
  <c r="C317" i="2" s="1"/>
  <c r="A317" i="2" s="1"/>
  <c r="A318" i="2" l="1"/>
  <c r="B318" i="2"/>
  <c r="C318" i="2" s="1"/>
  <c r="B319" i="2" l="1"/>
  <c r="C319" i="2" s="1"/>
  <c r="A319" i="2" s="1"/>
  <c r="B320" i="2" l="1"/>
  <c r="C320" i="2" s="1"/>
  <c r="A320" i="2" s="1"/>
  <c r="B321" i="2" l="1"/>
  <c r="C321" i="2" s="1"/>
  <c r="A321" i="2" s="1"/>
  <c r="B322" i="2" l="1"/>
  <c r="C322" i="2" s="1"/>
  <c r="A322" i="2" s="1"/>
  <c r="B323" i="2" l="1"/>
  <c r="C323" i="2" s="1"/>
  <c r="A323" i="2" s="1"/>
  <c r="A324" i="2" l="1"/>
  <c r="B324" i="2"/>
  <c r="C324" i="2" s="1"/>
  <c r="B325" i="2" l="1"/>
  <c r="C325" i="2" s="1"/>
  <c r="A325" i="2" s="1"/>
  <c r="A326" i="2" l="1"/>
  <c r="B326" i="2"/>
  <c r="C326" i="2" s="1"/>
  <c r="B327" i="2" l="1"/>
  <c r="C327" i="2" s="1"/>
  <c r="A327" i="2" s="1"/>
  <c r="A328" i="2" l="1"/>
  <c r="B328" i="2"/>
  <c r="C328" i="2" s="1"/>
  <c r="B329" i="2" l="1"/>
  <c r="C329" i="2" s="1"/>
  <c r="A329" i="2" s="1"/>
  <c r="F36" i="1"/>
  <c r="B330" i="2" l="1"/>
  <c r="C330" i="2" s="1"/>
  <c r="A330" i="2" s="1"/>
  <c r="B331" i="2" l="1"/>
  <c r="C331" i="2" s="1"/>
  <c r="A331" i="2" s="1"/>
  <c r="B332" i="2" l="1"/>
  <c r="C332" i="2" s="1"/>
  <c r="A332" i="2" s="1"/>
  <c r="B333" i="2" l="1"/>
  <c r="C333" i="2" s="1"/>
  <c r="A333" i="2" s="1"/>
  <c r="A334" i="2" l="1"/>
  <c r="B334" i="2"/>
  <c r="C334" i="2" s="1"/>
  <c r="B335" i="2" l="1"/>
  <c r="C335" i="2" s="1"/>
  <c r="A335" i="2" s="1"/>
  <c r="B336" i="2" l="1"/>
  <c r="C336" i="2" s="1"/>
  <c r="A336" i="2" s="1"/>
  <c r="B337" i="2" l="1"/>
  <c r="C337" i="2" s="1"/>
  <c r="A337" i="2" s="1"/>
  <c r="A338" i="2" l="1"/>
  <c r="B338" i="2"/>
  <c r="C338" i="2" s="1"/>
  <c r="B339" i="2" l="1"/>
  <c r="C339" i="2" s="1"/>
  <c r="A339" i="2" s="1"/>
  <c r="A340" i="2" l="1"/>
  <c r="B340" i="2"/>
  <c r="C340" i="2" s="1"/>
  <c r="B341" i="2" l="1"/>
  <c r="C341" i="2" s="1"/>
  <c r="A341" i="2" s="1"/>
  <c r="A342" i="2" l="1"/>
  <c r="B342" i="2"/>
  <c r="C342" i="2" s="1"/>
  <c r="E72" i="1"/>
  <c r="G36" i="1"/>
  <c r="H36" i="1" s="1"/>
  <c r="F34" i="1"/>
  <c r="G34" i="1" s="1"/>
  <c r="H34" i="1" s="1"/>
  <c r="B343" i="2" l="1"/>
  <c r="C343" i="2" s="1"/>
  <c r="A343" i="2" s="1"/>
  <c r="G76" i="1"/>
  <c r="F76" i="1"/>
  <c r="E76" i="1"/>
  <c r="A344" i="2" l="1"/>
  <c r="B344" i="2"/>
  <c r="C344" i="2" s="1"/>
  <c r="XFA40" i="1"/>
  <c r="D7" i="1"/>
  <c r="D6" i="1"/>
  <c r="D5" i="1"/>
  <c r="D4" i="1"/>
  <c r="D3" i="1"/>
  <c r="B8" i="1"/>
  <c r="B345" i="2" l="1"/>
  <c r="C345" i="2" s="1"/>
  <c r="A345" i="2" s="1"/>
  <c r="F62" i="1"/>
  <c r="F63" i="1" s="1"/>
  <c r="D8" i="1"/>
  <c r="E31" i="1" s="1"/>
  <c r="A346" i="2" l="1"/>
  <c r="B346" i="2"/>
  <c r="C346" i="2" s="1"/>
  <c r="E35" i="1"/>
  <c r="E38" i="1" s="1"/>
  <c r="F31" i="1"/>
  <c r="E68" i="1"/>
  <c r="G62" i="1"/>
  <c r="G63" i="1" s="1"/>
  <c r="E57" i="1"/>
  <c r="E99" i="1" s="1"/>
  <c r="B347" i="2" l="1"/>
  <c r="C347" i="2" s="1"/>
  <c r="A347" i="2" s="1"/>
  <c r="F35" i="1"/>
  <c r="G31" i="1"/>
  <c r="F68" i="1"/>
  <c r="H62" i="1"/>
  <c r="H63" i="1" s="1"/>
  <c r="F57" i="1"/>
  <c r="F59" i="1" l="1"/>
  <c r="F64" i="1" s="1"/>
  <c r="F99" i="1"/>
  <c r="A348" i="2"/>
  <c r="B348" i="2"/>
  <c r="C348" i="2" s="1"/>
  <c r="G35" i="1"/>
  <c r="H31" i="1"/>
  <c r="H35" i="1" s="1"/>
  <c r="G68" i="1"/>
  <c r="F38" i="1"/>
  <c r="F40" i="1" s="1"/>
  <c r="F46" i="1" s="1"/>
  <c r="G57" i="1"/>
  <c r="G59" i="1" l="1"/>
  <c r="G64" i="1" s="1"/>
  <c r="G99" i="1"/>
  <c r="F85" i="1"/>
  <c r="F87" i="1" s="1"/>
  <c r="F47" i="1"/>
  <c r="B349" i="2"/>
  <c r="C349" i="2" s="1"/>
  <c r="A349" i="2" s="1"/>
  <c r="F67" i="1"/>
  <c r="H68" i="1"/>
  <c r="G38" i="1"/>
  <c r="G40" i="1" s="1"/>
  <c r="G46" i="1" s="1"/>
  <c r="H57" i="1"/>
  <c r="H59" i="1" l="1"/>
  <c r="H64" i="1" s="1"/>
  <c r="H105" i="1"/>
  <c r="H99" i="1"/>
  <c r="F88" i="1"/>
  <c r="F69" i="1"/>
  <c r="F70" i="1" s="1"/>
  <c r="F49" i="1"/>
  <c r="G85" i="1"/>
  <c r="G87" i="1" s="1"/>
  <c r="G47" i="1"/>
  <c r="A350" i="2"/>
  <c r="B350" i="2"/>
  <c r="C350" i="2" s="1"/>
  <c r="G67" i="1"/>
  <c r="G100" i="1" s="1"/>
  <c r="H38" i="1"/>
  <c r="H40" i="1" s="1"/>
  <c r="H46" i="1" s="1"/>
  <c r="F91" i="1" l="1"/>
  <c r="G91" i="1"/>
  <c r="G110" i="1" s="1"/>
  <c r="G111" i="1" s="1"/>
  <c r="G88" i="1"/>
  <c r="G101" i="1" s="1"/>
  <c r="G69" i="1"/>
  <c r="G70" i="1" s="1"/>
  <c r="G49" i="1"/>
  <c r="H85" i="1"/>
  <c r="H87" i="1" s="1"/>
  <c r="H47" i="1"/>
  <c r="B351" i="2"/>
  <c r="C351" i="2" s="1"/>
  <c r="A351" i="2" s="1"/>
  <c r="H67" i="1"/>
  <c r="H106" i="1" l="1"/>
  <c r="H100" i="1"/>
  <c r="H88" i="1"/>
  <c r="H91" i="1" s="1"/>
  <c r="H69" i="1"/>
  <c r="H70" i="1" s="1"/>
  <c r="H49" i="1"/>
  <c r="B352" i="2"/>
  <c r="C352" i="2" s="1"/>
  <c r="A352" i="2" s="1"/>
  <c r="H107" i="1" l="1"/>
  <c r="H101" i="1"/>
  <c r="H110" i="1" s="1"/>
  <c r="H111" i="1" s="1"/>
  <c r="B353" i="2"/>
  <c r="C353" i="2" s="1"/>
  <c r="A353" i="2" s="1"/>
  <c r="E40" i="1"/>
  <c r="E46" i="1" s="1"/>
  <c r="F72" i="1"/>
  <c r="E85" i="1" l="1"/>
  <c r="E87" i="1" s="1"/>
  <c r="E47" i="1"/>
  <c r="E69" i="1" s="1"/>
  <c r="A354" i="2"/>
  <c r="B354" i="2"/>
  <c r="C354" i="2" s="1"/>
  <c r="G72" i="1"/>
  <c r="F74" i="1"/>
  <c r="E67" i="1"/>
  <c r="E100" i="1" l="1"/>
  <c r="F100" i="1"/>
  <c r="E91" i="1"/>
  <c r="E88" i="1"/>
  <c r="E49" i="1"/>
  <c r="E77" i="1" s="1"/>
  <c r="F77" i="1" s="1"/>
  <c r="G77" i="1" s="1"/>
  <c r="H77" i="1" s="1"/>
  <c r="C136" i="1" s="1"/>
  <c r="B355" i="2"/>
  <c r="C355" i="2" s="1"/>
  <c r="A355" i="2" s="1"/>
  <c r="E70" i="1"/>
  <c r="E74" i="1" s="1"/>
  <c r="G74" i="1"/>
  <c r="H72" i="1"/>
  <c r="E110" i="1" l="1"/>
  <c r="E101" i="1"/>
  <c r="F101" i="1"/>
  <c r="F110" i="1" s="1"/>
  <c r="F111" i="1" s="1"/>
  <c r="H74" i="1"/>
  <c r="C127" i="1"/>
  <c r="A356" i="2"/>
  <c r="B356" i="2"/>
  <c r="C356" i="2" s="1"/>
  <c r="H79" i="1"/>
  <c r="H81" i="1" s="1"/>
  <c r="E79" i="1"/>
  <c r="G79" i="1"/>
  <c r="G81" i="1" s="1"/>
  <c r="F79" i="1"/>
  <c r="F81" i="1" s="1"/>
  <c r="E111" i="1" l="1"/>
  <c r="D112" i="1" s="1"/>
  <c r="D113" i="1"/>
  <c r="C129" i="1"/>
  <c r="C135" i="1" s="1"/>
  <c r="B357" i="2"/>
  <c r="C357" i="2" s="1"/>
  <c r="A357" i="2" s="1"/>
  <c r="C137" i="1" l="1"/>
  <c r="E136" i="1" s="1"/>
  <c r="C141" i="1" s="1"/>
  <c r="C149" i="1" s="1"/>
  <c r="E127" i="1"/>
  <c r="C130" i="1" s="1"/>
  <c r="F135" i="1" s="1"/>
  <c r="B358" i="2"/>
  <c r="C358" i="2" s="1"/>
  <c r="A358" i="2" s="1"/>
  <c r="E135" i="1" l="1"/>
  <c r="C140" i="1" s="1"/>
  <c r="A359" i="2"/>
  <c r="B359" i="2"/>
  <c r="C359" i="2" s="1"/>
  <c r="C148" i="1" l="1"/>
  <c r="C151" i="1" s="1"/>
  <c r="C156" i="1" s="1"/>
  <c r="C143" i="1"/>
  <c r="B360" i="2"/>
  <c r="C360" i="2" s="1"/>
  <c r="A360" i="2" s="1"/>
  <c r="C164" i="1" l="1"/>
  <c r="C171" i="1" s="1"/>
  <c r="C167" i="1"/>
  <c r="B361" i="2"/>
  <c r="C361" i="2" s="1"/>
  <c r="A361" i="2" s="1"/>
  <c r="B362" i="2" l="1"/>
  <c r="C362" i="2" s="1"/>
  <c r="A362" i="2" s="1"/>
  <c r="A363" i="2" l="1"/>
  <c r="B363" i="2"/>
  <c r="C363" i="2" s="1"/>
  <c r="B364" i="2" l="1"/>
  <c r="C364" i="2" s="1"/>
  <c r="A364" i="2" s="1"/>
  <c r="B365" i="2" l="1"/>
  <c r="C365" i="2" s="1"/>
  <c r="A365" i="2" s="1"/>
  <c r="B366" i="2" l="1"/>
  <c r="C366" i="2" s="1"/>
  <c r="A366" i="2" s="1"/>
  <c r="B367" i="2" l="1"/>
  <c r="C367" i="2" s="1"/>
  <c r="A367" i="2" s="1"/>
  <c r="B368" i="2" l="1"/>
  <c r="C368" i="2" s="1"/>
  <c r="A368" i="2" s="1"/>
  <c r="A369" i="2" l="1"/>
  <c r="B369" i="2"/>
  <c r="C369" i="2" s="1"/>
  <c r="B370" i="2" l="1"/>
  <c r="C370" i="2" s="1"/>
  <c r="A370" i="2" s="1"/>
  <c r="B371" i="2" l="1"/>
  <c r="C371" i="2" l="1"/>
  <c r="A371" i="2" s="1"/>
  <c r="B8" i="2"/>
  <c r="E59" i="1"/>
  <c r="E64" i="1" s="1"/>
  <c r="E81" i="1" s="1"/>
</calcChain>
</file>

<file path=xl/sharedStrings.xml><?xml version="1.0" encoding="utf-8"?>
<sst xmlns="http://schemas.openxmlformats.org/spreadsheetml/2006/main" count="154" uniqueCount="136">
  <si>
    <t>Attic Space Self Storage</t>
  </si>
  <si>
    <t>Operating Profit</t>
  </si>
  <si>
    <t>Interest Expense</t>
  </si>
  <si>
    <t xml:space="preserve">RV </t>
  </si>
  <si>
    <t>10*10 Units</t>
  </si>
  <si>
    <t>10*15 Units</t>
  </si>
  <si>
    <t>10*20 Units</t>
  </si>
  <si>
    <t>10*5 Units</t>
  </si>
  <si>
    <t>Type</t>
  </si>
  <si>
    <t>#</t>
  </si>
  <si>
    <t>Price/Month</t>
  </si>
  <si>
    <t>Total</t>
  </si>
  <si>
    <t>Pro-Forma Forecast Income Statement</t>
  </si>
  <si>
    <t xml:space="preserve">     Operating Expenses</t>
  </si>
  <si>
    <t>General and Administrative Expenses</t>
  </si>
  <si>
    <t>Depreciation</t>
  </si>
  <si>
    <t>Assets</t>
  </si>
  <si>
    <t>Cash</t>
  </si>
  <si>
    <t>Accounts Receivable</t>
  </si>
  <si>
    <t>Total Assets</t>
  </si>
  <si>
    <t>Accounts Payable</t>
  </si>
  <si>
    <t>Other Liabilities</t>
  </si>
  <si>
    <t>Total Liabilities and Shareholder Equity</t>
  </si>
  <si>
    <r>
      <t xml:space="preserve">   </t>
    </r>
    <r>
      <rPr>
        <b/>
        <i/>
        <sz val="11"/>
        <color theme="1"/>
        <rFont val="Calibri"/>
        <family val="2"/>
        <scheme val="minor"/>
      </rPr>
      <t>Less:</t>
    </r>
    <r>
      <rPr>
        <sz val="11"/>
        <color theme="1"/>
        <rFont val="Calibri"/>
        <family val="2"/>
        <scheme val="minor"/>
      </rPr>
      <t xml:space="preserve"> Accumulated Depreciation</t>
    </r>
  </si>
  <si>
    <t xml:space="preserve">     Current Assets</t>
  </si>
  <si>
    <t>Total Current Assets</t>
  </si>
  <si>
    <t>Property Plant &amp; Equipment</t>
  </si>
  <si>
    <t>Net Property, Plant &amp; Equipment</t>
  </si>
  <si>
    <t>Liabilities and Shareholder Equity</t>
  </si>
  <si>
    <t>Pre-tax Income</t>
  </si>
  <si>
    <t>Total Operating Expenses</t>
  </si>
  <si>
    <t>Income Tax Expense</t>
  </si>
  <si>
    <t>Net Income</t>
  </si>
  <si>
    <t>Rent Revenues</t>
  </si>
  <si>
    <t>Utilities Expense</t>
  </si>
  <si>
    <t>Mortgage loan</t>
  </si>
  <si>
    <t>Total liabilities</t>
  </si>
  <si>
    <t>Shareholder Contributions</t>
  </si>
  <si>
    <t>Retained Earnings</t>
  </si>
  <si>
    <t>Pro-Forma Forecast  Balance Sheet</t>
  </si>
  <si>
    <t>Income Tax Payable</t>
  </si>
  <si>
    <t>Total  Current Liabilities</t>
  </si>
  <si>
    <t>Assumptions</t>
  </si>
  <si>
    <t>Assumes 100% occupancy</t>
  </si>
  <si>
    <t>Revenue growth 3% each year</t>
  </si>
  <si>
    <t>General and admin iincreasing by 3% each year</t>
  </si>
  <si>
    <t>Utilities increases by 3% each year</t>
  </si>
  <si>
    <t>Maintenance are 5% of revenues</t>
  </si>
  <si>
    <t>Mortgage loan for</t>
  </si>
  <si>
    <t>Maintenance Expense</t>
  </si>
  <si>
    <t>Mortgage Expense</t>
  </si>
  <si>
    <t>Maintenance Inventory</t>
  </si>
  <si>
    <t xml:space="preserve"> </t>
  </si>
  <si>
    <t>New loan Interest Expenses</t>
  </si>
  <si>
    <t>New loan interest</t>
  </si>
  <si>
    <t>Tax rate</t>
  </si>
  <si>
    <t>Interest and mortgage taken from ammortization table</t>
  </si>
  <si>
    <t>Months</t>
  </si>
  <si>
    <t>(no more than 360)</t>
  </si>
  <si>
    <t>Annual Interest Rate</t>
  </si>
  <si>
    <t>Principal</t>
  </si>
  <si>
    <t>Extra Principal/Month</t>
  </si>
  <si>
    <t>Monthly Payment (Required)</t>
  </si>
  <si>
    <t>Monthly Payment (Actual)</t>
  </si>
  <si>
    <t>Total Interest</t>
  </si>
  <si>
    <t>Principal Balance</t>
  </si>
  <si>
    <t>Interest</t>
  </si>
  <si>
    <t>Month</t>
  </si>
  <si>
    <t>Extra Principal</t>
  </si>
  <si>
    <t>new loan needed yes/no</t>
  </si>
  <si>
    <t>WACC as is</t>
  </si>
  <si>
    <t>Projected return of S&amp;P</t>
  </si>
  <si>
    <t>Risk premium(spread)</t>
  </si>
  <si>
    <t>Current Equity holders return(cost)</t>
  </si>
  <si>
    <t>Blended Cost of Debt- to determine the return cost for debt holders</t>
  </si>
  <si>
    <t>Cost(interest rate)</t>
  </si>
  <si>
    <t>Mortgage on Buildings</t>
  </si>
  <si>
    <t>Bank Loans</t>
  </si>
  <si>
    <t>Current cost of debt</t>
  </si>
  <si>
    <t>Debt</t>
  </si>
  <si>
    <t>Equity</t>
  </si>
  <si>
    <t>Beta is 1.5</t>
  </si>
  <si>
    <t>WACC</t>
  </si>
  <si>
    <t>New WACC</t>
  </si>
  <si>
    <t>Unlever and relever the beta</t>
  </si>
  <si>
    <t>Old Equity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</si>
  <si>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</si>
  <si>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</si>
  <si>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</si>
  <si>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</si>
  <si>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</si>
  <si>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Relevered Beta (70/30)</t>
  </si>
  <si>
    <t>CAPM to determine the return for equity holders</t>
  </si>
  <si>
    <t>New beta 70/30 equity holders cost</t>
  </si>
  <si>
    <t>New beta for 70/30</t>
  </si>
  <si>
    <t>Beta</t>
  </si>
  <si>
    <t>=</t>
  </si>
  <si>
    <t>NPV, IRR</t>
  </si>
  <si>
    <t>Cash From Operations</t>
  </si>
  <si>
    <t xml:space="preserve">   Operating Profit</t>
  </si>
  <si>
    <t xml:space="preserve">   less Depreciation</t>
  </si>
  <si>
    <t xml:space="preserve">   sub total</t>
  </si>
  <si>
    <t xml:space="preserve">   Tax on Operations</t>
  </si>
  <si>
    <t xml:space="preserve">   Add Depreciation</t>
  </si>
  <si>
    <t>Total Cash from Operations</t>
  </si>
  <si>
    <t>Capital Expendetures</t>
  </si>
  <si>
    <t xml:space="preserve">  Storage Units</t>
  </si>
  <si>
    <t>Sold for 120% Book Value at end of 2016</t>
  </si>
  <si>
    <t>Book Value</t>
  </si>
  <si>
    <t xml:space="preserve">Gain </t>
  </si>
  <si>
    <t>Tax on Gain</t>
  </si>
  <si>
    <t>Changes in Working Capital</t>
  </si>
  <si>
    <t>Inventory</t>
  </si>
  <si>
    <t>Payables</t>
  </si>
  <si>
    <t>Receivables</t>
  </si>
  <si>
    <t>Projected return of T-bill</t>
  </si>
  <si>
    <t>Proportions</t>
  </si>
  <si>
    <t>Proportion to debt and equity</t>
  </si>
  <si>
    <t>Proportion of debt</t>
  </si>
  <si>
    <t>Proportion of equity</t>
  </si>
  <si>
    <t>Tax Payables</t>
  </si>
  <si>
    <t>Liquidation Working Capital</t>
  </si>
  <si>
    <t>Total Free Cash Flows</t>
  </si>
  <si>
    <t>PV of Cash flows</t>
  </si>
  <si>
    <t>NPV</t>
  </si>
  <si>
    <t>IRR</t>
  </si>
  <si>
    <t>Synopsis</t>
  </si>
  <si>
    <t xml:space="preserve">Attic Space Self Storage was made for those of us who find ourself no longer with any space in </t>
  </si>
  <si>
    <t>the attic to store our belongings. Its units very from 5x10 to 20x20 with prices from $45 to $160</t>
  </si>
  <si>
    <t xml:space="preserve">per month. Assuming all the units are occuppied, revenue growth is 3% a year with general and </t>
  </si>
  <si>
    <t>administrative costs increasing by 3% a year. Maintainance of the business is a total of 5% of all</t>
  </si>
  <si>
    <t xml:space="preserve">Storage unit, a mortage loan of $315,000 is needed-having a 9% interest rate. Tax rate is at a </t>
  </si>
  <si>
    <t xml:space="preserve">revenues and utilities increase at a rate of 3% regardless.  In purchasing an Attic Space Self </t>
  </si>
  <si>
    <t>whopping 36%. It is important to note that after all expenses are paid, net income is steadily</t>
  </si>
  <si>
    <t>increasing-which is a positive sign. With a WACC of 6.26%, it is clear that purchasing investing</t>
  </si>
  <si>
    <t>in this business is not a bad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</si>
</sst>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$-409]#,##0.00;[Red]\-[$$-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3"/>
    </font>
    <font>
      <sz val="10"/>
      <name val="Arial"/>
      <family val="2"/>
    </font>
    <font>
      <sz val="10"/>
      <name val="Arial"/>
      <family val="5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4" fontId="0" fillId="0" borderId="0" xfId="1" applyFont="1"/>
    <xf numFmtId="9" fontId="0" fillId="0" borderId="0" xfId="2" applyFont="1"/>
    <xf numFmtId="4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0" fillId="0" borderId="0" xfId="1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/>
    <xf numFmtId="9" fontId="0" fillId="0" borderId="0" xfId="0" applyNumberFormat="1"/>
    <xf numFmtId="0" fontId="0" fillId="0" borderId="0" xfId="0" applyFont="1" applyAlignment="1">
      <alignment horizontal="left"/>
    </xf>
    <xf numFmtId="0" fontId="7" fillId="0" borderId="0" xfId="0" applyFont="1"/>
    <xf numFmtId="0" fontId="8" fillId="0" borderId="3" xfId="0" applyFont="1" applyBorder="1"/>
    <xf numFmtId="0" fontId="9" fillId="0" borderId="0" xfId="0" applyFont="1"/>
    <xf numFmtId="10" fontId="9" fillId="0" borderId="3" xfId="0" applyNumberFormat="1" applyFont="1" applyBorder="1"/>
    <xf numFmtId="165" fontId="9" fillId="0" borderId="3" xfId="0" applyNumberFormat="1" applyFont="1" applyBorder="1"/>
    <xf numFmtId="165" fontId="10" fillId="0" borderId="0" xfId="0" applyNumberFormat="1" applyFont="1"/>
    <xf numFmtId="165" fontId="9" fillId="0" borderId="0" xfId="0" applyNumberFormat="1" applyFont="1"/>
    <xf numFmtId="10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43" fontId="0" fillId="0" borderId="0" xfId="4" applyFont="1"/>
    <xf numFmtId="6" fontId="0" fillId="0" borderId="0" xfId="0" applyNumberFormat="1"/>
    <xf numFmtId="164" fontId="0" fillId="0" borderId="2" xfId="0" applyNumberFormat="1" applyBorder="1"/>
    <xf numFmtId="0" fontId="6" fillId="0" borderId="0" xfId="0" applyFont="1" applyAlignment="1">
      <alignment horizontal="center"/>
    </xf>
  </cellXfs>
  <cellStyles count="5">
    <cellStyle name="Comma" xfId="4" builtinId="3"/>
    <cellStyle name="Currency" xfId="1" builtinId="4"/>
    <cellStyle name="Excel Built-in Normal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1"/>
  <sheetViews>
    <sheetView topLeftCell="B147" workbookViewId="0">
      <selection activeCell="L125" sqref="L125"/>
    </sheetView>
  </sheetViews>
  <sheetFormatPr defaultRowHeight="15" x14ac:dyDescent="0.25"/>
  <cols>
    <col min="1" max="1" width="12" customWidth="1"/>
    <col min="2" max="2" width="30.85546875" customWidth="1"/>
    <col min="3" max="3" width="12.85546875" customWidth="1"/>
    <col min="4" max="4" width="13.28515625" customWidth="1"/>
    <col min="5" max="5" width="13.7109375" bestFit="1" customWidth="1"/>
    <col min="6" max="6" width="14.85546875" customWidth="1"/>
    <col min="7" max="8" width="13.7109375" bestFit="1" customWidth="1"/>
    <col min="10" max="10" width="10.5703125" customWidth="1"/>
    <col min="11" max="11" width="11.42578125" customWidth="1"/>
  </cols>
  <sheetData>
    <row r="1" spans="1:7" ht="27" customHeight="1" x14ac:dyDescent="0.3">
      <c r="A1" s="17" t="s">
        <v>42</v>
      </c>
      <c r="G1" s="3"/>
    </row>
    <row r="2" spans="1:7" x14ac:dyDescent="0.25">
      <c r="A2" s="6" t="s">
        <v>8</v>
      </c>
      <c r="B2" s="6" t="s">
        <v>9</v>
      </c>
      <c r="C2" s="6" t="s">
        <v>10</v>
      </c>
      <c r="E2" s="2"/>
    </row>
    <row r="3" spans="1:7" x14ac:dyDescent="0.25">
      <c r="A3" t="s">
        <v>3</v>
      </c>
      <c r="B3">
        <v>25</v>
      </c>
      <c r="C3" s="2">
        <v>65</v>
      </c>
      <c r="D3" s="4">
        <f>B3*C3</f>
        <v>1625</v>
      </c>
      <c r="E3" s="2"/>
    </row>
    <row r="4" spans="1:7" x14ac:dyDescent="0.25">
      <c r="A4" t="s">
        <v>4</v>
      </c>
      <c r="B4">
        <v>30</v>
      </c>
      <c r="C4" s="2">
        <v>45</v>
      </c>
      <c r="D4" s="4">
        <f>B4*C4</f>
        <v>1350</v>
      </c>
      <c r="E4" s="2"/>
    </row>
    <row r="5" spans="1:7" x14ac:dyDescent="0.25">
      <c r="A5" t="s">
        <v>5</v>
      </c>
      <c r="B5">
        <v>25</v>
      </c>
      <c r="C5" s="2">
        <v>55</v>
      </c>
      <c r="D5" s="4">
        <f>B5*C5</f>
        <v>1375</v>
      </c>
      <c r="E5" s="2"/>
    </row>
    <row r="6" spans="1:7" x14ac:dyDescent="0.25">
      <c r="A6" t="s">
        <v>6</v>
      </c>
      <c r="B6">
        <v>10</v>
      </c>
      <c r="C6" s="2">
        <v>65</v>
      </c>
      <c r="D6" s="4">
        <f>B6*C6</f>
        <v>650</v>
      </c>
      <c r="E6" s="2"/>
    </row>
    <row r="7" spans="1:7" ht="15.75" x14ac:dyDescent="0.25">
      <c r="A7" t="s">
        <v>7</v>
      </c>
      <c r="B7">
        <v>11</v>
      </c>
      <c r="C7" s="2">
        <v>25.003</v>
      </c>
      <c r="D7" s="4">
        <f>B7*C7</f>
        <v>275.03300000000002</v>
      </c>
      <c r="E7" s="4"/>
      <c r="F7" s="1"/>
    </row>
    <row r="8" spans="1:7" ht="15.75" x14ac:dyDescent="0.25">
      <c r="A8" s="6" t="s">
        <v>11</v>
      </c>
      <c r="B8">
        <f>SUM(B3:B7)</f>
        <v>101</v>
      </c>
      <c r="C8" s="7" t="s">
        <v>11</v>
      </c>
      <c r="D8" s="4">
        <f>SUM(D3:D7)</f>
        <v>5275.0330000000004</v>
      </c>
      <c r="E8" s="4"/>
      <c r="F8" s="1"/>
    </row>
    <row r="9" spans="1:7" ht="15.75" x14ac:dyDescent="0.25">
      <c r="E9" s="4"/>
      <c r="F9" s="1"/>
    </row>
    <row r="10" spans="1:7" ht="15.75" x14ac:dyDescent="0.25">
      <c r="A10" t="s">
        <v>43</v>
      </c>
      <c r="D10" s="18">
        <v>1</v>
      </c>
      <c r="E10" s="4"/>
      <c r="F10" s="1"/>
    </row>
    <row r="11" spans="1:7" ht="15.75" x14ac:dyDescent="0.25">
      <c r="E11" s="4"/>
      <c r="F11" s="1"/>
    </row>
    <row r="12" spans="1:7" ht="15.75" x14ac:dyDescent="0.25">
      <c r="A12" t="s">
        <v>44</v>
      </c>
      <c r="D12" s="18">
        <v>1.03</v>
      </c>
      <c r="E12" s="4"/>
      <c r="F12" s="1"/>
    </row>
    <row r="13" spans="1:7" ht="15.75" x14ac:dyDescent="0.25">
      <c r="E13" s="4"/>
      <c r="F13" s="1"/>
    </row>
    <row r="14" spans="1:7" ht="15.75" x14ac:dyDescent="0.25">
      <c r="A14" t="s">
        <v>45</v>
      </c>
      <c r="D14" s="18">
        <v>1.03</v>
      </c>
      <c r="E14" s="4"/>
      <c r="F14" s="1"/>
    </row>
    <row r="15" spans="1:7" ht="15.75" x14ac:dyDescent="0.25">
      <c r="E15" s="4"/>
      <c r="F15" s="1"/>
    </row>
    <row r="16" spans="1:7" ht="15.75" x14ac:dyDescent="0.25">
      <c r="A16" s="19" t="s">
        <v>47</v>
      </c>
      <c r="C16" s="7"/>
      <c r="D16" s="18">
        <v>0.05</v>
      </c>
      <c r="E16" s="4"/>
      <c r="F16" s="1"/>
    </row>
    <row r="17" spans="1:8" ht="15.75" x14ac:dyDescent="0.25">
      <c r="A17" s="6"/>
      <c r="C17" s="7"/>
      <c r="D17" s="4"/>
      <c r="E17" s="4"/>
      <c r="F17" s="1"/>
    </row>
    <row r="18" spans="1:8" ht="15.75" x14ac:dyDescent="0.25">
      <c r="A18" s="19" t="s">
        <v>46</v>
      </c>
      <c r="C18" s="7"/>
      <c r="D18" s="18">
        <v>1.03</v>
      </c>
      <c r="E18" s="4"/>
      <c r="F18" s="1"/>
    </row>
    <row r="19" spans="1:8" ht="15.75" x14ac:dyDescent="0.25">
      <c r="E19" s="4"/>
      <c r="F19" s="1"/>
    </row>
    <row r="20" spans="1:8" ht="15.75" x14ac:dyDescent="0.25">
      <c r="A20" t="s">
        <v>48</v>
      </c>
      <c r="D20" s="10">
        <v>315000</v>
      </c>
      <c r="E20" s="4"/>
      <c r="F20" s="1"/>
    </row>
    <row r="21" spans="1:8" ht="15.75" x14ac:dyDescent="0.25">
      <c r="E21" s="4"/>
      <c r="F21" s="1"/>
    </row>
    <row r="22" spans="1:8" ht="15.75" x14ac:dyDescent="0.25">
      <c r="A22" t="s">
        <v>54</v>
      </c>
      <c r="D22" s="18">
        <v>0.09</v>
      </c>
      <c r="E22" s="4"/>
      <c r="F22" s="1"/>
    </row>
    <row r="23" spans="1:8" ht="15.75" x14ac:dyDescent="0.25">
      <c r="E23" s="4"/>
      <c r="F23" s="1"/>
    </row>
    <row r="24" spans="1:8" ht="15.75" x14ac:dyDescent="0.25">
      <c r="A24" t="s">
        <v>55</v>
      </c>
      <c r="D24" s="18">
        <v>0.36</v>
      </c>
      <c r="E24" s="4"/>
      <c r="F24" s="1"/>
    </row>
    <row r="25" spans="1:8" ht="15.75" x14ac:dyDescent="0.25">
      <c r="E25" s="4"/>
      <c r="F25" s="1"/>
    </row>
    <row r="26" spans="1:8" ht="15.75" x14ac:dyDescent="0.25">
      <c r="A26" s="19" t="s">
        <v>56</v>
      </c>
      <c r="C26" s="7"/>
      <c r="D26" s="4"/>
      <c r="E26" s="4"/>
      <c r="F26" s="1"/>
    </row>
    <row r="27" spans="1:8" ht="15.75" x14ac:dyDescent="0.25">
      <c r="E27" s="4"/>
      <c r="F27" s="1"/>
    </row>
    <row r="28" spans="1:8" ht="15.75" x14ac:dyDescent="0.25">
      <c r="E28" s="4"/>
      <c r="F28" s="12" t="s">
        <v>0</v>
      </c>
    </row>
    <row r="29" spans="1:8" x14ac:dyDescent="0.25">
      <c r="F29" s="5" t="s">
        <v>12</v>
      </c>
    </row>
    <row r="30" spans="1:8" x14ac:dyDescent="0.25">
      <c r="E30" s="6">
        <v>2012</v>
      </c>
      <c r="F30" s="6">
        <v>2013</v>
      </c>
      <c r="G30" s="6">
        <v>2014</v>
      </c>
      <c r="H30" s="6">
        <v>2015</v>
      </c>
    </row>
    <row r="31" spans="1:8" x14ac:dyDescent="0.25">
      <c r="A31" t="s">
        <v>33</v>
      </c>
      <c r="E31" s="14">
        <f>D8*12</f>
        <v>63300.396000000008</v>
      </c>
      <c r="F31" s="14">
        <f>E31*$D$12</f>
        <v>65199.407880000013</v>
      </c>
      <c r="G31" s="14">
        <f>F31*$D$12</f>
        <v>67155.390116400013</v>
      </c>
      <c r="H31" s="14">
        <f>G31*$D$12</f>
        <v>69170.051819892018</v>
      </c>
    </row>
    <row r="32" spans="1:8" x14ac:dyDescent="0.25">
      <c r="E32" s="13"/>
      <c r="F32" s="13"/>
      <c r="G32" s="13"/>
      <c r="H32" s="13"/>
    </row>
    <row r="33" spans="1:8 16381:16381" x14ac:dyDescent="0.25">
      <c r="A33" s="8" t="s">
        <v>13</v>
      </c>
      <c r="B33" s="9"/>
      <c r="E33" s="13"/>
      <c r="F33" s="13"/>
      <c r="G33" s="13"/>
      <c r="H33" s="13"/>
    </row>
    <row r="34" spans="1:8 16381:16381" x14ac:dyDescent="0.25">
      <c r="A34" t="s">
        <v>14</v>
      </c>
      <c r="E34" s="11">
        <v>6219</v>
      </c>
      <c r="F34" s="11">
        <f>E34*$D$14</f>
        <v>6405.5700000000006</v>
      </c>
      <c r="G34" s="11">
        <f>F34*$D$14</f>
        <v>6597.7371000000012</v>
      </c>
      <c r="H34" s="11">
        <f>G34*$D$14</f>
        <v>6795.669213000001</v>
      </c>
    </row>
    <row r="35" spans="1:8 16381:16381" x14ac:dyDescent="0.25">
      <c r="A35" t="s">
        <v>49</v>
      </c>
      <c r="E35" s="11">
        <f>E31*$D$16</f>
        <v>3165.0198000000005</v>
      </c>
      <c r="F35" s="11">
        <f>F31*$D$16</f>
        <v>3259.9703940000009</v>
      </c>
      <c r="G35" s="11">
        <f>G31*$D$16</f>
        <v>3357.7695058200006</v>
      </c>
      <c r="H35" s="11">
        <f>H31*$D$16</f>
        <v>3458.5025909946012</v>
      </c>
    </row>
    <row r="36" spans="1:8 16381:16381" x14ac:dyDescent="0.25">
      <c r="A36" t="s">
        <v>34</v>
      </c>
      <c r="E36" s="11">
        <v>2013</v>
      </c>
      <c r="F36" s="11">
        <f>E36*$D$18</f>
        <v>2073.39</v>
      </c>
      <c r="G36" s="11">
        <f>F36*$D$18</f>
        <v>2135.5916999999999</v>
      </c>
      <c r="H36" s="11">
        <f>G36*$D$18</f>
        <v>2199.659451</v>
      </c>
    </row>
    <row r="37" spans="1:8 16381:16381" x14ac:dyDescent="0.25">
      <c r="A37" t="s">
        <v>50</v>
      </c>
      <c r="E37" s="11">
        <v>2631</v>
      </c>
      <c r="F37" s="11">
        <v>2849</v>
      </c>
      <c r="G37" s="11">
        <v>3086</v>
      </c>
      <c r="H37" s="11">
        <v>3342</v>
      </c>
    </row>
    <row r="38" spans="1:8 16381:16381" x14ac:dyDescent="0.25">
      <c r="A38" s="8" t="s">
        <v>30</v>
      </c>
      <c r="E38" s="14">
        <f>SUM(E34:E37)</f>
        <v>14028.0198</v>
      </c>
      <c r="F38" s="14">
        <f>SUM(F34:F37)</f>
        <v>14587.930394000001</v>
      </c>
      <c r="G38" s="14">
        <f>SUM(G34:G37)</f>
        <v>15177.098305820004</v>
      </c>
      <c r="H38" s="14">
        <f>SUM(H34:H37)</f>
        <v>15795.831254994602</v>
      </c>
    </row>
    <row r="39" spans="1:8 16381:16381" x14ac:dyDescent="0.25">
      <c r="A39" s="8"/>
      <c r="E39" s="13"/>
      <c r="F39" s="13"/>
      <c r="G39" s="13"/>
      <c r="H39" s="13"/>
    </row>
    <row r="40" spans="1:8 16381:16381" ht="15.75" thickBot="1" x14ac:dyDescent="0.3">
      <c r="A40" t="s">
        <v>1</v>
      </c>
      <c r="E40" s="32">
        <f>E31-E38</f>
        <v>49272.376200000006</v>
      </c>
      <c r="F40" s="32">
        <f>F31-F38</f>
        <v>50611.477486000011</v>
      </c>
      <c r="G40" s="32">
        <f>G31-G38</f>
        <v>51978.291810580005</v>
      </c>
      <c r="H40" s="32">
        <f>H31-H38</f>
        <v>53374.22056489742</v>
      </c>
      <c r="XFA40" s="4">
        <f>XFA31-XES33</f>
        <v>0</v>
      </c>
    </row>
    <row r="41" spans="1:8 16381:16381" ht="15.75" thickTop="1" x14ac:dyDescent="0.25">
      <c r="E41" s="13"/>
      <c r="F41" s="13"/>
      <c r="G41" s="13"/>
      <c r="H41" s="13"/>
    </row>
    <row r="42" spans="1:8 16381:16381" x14ac:dyDescent="0.25">
      <c r="A42" t="s">
        <v>15</v>
      </c>
      <c r="E42" s="13">
        <f>$E$62</f>
        <v>11666.666666666666</v>
      </c>
      <c r="F42" s="13">
        <f t="shared" ref="F42:H42" si="0">$E$62</f>
        <v>11666.666666666666</v>
      </c>
      <c r="G42" s="13">
        <f t="shared" si="0"/>
        <v>11666.666666666666</v>
      </c>
      <c r="H42" s="13">
        <f t="shared" si="0"/>
        <v>11666.666666666666</v>
      </c>
    </row>
    <row r="43" spans="1:8 16381:16381" x14ac:dyDescent="0.25">
      <c r="A43" t="s">
        <v>2</v>
      </c>
      <c r="E43" s="13">
        <f>25000</f>
        <v>25000</v>
      </c>
      <c r="F43" s="13">
        <v>24886</v>
      </c>
      <c r="G43" s="13">
        <v>24649</v>
      </c>
      <c r="H43" s="13">
        <v>24393</v>
      </c>
    </row>
    <row r="44" spans="1:8 16381:16381" x14ac:dyDescent="0.25">
      <c r="A44" t="s">
        <v>53</v>
      </c>
      <c r="E44" s="13"/>
      <c r="F44" s="13"/>
      <c r="G44" s="13"/>
      <c r="H44" s="13"/>
    </row>
    <row r="45" spans="1:8 16381:16381" x14ac:dyDescent="0.25">
      <c r="E45" s="13"/>
      <c r="F45" s="13"/>
      <c r="G45" s="13"/>
      <c r="H45" s="13"/>
    </row>
    <row r="46" spans="1:8 16381:16381" x14ac:dyDescent="0.25">
      <c r="A46" t="s">
        <v>29</v>
      </c>
      <c r="E46" s="13">
        <f>E40-E42-E43</f>
        <v>12605.709533333342</v>
      </c>
      <c r="F46" s="13">
        <f t="shared" ref="F46:H46" si="1">F40-F42-F43</f>
        <v>14058.810819333346</v>
      </c>
      <c r="G46" s="13">
        <f t="shared" si="1"/>
        <v>15662.625143913341</v>
      </c>
      <c r="H46" s="13">
        <f t="shared" si="1"/>
        <v>17314.553898230755</v>
      </c>
    </row>
    <row r="47" spans="1:8 16381:16381" x14ac:dyDescent="0.25">
      <c r="A47" t="s">
        <v>31</v>
      </c>
      <c r="E47" s="13">
        <f>E46*0.36</f>
        <v>4538.0554320000028</v>
      </c>
      <c r="F47" s="13">
        <f>F46*0.36</f>
        <v>5061.1718949600045</v>
      </c>
      <c r="G47" s="13">
        <f>G46*0.36</f>
        <v>5638.5450518088028</v>
      </c>
      <c r="H47" s="13">
        <f>H46*0.36</f>
        <v>6233.2394033630717</v>
      </c>
    </row>
    <row r="48" spans="1:8 16381:16381" x14ac:dyDescent="0.25">
      <c r="E48" s="13"/>
      <c r="F48" s="13"/>
      <c r="G48" s="13"/>
      <c r="H48" s="13"/>
    </row>
    <row r="49" spans="1:12" x14ac:dyDescent="0.25">
      <c r="A49" s="8" t="s">
        <v>32</v>
      </c>
      <c r="E49" s="13">
        <f>E46-E47</f>
        <v>8067.654101333339</v>
      </c>
      <c r="F49" s="13">
        <f>F46-F47</f>
        <v>8997.6389243733429</v>
      </c>
      <c r="G49" s="13">
        <f>G46-G47</f>
        <v>10024.080092104537</v>
      </c>
      <c r="H49" s="13">
        <f>H46-H47</f>
        <v>11081.314494867684</v>
      </c>
    </row>
    <row r="51" spans="1:12" ht="15.75" x14ac:dyDescent="0.25">
      <c r="F51" s="12" t="s">
        <v>0</v>
      </c>
    </row>
    <row r="52" spans="1:12" x14ac:dyDescent="0.25">
      <c r="F52" s="5" t="s">
        <v>39</v>
      </c>
    </row>
    <row r="54" spans="1:12" x14ac:dyDescent="0.25">
      <c r="A54" s="8" t="s">
        <v>16</v>
      </c>
      <c r="E54" s="6">
        <v>2012</v>
      </c>
      <c r="F54" s="6">
        <v>2013</v>
      </c>
      <c r="G54" s="6">
        <v>2014</v>
      </c>
      <c r="H54" s="6">
        <v>2015</v>
      </c>
    </row>
    <row r="55" spans="1:12" x14ac:dyDescent="0.25">
      <c r="A55" s="8" t="s">
        <v>24</v>
      </c>
      <c r="E55" s="6"/>
      <c r="F55" s="6"/>
      <c r="G55" s="6"/>
      <c r="H55" s="6"/>
    </row>
    <row r="56" spans="1:12" x14ac:dyDescent="0.25">
      <c r="B56" t="s">
        <v>17</v>
      </c>
      <c r="E56" s="13">
        <f>10000+7026.53</f>
        <v>17026.53</v>
      </c>
      <c r="F56" s="13">
        <v>35320.370000000003</v>
      </c>
      <c r="G56" s="13">
        <v>54456.92</v>
      </c>
      <c r="H56" s="13">
        <v>74410.98</v>
      </c>
    </row>
    <row r="57" spans="1:12" ht="15.75" thickBot="1" x14ac:dyDescent="0.3">
      <c r="B57" t="s">
        <v>18</v>
      </c>
      <c r="E57" s="32">
        <f>(E31/360)*15</f>
        <v>2637.5165000000002</v>
      </c>
      <c r="F57" s="32">
        <f>(F31/360)*15</f>
        <v>2716.6419950000004</v>
      </c>
      <c r="G57" s="32">
        <f>(G31/360)*15</f>
        <v>2798.1412548500007</v>
      </c>
      <c r="H57" s="32">
        <f>(H31/360)*15</f>
        <v>2882.0854924955006</v>
      </c>
    </row>
    <row r="58" spans="1:12" ht="15.75" thickTop="1" x14ac:dyDescent="0.25">
      <c r="B58" t="s">
        <v>51</v>
      </c>
      <c r="E58" s="16">
        <v>3000</v>
      </c>
      <c r="F58" s="16">
        <v>3000</v>
      </c>
      <c r="G58" s="16">
        <v>3000</v>
      </c>
      <c r="H58" s="16">
        <v>3000</v>
      </c>
    </row>
    <row r="59" spans="1:12" x14ac:dyDescent="0.25">
      <c r="B59" s="8" t="s">
        <v>25</v>
      </c>
      <c r="E59" s="13">
        <f>SUM(E56:E58)</f>
        <v>22664.0465</v>
      </c>
      <c r="F59" s="13">
        <f>SUM(F56:F58)</f>
        <v>41037.011995000001</v>
      </c>
      <c r="G59" s="13">
        <f>SUM(G56:G58)</f>
        <v>60255.061254849999</v>
      </c>
      <c r="H59" s="13">
        <f>SUM(H56:H58)</f>
        <v>80293.065492495502</v>
      </c>
    </row>
    <row r="60" spans="1:12" x14ac:dyDescent="0.25">
      <c r="E60" s="13"/>
      <c r="F60" s="13"/>
      <c r="G60" s="13"/>
      <c r="H60" s="13"/>
    </row>
    <row r="61" spans="1:12" x14ac:dyDescent="0.25">
      <c r="B61" t="s">
        <v>26</v>
      </c>
      <c r="E61" s="13">
        <v>350000</v>
      </c>
      <c r="F61" s="13">
        <v>350000</v>
      </c>
      <c r="G61" s="13">
        <v>350000</v>
      </c>
      <c r="H61" s="13">
        <v>350000</v>
      </c>
    </row>
    <row r="62" spans="1:12" x14ac:dyDescent="0.25">
      <c r="B62" t="s">
        <v>23</v>
      </c>
      <c r="E62" s="16">
        <f>E61/30</f>
        <v>11666.666666666666</v>
      </c>
      <c r="F62" s="16">
        <f>E62*2</f>
        <v>23333.333333333332</v>
      </c>
      <c r="G62" s="16">
        <f>F62+E62</f>
        <v>35000</v>
      </c>
      <c r="H62" s="16">
        <f>G62+E62</f>
        <v>46666.666666666664</v>
      </c>
      <c r="L62" s="15"/>
    </row>
    <row r="63" spans="1:12" ht="15.75" thickBot="1" x14ac:dyDescent="0.3">
      <c r="B63" t="s">
        <v>27</v>
      </c>
      <c r="E63" s="32">
        <f>E61-E62</f>
        <v>338333.33333333331</v>
      </c>
      <c r="F63" s="32">
        <f t="shared" ref="F63:H63" si="2">F61-F62</f>
        <v>326666.66666666669</v>
      </c>
      <c r="G63" s="32">
        <f t="shared" si="2"/>
        <v>315000</v>
      </c>
      <c r="H63" s="32">
        <f t="shared" si="2"/>
        <v>303333.33333333331</v>
      </c>
    </row>
    <row r="64" spans="1:12" ht="15.75" thickTop="1" x14ac:dyDescent="0.25">
      <c r="B64" s="8" t="s">
        <v>19</v>
      </c>
      <c r="E64" s="11">
        <f>E59+E63</f>
        <v>360997.37983333331</v>
      </c>
      <c r="F64" s="11">
        <f>F59+F63</f>
        <v>367703.67866166669</v>
      </c>
      <c r="G64" s="11">
        <f>G59+G63</f>
        <v>375255.06125485001</v>
      </c>
      <c r="H64" s="11">
        <f>H59+H63</f>
        <v>383626.3988258288</v>
      </c>
    </row>
    <row r="66" spans="1:8" x14ac:dyDescent="0.25">
      <c r="A66" s="8" t="s">
        <v>28</v>
      </c>
    </row>
    <row r="67" spans="1:8" x14ac:dyDescent="0.25">
      <c r="B67" t="s">
        <v>20</v>
      </c>
      <c r="E67" s="13">
        <f>E38/360*10</f>
        <v>389.66721666666666</v>
      </c>
      <c r="F67" s="13">
        <f>F38/360*10</f>
        <v>405.22028872222222</v>
      </c>
      <c r="G67" s="13">
        <f>G38/360*10</f>
        <v>421.58606405055565</v>
      </c>
      <c r="H67" s="13">
        <f>H38/360*10</f>
        <v>438.77309041651671</v>
      </c>
    </row>
    <row r="68" spans="1:8" x14ac:dyDescent="0.25">
      <c r="B68" t="s">
        <v>21</v>
      </c>
      <c r="E68" s="13">
        <f>E31*0.01</f>
        <v>633.00396000000012</v>
      </c>
      <c r="F68" s="13">
        <f>F31*0.01</f>
        <v>651.99407880000012</v>
      </c>
      <c r="G68" s="13">
        <f>G31*0.01</f>
        <v>671.55390116400019</v>
      </c>
      <c r="H68" s="13">
        <f>H31*0.01</f>
        <v>691.70051819892024</v>
      </c>
    </row>
    <row r="69" spans="1:8" ht="15.75" thickBot="1" x14ac:dyDescent="0.3">
      <c r="B69" t="s">
        <v>40</v>
      </c>
      <c r="E69" s="32">
        <f>E47</f>
        <v>4538.0554320000028</v>
      </c>
      <c r="F69" s="32">
        <f>F47</f>
        <v>5061.1718949600045</v>
      </c>
      <c r="G69" s="32">
        <f>G47</f>
        <v>5638.5450518088028</v>
      </c>
      <c r="H69" s="32">
        <f>H47</f>
        <v>6233.2394033630717</v>
      </c>
    </row>
    <row r="70" spans="1:8" ht="15.75" thickTop="1" x14ac:dyDescent="0.25">
      <c r="B70" s="8" t="s">
        <v>41</v>
      </c>
      <c r="E70" s="13">
        <f>SUM(E67:E69)</f>
        <v>5560.7266086666696</v>
      </c>
      <c r="F70" s="13">
        <f>SUM(F67:F69)</f>
        <v>6118.3862624822268</v>
      </c>
      <c r="G70" s="13">
        <f>SUM(G67:G69)</f>
        <v>6731.6850170233583</v>
      </c>
      <c r="H70" s="13">
        <f>SUM(H67:H69)</f>
        <v>7363.7130119785088</v>
      </c>
    </row>
    <row r="71" spans="1:8" x14ac:dyDescent="0.25">
      <c r="E71" s="13"/>
      <c r="F71" s="13"/>
      <c r="G71" s="13"/>
      <c r="H71" s="13"/>
    </row>
    <row r="72" spans="1:8" x14ac:dyDescent="0.25">
      <c r="B72" t="s">
        <v>35</v>
      </c>
      <c r="E72" s="13">
        <f>315000-E37</f>
        <v>312369</v>
      </c>
      <c r="F72" s="13">
        <f>E72-F37</f>
        <v>309520</v>
      </c>
      <c r="G72" s="13">
        <f>F72-G37</f>
        <v>306434</v>
      </c>
      <c r="H72" s="13">
        <f>G72-H37</f>
        <v>303092</v>
      </c>
    </row>
    <row r="73" spans="1:8" x14ac:dyDescent="0.25">
      <c r="D73" t="s">
        <v>52</v>
      </c>
      <c r="E73" s="13"/>
      <c r="F73" s="13"/>
      <c r="G73" s="13"/>
      <c r="H73" s="13"/>
    </row>
    <row r="74" spans="1:8" x14ac:dyDescent="0.25">
      <c r="B74" s="8" t="s">
        <v>36</v>
      </c>
      <c r="E74" s="13">
        <f>E70+E72</f>
        <v>317929.72660866665</v>
      </c>
      <c r="F74" s="13">
        <f>F70+F72</f>
        <v>315638.38626248221</v>
      </c>
      <c r="G74" s="13">
        <f>G70+G72</f>
        <v>313165.68501702335</v>
      </c>
      <c r="H74" s="13">
        <f>H70+H72</f>
        <v>310455.71301197849</v>
      </c>
    </row>
    <row r="75" spans="1:8" x14ac:dyDescent="0.25">
      <c r="E75" s="13"/>
      <c r="F75" s="13"/>
      <c r="G75" s="13"/>
      <c r="H75" s="13"/>
    </row>
    <row r="76" spans="1:8" x14ac:dyDescent="0.25">
      <c r="B76" t="s">
        <v>37</v>
      </c>
      <c r="E76" s="13">
        <f>0.1*E61</f>
        <v>35000</v>
      </c>
      <c r="F76" s="13">
        <f>0.1*F61</f>
        <v>35000</v>
      </c>
      <c r="G76" s="13">
        <f>0.1*G61</f>
        <v>35000</v>
      </c>
      <c r="H76" s="13">
        <f>0.1*H61</f>
        <v>35000</v>
      </c>
    </row>
    <row r="77" spans="1:8" x14ac:dyDescent="0.25">
      <c r="B77" t="s">
        <v>38</v>
      </c>
      <c r="E77" s="13">
        <f>E49</f>
        <v>8067.654101333339</v>
      </c>
      <c r="F77" s="13">
        <f>E77+F49</f>
        <v>17065.293025706684</v>
      </c>
      <c r="G77" s="13">
        <f>F77+G49</f>
        <v>27089.373117811221</v>
      </c>
      <c r="H77" s="13">
        <f>G77+H49</f>
        <v>38170.687612678907</v>
      </c>
    </row>
    <row r="78" spans="1:8" ht="15.75" thickBot="1" x14ac:dyDescent="0.3">
      <c r="E78" s="32"/>
      <c r="F78" s="32"/>
      <c r="G78" s="32"/>
      <c r="H78" s="32"/>
    </row>
    <row r="79" spans="1:8" ht="15.75" thickTop="1" x14ac:dyDescent="0.25">
      <c r="A79" s="8" t="s">
        <v>22</v>
      </c>
      <c r="E79" s="13">
        <f>SUM(E74:E77)</f>
        <v>360997.38071</v>
      </c>
      <c r="F79" s="13">
        <f>SUM(F74:F77)</f>
        <v>367703.67928818887</v>
      </c>
      <c r="G79" s="13">
        <f>SUM(G74:G77)</f>
        <v>375255.05813483457</v>
      </c>
      <c r="H79" s="13">
        <f>SUM(H74:H77)</f>
        <v>383626.4006246574</v>
      </c>
    </row>
    <row r="81" spans="1:11" x14ac:dyDescent="0.25">
      <c r="A81" t="s">
        <v>69</v>
      </c>
      <c r="E81" s="4">
        <f>E64-E79</f>
        <v>-8.7666668696328998E-4</v>
      </c>
      <c r="F81" s="4">
        <f>F64-F79</f>
        <v>-6.2652217457070947E-4</v>
      </c>
      <c r="G81" s="4">
        <f>G64-G79</f>
        <v>3.1200154335238039E-3</v>
      </c>
      <c r="H81" s="4">
        <f>H64-H79</f>
        <v>-1.7988285981118679E-3</v>
      </c>
    </row>
    <row r="83" spans="1:11" x14ac:dyDescent="0.25">
      <c r="A83" t="s">
        <v>97</v>
      </c>
    </row>
    <row r="84" spans="1:11" x14ac:dyDescent="0.25">
      <c r="B84" s="8" t="s">
        <v>98</v>
      </c>
    </row>
    <row r="85" spans="1:11" x14ac:dyDescent="0.25">
      <c r="B85" t="s">
        <v>99</v>
      </c>
      <c r="E85" s="13">
        <f>E40</f>
        <v>49272.376200000006</v>
      </c>
      <c r="F85" s="13">
        <f t="shared" ref="F85:H85" si="3">F40</f>
        <v>50611.477486000011</v>
      </c>
      <c r="G85" s="13">
        <f t="shared" si="3"/>
        <v>51978.291810580005</v>
      </c>
      <c r="H85" s="13">
        <f t="shared" si="3"/>
        <v>53374.22056489742</v>
      </c>
    </row>
    <row r="86" spans="1:11" x14ac:dyDescent="0.25">
      <c r="B86" t="s">
        <v>100</v>
      </c>
      <c r="E86" s="13">
        <f>-E42</f>
        <v>-11666.666666666666</v>
      </c>
      <c r="F86" s="13">
        <f t="shared" ref="F86:H86" si="4">-F42</f>
        <v>-11666.666666666666</v>
      </c>
      <c r="G86" s="13">
        <f t="shared" si="4"/>
        <v>-11666.666666666666</v>
      </c>
      <c r="H86" s="13">
        <f t="shared" si="4"/>
        <v>-11666.666666666666</v>
      </c>
    </row>
    <row r="87" spans="1:11" x14ac:dyDescent="0.25">
      <c r="B87" t="s">
        <v>101</v>
      </c>
      <c r="E87" s="13">
        <f>E85+E86</f>
        <v>37605.709533333342</v>
      </c>
      <c r="F87" s="13">
        <f t="shared" ref="F87:H87" si="5">F85+F86</f>
        <v>38944.810819333346</v>
      </c>
      <c r="G87" s="13">
        <f t="shared" si="5"/>
        <v>40311.625143913341</v>
      </c>
      <c r="H87" s="13">
        <f t="shared" si="5"/>
        <v>41707.553898230755</v>
      </c>
    </row>
    <row r="88" spans="1:11" x14ac:dyDescent="0.25">
      <c r="B88" t="s">
        <v>102</v>
      </c>
      <c r="E88" s="11">
        <f>-E87*0.36</f>
        <v>-13538.055432000003</v>
      </c>
      <c r="F88" s="11">
        <f t="shared" ref="F88:H88" si="6">-F87*0.36</f>
        <v>-14020.131894960005</v>
      </c>
      <c r="G88" s="11">
        <f t="shared" si="6"/>
        <v>-14512.185051808803</v>
      </c>
      <c r="H88" s="11">
        <f t="shared" si="6"/>
        <v>-15014.719403363071</v>
      </c>
    </row>
    <row r="89" spans="1:11" x14ac:dyDescent="0.25">
      <c r="B89" t="s">
        <v>103</v>
      </c>
      <c r="E89" s="13">
        <f>-E86</f>
        <v>11666.666666666666</v>
      </c>
      <c r="F89" s="13">
        <f t="shared" ref="F89:H89" si="7">-F86</f>
        <v>11666.666666666666</v>
      </c>
      <c r="G89" s="13">
        <f t="shared" si="7"/>
        <v>11666.666666666666</v>
      </c>
      <c r="H89" s="13">
        <f t="shared" si="7"/>
        <v>11666.666666666666</v>
      </c>
    </row>
    <row r="90" spans="1:11" x14ac:dyDescent="0.25">
      <c r="E90" s="13"/>
      <c r="F90" s="13"/>
      <c r="G90" s="13"/>
      <c r="H90" s="13"/>
    </row>
    <row r="91" spans="1:11" x14ac:dyDescent="0.25">
      <c r="B91" t="s">
        <v>104</v>
      </c>
      <c r="E91" s="13">
        <f>E87+E88+E89</f>
        <v>35734.320768000005</v>
      </c>
      <c r="F91" s="13">
        <f t="shared" ref="F91:H91" si="8">F87+F88+F89</f>
        <v>36591.345591040008</v>
      </c>
      <c r="G91" s="13">
        <f t="shared" si="8"/>
        <v>37466.106758771202</v>
      </c>
      <c r="H91" s="13">
        <f t="shared" si="8"/>
        <v>38359.501161534346</v>
      </c>
    </row>
    <row r="93" spans="1:11" x14ac:dyDescent="0.25">
      <c r="B93" s="8" t="s">
        <v>105</v>
      </c>
    </row>
    <row r="94" spans="1:11" x14ac:dyDescent="0.25">
      <c r="B94" t="s">
        <v>106</v>
      </c>
      <c r="D94" s="11">
        <v>-350000</v>
      </c>
      <c r="H94" s="13">
        <f>(-D94-E42-F42-G42-H42)*1.2</f>
        <v>363999.99999999988</v>
      </c>
      <c r="J94" t="s">
        <v>107</v>
      </c>
    </row>
    <row r="95" spans="1:11" x14ac:dyDescent="0.25">
      <c r="B95" t="s">
        <v>110</v>
      </c>
      <c r="H95" s="11">
        <f>-K96*0.36</f>
        <v>-21840.119999999959</v>
      </c>
      <c r="J95" t="s">
        <v>108</v>
      </c>
      <c r="K95" s="30">
        <v>303333</v>
      </c>
    </row>
    <row r="96" spans="1:11" x14ac:dyDescent="0.25">
      <c r="J96" t="s">
        <v>109</v>
      </c>
      <c r="K96" s="4">
        <f>H94-K95</f>
        <v>60666.999999999884</v>
      </c>
    </row>
    <row r="97" spans="2:8" x14ac:dyDescent="0.25">
      <c r="B97" s="8" t="s">
        <v>111</v>
      </c>
    </row>
    <row r="98" spans="2:8" x14ac:dyDescent="0.25">
      <c r="B98" t="s">
        <v>112</v>
      </c>
      <c r="E98" s="13">
        <f>-E58+D58</f>
        <v>-3000</v>
      </c>
      <c r="F98" s="13">
        <f t="shared" ref="F98:H98" si="9">-F58+E58</f>
        <v>0</v>
      </c>
      <c r="G98" s="13">
        <f t="shared" si="9"/>
        <v>0</v>
      </c>
      <c r="H98" s="13">
        <f t="shared" si="9"/>
        <v>0</v>
      </c>
    </row>
    <row r="99" spans="2:8" x14ac:dyDescent="0.25">
      <c r="B99" t="s">
        <v>114</v>
      </c>
      <c r="E99" s="13">
        <f>-E57+D57</f>
        <v>-2637.5165000000002</v>
      </c>
      <c r="F99" s="13">
        <f t="shared" ref="F99:H99" si="10">-F57+E57</f>
        <v>-79.125495000000228</v>
      </c>
      <c r="G99" s="13">
        <f t="shared" si="10"/>
        <v>-81.499259850000271</v>
      </c>
      <c r="H99" s="13">
        <f t="shared" si="10"/>
        <v>-83.944237645499925</v>
      </c>
    </row>
    <row r="100" spans="2:8" x14ac:dyDescent="0.25">
      <c r="B100" t="s">
        <v>113</v>
      </c>
      <c r="E100" s="13">
        <f>E67-D67</f>
        <v>389.66721666666666</v>
      </c>
      <c r="F100" s="13">
        <f t="shared" ref="F100:H100" si="11">F67-E67</f>
        <v>15.55307205555556</v>
      </c>
      <c r="G100" s="13">
        <f t="shared" si="11"/>
        <v>16.365775328333427</v>
      </c>
      <c r="H100" s="13">
        <f t="shared" si="11"/>
        <v>17.18702636596106</v>
      </c>
    </row>
    <row r="101" spans="2:8" x14ac:dyDescent="0.25">
      <c r="B101" t="s">
        <v>120</v>
      </c>
      <c r="E101" s="13">
        <f>-E88+D88</f>
        <v>13538.055432000003</v>
      </c>
      <c r="F101" s="13">
        <f t="shared" ref="F101:H101" si="12">-F88+E88</f>
        <v>482.07646296000166</v>
      </c>
      <c r="G101" s="13">
        <f t="shared" si="12"/>
        <v>492.05315684879861</v>
      </c>
      <c r="H101" s="13">
        <f t="shared" si="12"/>
        <v>502.53435155426814</v>
      </c>
    </row>
    <row r="103" spans="2:8" x14ac:dyDescent="0.25">
      <c r="B103" s="8" t="s">
        <v>121</v>
      </c>
    </row>
    <row r="104" spans="2:8" x14ac:dyDescent="0.25">
      <c r="B104" t="s">
        <v>112</v>
      </c>
      <c r="H104" s="13">
        <f>H58</f>
        <v>3000</v>
      </c>
    </row>
    <row r="105" spans="2:8" x14ac:dyDescent="0.25">
      <c r="B105" t="s">
        <v>114</v>
      </c>
      <c r="H105" s="13">
        <f>H57</f>
        <v>2882.0854924955006</v>
      </c>
    </row>
    <row r="106" spans="2:8" x14ac:dyDescent="0.25">
      <c r="B106" t="s">
        <v>113</v>
      </c>
      <c r="H106" s="13">
        <f>-H67</f>
        <v>-438.77309041651671</v>
      </c>
    </row>
    <row r="107" spans="2:8" x14ac:dyDescent="0.25">
      <c r="B107" t="s">
        <v>120</v>
      </c>
      <c r="H107" s="13">
        <f>H88</f>
        <v>-15014.719403363071</v>
      </c>
    </row>
    <row r="108" spans="2:8" x14ac:dyDescent="0.25">
      <c r="H108" s="4"/>
    </row>
    <row r="109" spans="2:8" x14ac:dyDescent="0.25">
      <c r="D109">
        <v>0</v>
      </c>
      <c r="E109">
        <v>1</v>
      </c>
      <c r="F109">
        <v>2</v>
      </c>
      <c r="G109">
        <v>3</v>
      </c>
      <c r="H109">
        <v>4</v>
      </c>
    </row>
    <row r="110" spans="2:8" x14ac:dyDescent="0.25">
      <c r="B110" s="8" t="s">
        <v>122</v>
      </c>
      <c r="D110" s="11">
        <f>SUM(D91:D107)</f>
        <v>-350000</v>
      </c>
      <c r="E110" s="11">
        <f t="shared" ref="E110:H110" si="13">SUM(E91:E107)</f>
        <v>44024.526916666669</v>
      </c>
      <c r="F110" s="11">
        <f t="shared" si="13"/>
        <v>37009.849631055564</v>
      </c>
      <c r="G110" s="11">
        <f t="shared" si="13"/>
        <v>37893.026431098333</v>
      </c>
      <c r="H110" s="11">
        <f t="shared" si="13"/>
        <v>371383.75130052498</v>
      </c>
    </row>
    <row r="111" spans="2:8" x14ac:dyDescent="0.25">
      <c r="B111" t="s">
        <v>123</v>
      </c>
      <c r="D111" s="31">
        <f>-PV($D$115,D109,,D110)</f>
        <v>-350000</v>
      </c>
      <c r="E111" s="31">
        <f>-PV($D$115,E109,,E110)</f>
        <v>41325.942848649836</v>
      </c>
      <c r="F111" s="31">
        <f>-PV($D$115,F109,,F110)</f>
        <v>32611.702103514061</v>
      </c>
      <c r="G111" s="31">
        <f>-PV($D$115,G109,,G110)</f>
        <v>31343.212832649064</v>
      </c>
      <c r="H111" s="31">
        <f>-PV($D$115,H109,,H110)</f>
        <v>288360.1153501232</v>
      </c>
    </row>
    <row r="112" spans="2:8" x14ac:dyDescent="0.25">
      <c r="B112" t="s">
        <v>124</v>
      </c>
      <c r="D112" s="31">
        <f>SUM(D111:H111)</f>
        <v>43640.973134936125</v>
      </c>
    </row>
    <row r="113" spans="1:6" x14ac:dyDescent="0.25">
      <c r="B113" t="s">
        <v>125</v>
      </c>
      <c r="D113" s="28">
        <f>IRR(D110:H110)</f>
        <v>0.10252141890375954</v>
      </c>
    </row>
    <row r="115" spans="1:6" x14ac:dyDescent="0.25">
      <c r="B115" t="s">
        <v>82</v>
      </c>
      <c r="D115" s="28">
        <v>6.5299999999999997E-2</v>
      </c>
    </row>
    <row r="117" spans="1:6" x14ac:dyDescent="0.25">
      <c r="A117" t="s">
        <v>70</v>
      </c>
    </row>
    <row r="118" spans="1:6" x14ac:dyDescent="0.25">
      <c r="B118" t="s">
        <v>95</v>
      </c>
      <c r="C118">
        <v>0.87</v>
      </c>
    </row>
    <row r="119" spans="1:6" x14ac:dyDescent="0.25">
      <c r="B119" t="s">
        <v>115</v>
      </c>
      <c r="C119" s="27">
        <v>1.4999999999999999E-2</v>
      </c>
    </row>
    <row r="120" spans="1:6" x14ac:dyDescent="0.25">
      <c r="B120" t="s">
        <v>71</v>
      </c>
      <c r="C120" s="27">
        <v>0.14000000000000001</v>
      </c>
    </row>
    <row r="121" spans="1:6" x14ac:dyDescent="0.25">
      <c r="B121" t="s">
        <v>72</v>
      </c>
      <c r="C121" s="27">
        <f>C120-C119</f>
        <v>0.125</v>
      </c>
    </row>
    <row r="122" spans="1:6" x14ac:dyDescent="0.25">
      <c r="C122" s="27"/>
    </row>
    <row r="123" spans="1:6" x14ac:dyDescent="0.25">
      <c r="B123" t="s">
        <v>73</v>
      </c>
      <c r="C123" s="27">
        <f>C119+C118*C121</f>
        <v>0.12375</v>
      </c>
    </row>
    <row r="125" spans="1:6" x14ac:dyDescent="0.25">
      <c r="B125" t="s">
        <v>74</v>
      </c>
    </row>
    <row r="126" spans="1:6" x14ac:dyDescent="0.25">
      <c r="E126" t="s">
        <v>116</v>
      </c>
      <c r="F126" t="s">
        <v>75</v>
      </c>
    </row>
    <row r="127" spans="1:6" x14ac:dyDescent="0.25">
      <c r="B127" t="s">
        <v>76</v>
      </c>
      <c r="C127" s="13">
        <f>H72</f>
        <v>303092</v>
      </c>
      <c r="E127" s="18">
        <f>C127/C129</f>
        <v>1</v>
      </c>
      <c r="F127" s="18">
        <v>0.08</v>
      </c>
    </row>
    <row r="128" spans="1:6" x14ac:dyDescent="0.25">
      <c r="B128" t="s">
        <v>77</v>
      </c>
      <c r="C128">
        <v>0</v>
      </c>
      <c r="E128" t="s">
        <v>96</v>
      </c>
      <c r="F128">
        <v>0</v>
      </c>
    </row>
    <row r="129" spans="2:6" x14ac:dyDescent="0.25">
      <c r="C129" s="13">
        <f>SUM(C127:C128)</f>
        <v>303092</v>
      </c>
    </row>
    <row r="130" spans="2:6" x14ac:dyDescent="0.25">
      <c r="B130" t="s">
        <v>78</v>
      </c>
      <c r="C130" s="28">
        <f>E127*F127</f>
        <v>0.08</v>
      </c>
    </row>
    <row r="132" spans="2:6" x14ac:dyDescent="0.25">
      <c r="B132" t="s">
        <v>55</v>
      </c>
      <c r="C132" s="18">
        <v>0.36</v>
      </c>
    </row>
    <row r="134" spans="2:6" x14ac:dyDescent="0.25">
      <c r="B134" t="s">
        <v>117</v>
      </c>
      <c r="E134" t="s">
        <v>116</v>
      </c>
      <c r="F134" t="s">
        <v>75</v>
      </c>
    </row>
    <row r="135" spans="2:6" x14ac:dyDescent="0.25">
      <c r="B135" t="s">
        <v>79</v>
      </c>
      <c r="C135" s="13">
        <f>C129</f>
        <v>303092</v>
      </c>
      <c r="E135">
        <f>C135/C137</f>
        <v>0.80553296932806662</v>
      </c>
      <c r="F135" s="28">
        <f>C130</f>
        <v>0.08</v>
      </c>
    </row>
    <row r="136" spans="2:6" x14ac:dyDescent="0.25">
      <c r="B136" t="s">
        <v>80</v>
      </c>
      <c r="C136" s="13">
        <f>H76+H77</f>
        <v>73170.687612678914</v>
      </c>
      <c r="E136">
        <f>C136/C137</f>
        <v>0.19446703067193336</v>
      </c>
      <c r="F136" s="28">
        <f>C123</f>
        <v>0.12375</v>
      </c>
    </row>
    <row r="137" spans="2:6" x14ac:dyDescent="0.25">
      <c r="C137" s="13">
        <f>SUM(C135:C136)</f>
        <v>376262.68761267891</v>
      </c>
    </row>
    <row r="139" spans="2:6" x14ac:dyDescent="0.25">
      <c r="B139" t="s">
        <v>81</v>
      </c>
      <c r="C139">
        <v>0.87</v>
      </c>
    </row>
    <row r="140" spans="2:6" x14ac:dyDescent="0.25">
      <c r="B140" t="s">
        <v>118</v>
      </c>
      <c r="C140" s="3">
        <f>E135</f>
        <v>0.80553296932806662</v>
      </c>
    </row>
    <row r="141" spans="2:6" x14ac:dyDescent="0.25">
      <c r="B141" t="s">
        <v>119</v>
      </c>
      <c r="C141" s="3">
        <f>E136</f>
        <v>0.19446703067193336</v>
      </c>
    </row>
    <row r="143" spans="2:6" x14ac:dyDescent="0.25">
      <c r="B143" t="s">
        <v>82</v>
      </c>
      <c r="C143" s="27">
        <f>C140*F135*(1-C132)+C141*F136</f>
        <v>6.5308583075248755E-2</v>
      </c>
    </row>
    <row r="144" spans="2:6" x14ac:dyDescent="0.25">
      <c r="B144" t="s">
        <v>83</v>
      </c>
    </row>
    <row r="146" spans="1:3" x14ac:dyDescent="0.25">
      <c r="A146" t="s">
        <v>84</v>
      </c>
    </row>
    <row r="147" spans="1:3" x14ac:dyDescent="0.25">
      <c r="B147" t="s">
        <v>85</v>
      </c>
      <c r="C147">
        <f>C139</f>
        <v>0.87</v>
      </c>
    </row>
    <row r="148" spans="1:3" x14ac:dyDescent="0.25">
      <c r="B148" t="s">
        <v>86</v>
      </c>
      <c r="C148" s="18">
        <f>C140</f>
        <v>0.80553296932806662</v>
      </c>
    </row>
    <row r="149" spans="1:3" x14ac:dyDescent="0.25">
      <c r="B149" t="s">
        <v>87</v>
      </c>
      <c r="C149" s="18">
        <f>C141</f>
        <v>0.19446703067193336</v>
      </c>
    </row>
    <row r="151" spans="1:3" x14ac:dyDescent="0.25">
      <c r="B151" t="s">
        <v>88</v>
      </c>
      <c r="C151" s="29">
        <f>C147/(1+(1-C132)*(C148/C149))</f>
        <v>0.23828785796623322</v>
      </c>
    </row>
    <row r="153" spans="1:3" x14ac:dyDescent="0.25">
      <c r="B153" t="s">
        <v>89</v>
      </c>
      <c r="C153" s="18">
        <v>0.7</v>
      </c>
    </row>
    <row r="154" spans="1:3" x14ac:dyDescent="0.25">
      <c r="B154" t="s">
        <v>90</v>
      </c>
      <c r="C154" s="18">
        <v>0.3</v>
      </c>
    </row>
    <row r="156" spans="1:3" x14ac:dyDescent="0.25">
      <c r="B156" t="s">
        <v>91</v>
      </c>
      <c r="C156" s="29">
        <f>C151*(1+(1-0.36)*(C153/C154))</f>
        <v>0.59413105919580811</v>
      </c>
    </row>
    <row r="158" spans="1:3" x14ac:dyDescent="0.25">
      <c r="A158" t="s">
        <v>92</v>
      </c>
    </row>
    <row r="160" spans="1:3" x14ac:dyDescent="0.25">
      <c r="B160" t="s">
        <v>115</v>
      </c>
      <c r="C160">
        <v>1.4999999999999999E-2</v>
      </c>
    </row>
    <row r="161" spans="2:3" x14ac:dyDescent="0.25">
      <c r="B161" t="s">
        <v>71</v>
      </c>
      <c r="C161">
        <v>0.14000000000000001</v>
      </c>
    </row>
    <row r="162" spans="2:3" x14ac:dyDescent="0.25">
      <c r="B162" t="s">
        <v>72</v>
      </c>
      <c r="C162">
        <f>C161-C160</f>
        <v>0.125</v>
      </c>
    </row>
    <row r="164" spans="2:3" x14ac:dyDescent="0.25">
      <c r="B164" t="s">
        <v>93</v>
      </c>
      <c r="C164" s="27">
        <f>C160+C156*C162</f>
        <v>8.9266382399476013E-2</v>
      </c>
    </row>
    <row r="167" spans="2:3" x14ac:dyDescent="0.25">
      <c r="B167" t="s">
        <v>94</v>
      </c>
      <c r="C167" s="28">
        <f>C156</f>
        <v>0.59413105919580811</v>
      </c>
    </row>
    <row r="168" spans="2:3" x14ac:dyDescent="0.25">
      <c r="B168" t="s">
        <v>118</v>
      </c>
      <c r="C168" s="18">
        <v>0.7</v>
      </c>
    </row>
    <row r="169" spans="2:3" x14ac:dyDescent="0.25">
      <c r="B169" t="s">
        <v>119</v>
      </c>
      <c r="C169" s="18">
        <v>0.3</v>
      </c>
    </row>
    <row r="171" spans="2:3" x14ac:dyDescent="0.25">
      <c r="B171" t="s">
        <v>82</v>
      </c>
      <c r="C171" s="28">
        <f>C168*F135*(1-0.36)+C169*C164</f>
        <v>6.2619914719842795E-2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workbookViewId="0">
      <selection activeCell="H6" sqref="H6"/>
    </sheetView>
  </sheetViews>
  <sheetFormatPr defaultRowHeight="12.75" x14ac:dyDescent="0.2"/>
  <cols>
    <col min="1" max="1" width="27.28515625" style="22" customWidth="1"/>
    <col min="2" max="2" width="15" style="22" customWidth="1"/>
    <col min="3" max="3" width="14.5703125" style="22" customWidth="1"/>
    <col min="4" max="4" width="11.7109375" style="22" customWidth="1"/>
    <col min="5" max="5" width="14" style="22" customWidth="1"/>
    <col min="6" max="256" width="11.7109375" style="22" customWidth="1"/>
    <col min="257" max="16384" width="9.140625" style="22"/>
  </cols>
  <sheetData>
    <row r="1" spans="1:7" ht="13.5" thickBot="1" x14ac:dyDescent="0.25">
      <c r="A1" s="20" t="s">
        <v>57</v>
      </c>
      <c r="B1" s="21">
        <v>360</v>
      </c>
      <c r="C1" s="22" t="s">
        <v>58</v>
      </c>
    </row>
    <row r="2" spans="1:7" ht="13.5" thickBot="1" x14ac:dyDescent="0.25">
      <c r="A2" s="20" t="s">
        <v>59</v>
      </c>
      <c r="B2" s="23">
        <v>0.08</v>
      </c>
    </row>
    <row r="3" spans="1:7" ht="13.5" thickBot="1" x14ac:dyDescent="0.25">
      <c r="A3" s="20" t="s">
        <v>60</v>
      </c>
      <c r="B3" s="24">
        <v>315000</v>
      </c>
    </row>
    <row r="4" spans="1:7" ht="13.5" thickBot="1" x14ac:dyDescent="0.25">
      <c r="A4" s="20" t="s">
        <v>61</v>
      </c>
      <c r="B4" s="24"/>
    </row>
    <row r="6" spans="1:7" x14ac:dyDescent="0.2">
      <c r="A6" s="20" t="s">
        <v>62</v>
      </c>
      <c r="B6" s="25">
        <f>B3*(((1-(1+B2/12))/(1-(1+B2/12)^B1))+B2/12)</f>
        <v>2311.3584077200376</v>
      </c>
    </row>
    <row r="7" spans="1:7" x14ac:dyDescent="0.2">
      <c r="A7" s="20" t="s">
        <v>63</v>
      </c>
      <c r="B7" s="25">
        <f>B6+B4</f>
        <v>2311.3584077200376</v>
      </c>
    </row>
    <row r="8" spans="1:7" x14ac:dyDescent="0.2">
      <c r="A8" s="20" t="s">
        <v>64</v>
      </c>
      <c r="B8" s="25">
        <f>SUM(B12:B997)</f>
        <v>517089.02677920891</v>
      </c>
    </row>
    <row r="10" spans="1:7" x14ac:dyDescent="0.2">
      <c r="A10" s="20" t="s">
        <v>65</v>
      </c>
      <c r="B10" s="20" t="s">
        <v>66</v>
      </c>
      <c r="C10" s="20" t="s">
        <v>60</v>
      </c>
      <c r="D10" s="20" t="s">
        <v>67</v>
      </c>
      <c r="E10" s="20" t="s">
        <v>68</v>
      </c>
    </row>
    <row r="11" spans="1:7" ht="13.5" thickBot="1" x14ac:dyDescent="0.25">
      <c r="A11" s="25">
        <f>B3</f>
        <v>315000</v>
      </c>
    </row>
    <row r="12" spans="1:7" ht="13.5" thickBot="1" x14ac:dyDescent="0.25">
      <c r="A12" s="25">
        <f t="shared" ref="A12:A75" si="0">A11-C12-E12</f>
        <v>314788.64159227995</v>
      </c>
      <c r="B12" s="25">
        <f t="shared" ref="B12:B75" si="1">A11*$B$2/12</f>
        <v>2100</v>
      </c>
      <c r="C12" s="25">
        <f t="shared" ref="C12:C75" si="2">MIN(A11,$B$7-B12)</f>
        <v>211.35840772003758</v>
      </c>
      <c r="D12" s="22">
        <v>1</v>
      </c>
      <c r="E12" s="24"/>
      <c r="F12" s="26">
        <f>SUM(B12:B23)</f>
        <v>25104.90435258286</v>
      </c>
      <c r="G12" s="26">
        <f>SUM(C12:C23)</f>
        <v>2631.3965400575871</v>
      </c>
    </row>
    <row r="13" spans="1:7" ht="13.5" thickBot="1" x14ac:dyDescent="0.25">
      <c r="A13" s="25">
        <f t="shared" si="0"/>
        <v>314575.87412850844</v>
      </c>
      <c r="B13" s="25">
        <f t="shared" si="1"/>
        <v>2098.5909439485331</v>
      </c>
      <c r="C13" s="25">
        <f t="shared" si="2"/>
        <v>212.76746377150448</v>
      </c>
      <c r="D13" s="22">
        <v>2</v>
      </c>
      <c r="E13" s="24"/>
    </row>
    <row r="14" spans="1:7" ht="13.5" thickBot="1" x14ac:dyDescent="0.25">
      <c r="A14" s="25">
        <f t="shared" si="0"/>
        <v>314361.68821497844</v>
      </c>
      <c r="B14" s="25">
        <f t="shared" si="1"/>
        <v>2097.1724941900561</v>
      </c>
      <c r="C14" s="25">
        <f t="shared" si="2"/>
        <v>214.18591352998146</v>
      </c>
      <c r="D14" s="22">
        <v>3</v>
      </c>
      <c r="E14" s="24"/>
    </row>
    <row r="15" spans="1:7" ht="13.5" thickBot="1" x14ac:dyDescent="0.25">
      <c r="A15" s="25">
        <f t="shared" si="0"/>
        <v>314146.07439535827</v>
      </c>
      <c r="B15" s="25">
        <f t="shared" si="1"/>
        <v>2095.7445880998562</v>
      </c>
      <c r="C15" s="25">
        <f t="shared" si="2"/>
        <v>215.6138196201814</v>
      </c>
      <c r="D15" s="22">
        <v>4</v>
      </c>
      <c r="E15" s="24"/>
    </row>
    <row r="16" spans="1:7" ht="13.5" thickBot="1" x14ac:dyDescent="0.25">
      <c r="A16" s="25">
        <f t="shared" si="0"/>
        <v>313929.02315027395</v>
      </c>
      <c r="B16" s="25">
        <f t="shared" si="1"/>
        <v>2094.3071626357219</v>
      </c>
      <c r="C16" s="25">
        <f t="shared" si="2"/>
        <v>217.05124508431572</v>
      </c>
      <c r="D16" s="22">
        <v>5</v>
      </c>
      <c r="E16" s="24"/>
    </row>
    <row r="17" spans="1:7" ht="13.5" thickBot="1" x14ac:dyDescent="0.25">
      <c r="A17" s="25">
        <f t="shared" si="0"/>
        <v>313710.52489688905</v>
      </c>
      <c r="B17" s="25">
        <f t="shared" si="1"/>
        <v>2092.8601543351597</v>
      </c>
      <c r="C17" s="25">
        <f t="shared" si="2"/>
        <v>218.4982533848779</v>
      </c>
      <c r="D17" s="22">
        <v>6</v>
      </c>
      <c r="E17" s="24"/>
    </row>
    <row r="18" spans="1:7" ht="13.5" thickBot="1" x14ac:dyDescent="0.25">
      <c r="A18" s="25">
        <f t="shared" si="0"/>
        <v>313490.56998848158</v>
      </c>
      <c r="B18" s="25">
        <f t="shared" si="1"/>
        <v>2091.4034993125938</v>
      </c>
      <c r="C18" s="25">
        <f t="shared" si="2"/>
        <v>219.95490840744378</v>
      </c>
      <c r="D18" s="22">
        <v>7</v>
      </c>
      <c r="E18" s="24"/>
    </row>
    <row r="19" spans="1:7" ht="13.5" thickBot="1" x14ac:dyDescent="0.25">
      <c r="A19" s="25">
        <f t="shared" si="0"/>
        <v>313269.14871401811</v>
      </c>
      <c r="B19" s="25">
        <f t="shared" si="1"/>
        <v>2089.9371332565438</v>
      </c>
      <c r="C19" s="25">
        <f t="shared" si="2"/>
        <v>221.42127446349377</v>
      </c>
      <c r="D19" s="22">
        <v>8</v>
      </c>
      <c r="E19" s="24"/>
    </row>
    <row r="20" spans="1:7" ht="13.5" thickBot="1" x14ac:dyDescent="0.25">
      <c r="A20" s="25">
        <f t="shared" si="0"/>
        <v>313046.25129772484</v>
      </c>
      <c r="B20" s="25">
        <f t="shared" si="1"/>
        <v>2088.4609914267876</v>
      </c>
      <c r="C20" s="25">
        <f t="shared" si="2"/>
        <v>222.89741629324999</v>
      </c>
      <c r="D20" s="22">
        <v>9</v>
      </c>
      <c r="E20" s="24"/>
    </row>
    <row r="21" spans="1:7" ht="13.5" thickBot="1" x14ac:dyDescent="0.25">
      <c r="A21" s="25">
        <f t="shared" si="0"/>
        <v>312821.86789865629</v>
      </c>
      <c r="B21" s="25">
        <f t="shared" si="1"/>
        <v>2086.9750086514991</v>
      </c>
      <c r="C21" s="25">
        <f t="shared" si="2"/>
        <v>224.38339906853844</v>
      </c>
      <c r="D21" s="22">
        <v>10</v>
      </c>
      <c r="E21" s="24"/>
    </row>
    <row r="22" spans="1:7" ht="13.5" thickBot="1" x14ac:dyDescent="0.25">
      <c r="A22" s="25">
        <f t="shared" si="0"/>
        <v>312595.98861026065</v>
      </c>
      <c r="B22" s="25">
        <f t="shared" si="1"/>
        <v>2085.479119324375</v>
      </c>
      <c r="C22" s="25">
        <f t="shared" si="2"/>
        <v>225.87928839566257</v>
      </c>
      <c r="D22" s="22">
        <v>11</v>
      </c>
      <c r="E22" s="24"/>
    </row>
    <row r="23" spans="1:7" ht="13.5" thickBot="1" x14ac:dyDescent="0.25">
      <c r="A23" s="25">
        <f t="shared" si="0"/>
        <v>312368.60345994233</v>
      </c>
      <c r="B23" s="25">
        <f t="shared" si="1"/>
        <v>2083.9732574017376</v>
      </c>
      <c r="C23" s="25">
        <f t="shared" si="2"/>
        <v>227.38515031830002</v>
      </c>
      <c r="D23" s="22">
        <v>12</v>
      </c>
      <c r="E23" s="24"/>
    </row>
    <row r="24" spans="1:7" ht="13.5" thickBot="1" x14ac:dyDescent="0.25">
      <c r="A24" s="25">
        <f t="shared" si="0"/>
        <v>312139.7024086219</v>
      </c>
      <c r="B24" s="25">
        <f t="shared" si="1"/>
        <v>2082.4573563996155</v>
      </c>
      <c r="C24" s="25">
        <f t="shared" si="2"/>
        <v>228.90105132042208</v>
      </c>
      <c r="D24" s="22">
        <v>13</v>
      </c>
      <c r="E24" s="24"/>
      <c r="F24" s="26">
        <f>SUM(B24:B35)</f>
        <v>24886.499737543087</v>
      </c>
      <c r="G24" s="26">
        <f>SUM(C24:C35)</f>
        <v>2849.8011550973602</v>
      </c>
    </row>
    <row r="25" spans="1:7" ht="13.5" thickBot="1" x14ac:dyDescent="0.25">
      <c r="A25" s="25">
        <f t="shared" si="0"/>
        <v>311909.27535029268</v>
      </c>
      <c r="B25" s="25">
        <f t="shared" si="1"/>
        <v>2080.9313493908126</v>
      </c>
      <c r="C25" s="25">
        <f t="shared" si="2"/>
        <v>230.42705832922502</v>
      </c>
      <c r="D25" s="22">
        <v>14</v>
      </c>
      <c r="E25" s="24"/>
    </row>
    <row r="26" spans="1:7" ht="13.5" thickBot="1" x14ac:dyDescent="0.25">
      <c r="A26" s="25">
        <f t="shared" si="0"/>
        <v>311677.31211157457</v>
      </c>
      <c r="B26" s="25">
        <f t="shared" si="1"/>
        <v>2079.3951690019512</v>
      </c>
      <c r="C26" s="25">
        <f t="shared" si="2"/>
        <v>231.96323871808636</v>
      </c>
      <c r="D26" s="22">
        <v>15</v>
      </c>
      <c r="E26" s="24"/>
    </row>
    <row r="27" spans="1:7" ht="13.5" thickBot="1" x14ac:dyDescent="0.25">
      <c r="A27" s="25">
        <f t="shared" si="0"/>
        <v>311443.80245126504</v>
      </c>
      <c r="B27" s="25">
        <f t="shared" si="1"/>
        <v>2077.8487474104973</v>
      </c>
      <c r="C27" s="25">
        <f t="shared" si="2"/>
        <v>233.50966030954032</v>
      </c>
      <c r="D27" s="22">
        <v>16</v>
      </c>
      <c r="E27" s="24"/>
    </row>
    <row r="28" spans="1:7" ht="13.5" thickBot="1" x14ac:dyDescent="0.25">
      <c r="A28" s="25">
        <f t="shared" si="0"/>
        <v>311208.73605988675</v>
      </c>
      <c r="B28" s="25">
        <f t="shared" si="1"/>
        <v>2076.2920163417671</v>
      </c>
      <c r="C28" s="25">
        <f t="shared" si="2"/>
        <v>235.06639137827051</v>
      </c>
      <c r="D28" s="22">
        <v>17</v>
      </c>
      <c r="E28" s="24"/>
    </row>
    <row r="29" spans="1:7" ht="13.5" thickBot="1" x14ac:dyDescent="0.25">
      <c r="A29" s="25">
        <f t="shared" si="0"/>
        <v>310972.10255923262</v>
      </c>
      <c r="B29" s="25">
        <f t="shared" si="1"/>
        <v>2074.7249070659118</v>
      </c>
      <c r="C29" s="25">
        <f t="shared" si="2"/>
        <v>236.63350065412578</v>
      </c>
      <c r="D29" s="22">
        <v>18</v>
      </c>
      <c r="E29" s="24"/>
    </row>
    <row r="30" spans="1:7" ht="13.5" thickBot="1" x14ac:dyDescent="0.25">
      <c r="A30" s="25">
        <f t="shared" si="0"/>
        <v>310733.89150190749</v>
      </c>
      <c r="B30" s="25">
        <f t="shared" si="1"/>
        <v>2073.1473503948841</v>
      </c>
      <c r="C30" s="25">
        <f t="shared" si="2"/>
        <v>238.21105732515343</v>
      </c>
      <c r="D30" s="22">
        <v>19</v>
      </c>
      <c r="E30" s="24"/>
    </row>
    <row r="31" spans="1:7" ht="13.5" thickBot="1" x14ac:dyDescent="0.25">
      <c r="A31" s="25">
        <f t="shared" si="0"/>
        <v>310494.09237086686</v>
      </c>
      <c r="B31" s="25">
        <f t="shared" si="1"/>
        <v>2071.5592766793834</v>
      </c>
      <c r="C31" s="25">
        <f t="shared" si="2"/>
        <v>239.79913104065417</v>
      </c>
      <c r="D31" s="22">
        <v>20</v>
      </c>
      <c r="E31" s="24"/>
    </row>
    <row r="32" spans="1:7" ht="13.5" thickBot="1" x14ac:dyDescent="0.25">
      <c r="A32" s="25">
        <f t="shared" si="0"/>
        <v>310252.69457895262</v>
      </c>
      <c r="B32" s="25">
        <f t="shared" si="1"/>
        <v>2069.9606158057791</v>
      </c>
      <c r="C32" s="25">
        <f t="shared" si="2"/>
        <v>241.39779191425851</v>
      </c>
      <c r="D32" s="22">
        <v>21</v>
      </c>
      <c r="E32" s="24"/>
    </row>
    <row r="33" spans="1:7" ht="13.5" thickBot="1" x14ac:dyDescent="0.25">
      <c r="A33" s="25">
        <f t="shared" si="0"/>
        <v>310009.6874684256</v>
      </c>
      <c r="B33" s="25">
        <f t="shared" si="1"/>
        <v>2068.3512971930177</v>
      </c>
      <c r="C33" s="25">
        <f t="shared" si="2"/>
        <v>243.0071105270199</v>
      </c>
      <c r="D33" s="22">
        <v>22</v>
      </c>
      <c r="E33" s="24"/>
    </row>
    <row r="34" spans="1:7" ht="13.5" thickBot="1" x14ac:dyDescent="0.25">
      <c r="A34" s="25">
        <f t="shared" si="0"/>
        <v>309765.06031049509</v>
      </c>
      <c r="B34" s="25">
        <f t="shared" si="1"/>
        <v>2066.7312497895041</v>
      </c>
      <c r="C34" s="25">
        <f t="shared" si="2"/>
        <v>244.62715793053349</v>
      </c>
      <c r="D34" s="22">
        <v>23</v>
      </c>
      <c r="E34" s="24"/>
    </row>
    <row r="35" spans="1:7" ht="13.5" thickBot="1" x14ac:dyDescent="0.25">
      <c r="A35" s="25">
        <f t="shared" si="0"/>
        <v>309518.80230484501</v>
      </c>
      <c r="B35" s="25">
        <f t="shared" si="1"/>
        <v>2065.100402069967</v>
      </c>
      <c r="C35" s="25">
        <f t="shared" si="2"/>
        <v>246.25800565007057</v>
      </c>
      <c r="D35" s="22">
        <v>24</v>
      </c>
      <c r="E35" s="24"/>
    </row>
    <row r="36" spans="1:7" ht="13.5" thickBot="1" x14ac:dyDescent="0.25">
      <c r="A36" s="25">
        <f t="shared" si="0"/>
        <v>309270.90257915726</v>
      </c>
      <c r="B36" s="25">
        <f t="shared" si="1"/>
        <v>2063.4586820323002</v>
      </c>
      <c r="C36" s="25">
        <f t="shared" si="2"/>
        <v>247.89972568773737</v>
      </c>
      <c r="D36" s="22">
        <v>25</v>
      </c>
      <c r="E36" s="24"/>
      <c r="F36" s="26">
        <f>SUM(B36:B47)</f>
        <v>24649.967647170539</v>
      </c>
      <c r="G36" s="26">
        <f>SUM(C36:C47)</f>
        <v>3086.3332454699103</v>
      </c>
    </row>
    <row r="37" spans="1:7" ht="13.5" thickBot="1" x14ac:dyDescent="0.25">
      <c r="A37" s="25">
        <f t="shared" si="0"/>
        <v>309021.35018863162</v>
      </c>
      <c r="B37" s="25">
        <f t="shared" si="1"/>
        <v>2061.8060171943821</v>
      </c>
      <c r="C37" s="25">
        <f t="shared" si="2"/>
        <v>249.55239052565548</v>
      </c>
      <c r="D37" s="22">
        <v>26</v>
      </c>
      <c r="E37" s="24"/>
    </row>
    <row r="38" spans="1:7" ht="13.5" thickBot="1" x14ac:dyDescent="0.25">
      <c r="A38" s="25">
        <f t="shared" si="0"/>
        <v>308770.13411550247</v>
      </c>
      <c r="B38" s="25">
        <f t="shared" si="1"/>
        <v>2060.1423345908775</v>
      </c>
      <c r="C38" s="25">
        <f t="shared" si="2"/>
        <v>251.21607312916012</v>
      </c>
      <c r="D38" s="22">
        <v>27</v>
      </c>
      <c r="E38" s="24"/>
    </row>
    <row r="39" spans="1:7" ht="13.5" thickBot="1" x14ac:dyDescent="0.25">
      <c r="A39" s="25">
        <f t="shared" si="0"/>
        <v>308517.24326855247</v>
      </c>
      <c r="B39" s="25">
        <f t="shared" si="1"/>
        <v>2058.4675607700165</v>
      </c>
      <c r="C39" s="25">
        <f t="shared" si="2"/>
        <v>252.89084695002111</v>
      </c>
      <c r="D39" s="22">
        <v>28</v>
      </c>
      <c r="E39" s="24"/>
    </row>
    <row r="40" spans="1:7" ht="13.5" thickBot="1" x14ac:dyDescent="0.25">
      <c r="A40" s="25">
        <f t="shared" si="0"/>
        <v>308262.66648262279</v>
      </c>
      <c r="B40" s="25">
        <f t="shared" si="1"/>
        <v>2056.7816217903496</v>
      </c>
      <c r="C40" s="25">
        <f t="shared" si="2"/>
        <v>254.57678592968796</v>
      </c>
      <c r="D40" s="22">
        <v>29</v>
      </c>
      <c r="E40" s="24"/>
    </row>
    <row r="41" spans="1:7" ht="13.5" thickBot="1" x14ac:dyDescent="0.25">
      <c r="A41" s="25">
        <f t="shared" si="0"/>
        <v>308006.39251812024</v>
      </c>
      <c r="B41" s="25">
        <f t="shared" si="1"/>
        <v>2055.0844432174854</v>
      </c>
      <c r="C41" s="25">
        <f t="shared" si="2"/>
        <v>256.27396450255219</v>
      </c>
      <c r="D41" s="22">
        <v>30</v>
      </c>
      <c r="E41" s="24"/>
    </row>
    <row r="42" spans="1:7" ht="13.5" thickBot="1" x14ac:dyDescent="0.25">
      <c r="A42" s="25">
        <f t="shared" si="0"/>
        <v>307748.41006052098</v>
      </c>
      <c r="B42" s="25">
        <f t="shared" si="1"/>
        <v>2053.3759501208019</v>
      </c>
      <c r="C42" s="25">
        <f t="shared" si="2"/>
        <v>257.98245759923566</v>
      </c>
      <c r="D42" s="22">
        <v>31</v>
      </c>
      <c r="E42" s="24"/>
    </row>
    <row r="43" spans="1:7" ht="13.5" thickBot="1" x14ac:dyDescent="0.25">
      <c r="A43" s="25">
        <f t="shared" si="0"/>
        <v>307488.70771987108</v>
      </c>
      <c r="B43" s="25">
        <f t="shared" si="1"/>
        <v>2051.6560670701397</v>
      </c>
      <c r="C43" s="25">
        <f t="shared" si="2"/>
        <v>259.70234064989791</v>
      </c>
      <c r="D43" s="22">
        <v>32</v>
      </c>
      <c r="E43" s="24"/>
    </row>
    <row r="44" spans="1:7" ht="13.5" thickBot="1" x14ac:dyDescent="0.25">
      <c r="A44" s="25">
        <f t="shared" si="0"/>
        <v>307227.2740302835</v>
      </c>
      <c r="B44" s="25">
        <f t="shared" si="1"/>
        <v>2049.924718132474</v>
      </c>
      <c r="C44" s="25">
        <f t="shared" si="2"/>
        <v>261.43368958756355</v>
      </c>
      <c r="D44" s="22">
        <v>33</v>
      </c>
      <c r="E44" s="24"/>
    </row>
    <row r="45" spans="1:7" ht="13.5" thickBot="1" x14ac:dyDescent="0.25">
      <c r="A45" s="25">
        <f t="shared" si="0"/>
        <v>306964.09744943201</v>
      </c>
      <c r="B45" s="25">
        <f t="shared" si="1"/>
        <v>2048.181826868557</v>
      </c>
      <c r="C45" s="25">
        <f t="shared" si="2"/>
        <v>263.17658085148059</v>
      </c>
      <c r="D45" s="22">
        <v>34</v>
      </c>
      <c r="E45" s="24"/>
    </row>
    <row r="46" spans="1:7" ht="13.5" thickBot="1" x14ac:dyDescent="0.25">
      <c r="A46" s="25">
        <f t="shared" si="0"/>
        <v>306699.16635804152</v>
      </c>
      <c r="B46" s="25">
        <f t="shared" si="1"/>
        <v>2046.4273163295468</v>
      </c>
      <c r="C46" s="25">
        <f t="shared" si="2"/>
        <v>264.93109139049079</v>
      </c>
      <c r="D46" s="22">
        <v>35</v>
      </c>
      <c r="E46" s="24"/>
    </row>
    <row r="47" spans="1:7" ht="13.5" thickBot="1" x14ac:dyDescent="0.25">
      <c r="A47" s="25">
        <f t="shared" si="0"/>
        <v>306432.46905937511</v>
      </c>
      <c r="B47" s="25">
        <f t="shared" si="1"/>
        <v>2044.6611090536101</v>
      </c>
      <c r="C47" s="25">
        <f t="shared" si="2"/>
        <v>266.69729866642751</v>
      </c>
      <c r="D47" s="22">
        <v>36</v>
      </c>
      <c r="E47" s="24"/>
      <c r="F47" s="26">
        <f>SUM(B48:B59)</f>
        <v>24393.803509952919</v>
      </c>
      <c r="G47" s="26">
        <f>SUM(C48:C59)</f>
        <v>3342.4973826875348</v>
      </c>
    </row>
    <row r="48" spans="1:7" ht="13.5" thickBot="1" x14ac:dyDescent="0.25">
      <c r="A48" s="25">
        <f t="shared" si="0"/>
        <v>306163.99377871759</v>
      </c>
      <c r="B48" s="25">
        <f t="shared" si="1"/>
        <v>2042.8831270625008</v>
      </c>
      <c r="C48" s="25">
        <f t="shared" si="2"/>
        <v>268.47528065753681</v>
      </c>
      <c r="D48" s="22">
        <v>37</v>
      </c>
      <c r="E48" s="24"/>
    </row>
    <row r="49" spans="1:5" ht="13.5" thickBot="1" x14ac:dyDescent="0.25">
      <c r="A49" s="25">
        <f t="shared" si="0"/>
        <v>305893.72866285569</v>
      </c>
      <c r="B49" s="25">
        <f t="shared" si="1"/>
        <v>2041.0932918581173</v>
      </c>
      <c r="C49" s="25">
        <f t="shared" si="2"/>
        <v>270.26511586192032</v>
      </c>
      <c r="D49" s="22">
        <v>38</v>
      </c>
      <c r="E49" s="24"/>
    </row>
    <row r="50" spans="1:5" ht="13.5" thickBot="1" x14ac:dyDescent="0.25">
      <c r="A50" s="25">
        <f t="shared" si="0"/>
        <v>305621.66177955468</v>
      </c>
      <c r="B50" s="25">
        <f t="shared" si="1"/>
        <v>2039.2915244190381</v>
      </c>
      <c r="C50" s="25">
        <f t="shared" si="2"/>
        <v>272.06688330099951</v>
      </c>
      <c r="D50" s="22">
        <v>39</v>
      </c>
      <c r="E50" s="24"/>
    </row>
    <row r="51" spans="1:5" ht="13.5" thickBot="1" x14ac:dyDescent="0.25">
      <c r="A51" s="25">
        <f t="shared" si="0"/>
        <v>305347.7811170317</v>
      </c>
      <c r="B51" s="25">
        <f t="shared" si="1"/>
        <v>2037.4777451970313</v>
      </c>
      <c r="C51" s="25">
        <f t="shared" si="2"/>
        <v>273.88066252300632</v>
      </c>
      <c r="D51" s="22">
        <v>40</v>
      </c>
      <c r="E51" s="24"/>
    </row>
    <row r="52" spans="1:5" ht="13.5" thickBot="1" x14ac:dyDescent="0.25">
      <c r="A52" s="25">
        <f t="shared" si="0"/>
        <v>305072.07458342519</v>
      </c>
      <c r="B52" s="25">
        <f t="shared" si="1"/>
        <v>2035.6518741135449</v>
      </c>
      <c r="C52" s="25">
        <f t="shared" si="2"/>
        <v>275.70653360649271</v>
      </c>
      <c r="D52" s="22">
        <v>41</v>
      </c>
      <c r="E52" s="24"/>
    </row>
    <row r="53" spans="1:5" ht="13.5" thickBot="1" x14ac:dyDescent="0.25">
      <c r="A53" s="25">
        <f t="shared" si="0"/>
        <v>304794.53000626131</v>
      </c>
      <c r="B53" s="25">
        <f t="shared" si="1"/>
        <v>2033.8138305561679</v>
      </c>
      <c r="C53" s="25">
        <f t="shared" si="2"/>
        <v>277.54457716386969</v>
      </c>
      <c r="D53" s="22">
        <v>42</v>
      </c>
      <c r="E53" s="24"/>
    </row>
    <row r="54" spans="1:5" ht="13.5" thickBot="1" x14ac:dyDescent="0.25">
      <c r="A54" s="25">
        <f t="shared" si="0"/>
        <v>304515.13513191632</v>
      </c>
      <c r="B54" s="25">
        <f t="shared" si="1"/>
        <v>2031.9635333750755</v>
      </c>
      <c r="C54" s="25">
        <f t="shared" si="2"/>
        <v>279.39487434496209</v>
      </c>
      <c r="D54" s="22">
        <v>43</v>
      </c>
      <c r="E54" s="24"/>
    </row>
    <row r="55" spans="1:5" ht="13.5" thickBot="1" x14ac:dyDescent="0.25">
      <c r="A55" s="25">
        <f t="shared" si="0"/>
        <v>304233.87762507575</v>
      </c>
      <c r="B55" s="25">
        <f t="shared" si="1"/>
        <v>2030.1009008794424</v>
      </c>
      <c r="C55" s="25">
        <f t="shared" si="2"/>
        <v>281.25750684059517</v>
      </c>
      <c r="D55" s="22">
        <v>44</v>
      </c>
      <c r="E55" s="24"/>
    </row>
    <row r="56" spans="1:5" ht="13.5" thickBot="1" x14ac:dyDescent="0.25">
      <c r="A56" s="25">
        <f t="shared" si="0"/>
        <v>303950.74506818957</v>
      </c>
      <c r="B56" s="25">
        <f t="shared" si="1"/>
        <v>2028.2258508338384</v>
      </c>
      <c r="C56" s="25">
        <f t="shared" si="2"/>
        <v>283.13255688619915</v>
      </c>
      <c r="D56" s="22">
        <v>45</v>
      </c>
      <c r="E56" s="24"/>
    </row>
    <row r="57" spans="1:5" ht="13.5" thickBot="1" x14ac:dyDescent="0.25">
      <c r="A57" s="25">
        <f t="shared" si="0"/>
        <v>303665.72496092413</v>
      </c>
      <c r="B57" s="25">
        <f t="shared" si="1"/>
        <v>2026.3383004545974</v>
      </c>
      <c r="C57" s="25">
        <f t="shared" si="2"/>
        <v>285.02010726544017</v>
      </c>
      <c r="D57" s="22">
        <v>46</v>
      </c>
      <c r="E57" s="24"/>
    </row>
    <row r="58" spans="1:5" ht="13.5" thickBot="1" x14ac:dyDescent="0.25">
      <c r="A58" s="25">
        <f t="shared" si="0"/>
        <v>303378.80471961026</v>
      </c>
      <c r="B58" s="25">
        <f t="shared" si="1"/>
        <v>2024.4381664061609</v>
      </c>
      <c r="C58" s="25">
        <f t="shared" si="2"/>
        <v>286.92024131387666</v>
      </c>
      <c r="D58" s="22">
        <v>47</v>
      </c>
      <c r="E58" s="24"/>
    </row>
    <row r="59" spans="1:5" ht="13.5" thickBot="1" x14ac:dyDescent="0.25">
      <c r="A59" s="25">
        <f t="shared" si="0"/>
        <v>303089.97167668759</v>
      </c>
      <c r="B59" s="25">
        <f t="shared" si="1"/>
        <v>2022.5253647974016</v>
      </c>
      <c r="C59" s="25">
        <f t="shared" si="2"/>
        <v>288.83304292263597</v>
      </c>
      <c r="D59" s="22">
        <v>48</v>
      </c>
      <c r="E59" s="24"/>
    </row>
    <row r="60" spans="1:5" ht="13.5" thickBot="1" x14ac:dyDescent="0.25">
      <c r="A60" s="25">
        <f t="shared" si="0"/>
        <v>302799.21308014548</v>
      </c>
      <c r="B60" s="25">
        <f t="shared" si="1"/>
        <v>2020.5998111779172</v>
      </c>
      <c r="C60" s="25">
        <f t="shared" si="2"/>
        <v>290.75859654212036</v>
      </c>
      <c r="D60" s="22">
        <v>49</v>
      </c>
      <c r="E60" s="24"/>
    </row>
    <row r="61" spans="1:5" ht="13.5" thickBot="1" x14ac:dyDescent="0.25">
      <c r="A61" s="25">
        <f t="shared" si="0"/>
        <v>302506.51609295973</v>
      </c>
      <c r="B61" s="25">
        <f t="shared" si="1"/>
        <v>2018.6614205343033</v>
      </c>
      <c r="C61" s="25">
        <f t="shared" si="2"/>
        <v>292.69698718573432</v>
      </c>
      <c r="D61" s="22">
        <v>50</v>
      </c>
      <c r="E61" s="24"/>
    </row>
    <row r="62" spans="1:5" ht="13.5" thickBot="1" x14ac:dyDescent="0.25">
      <c r="A62" s="25">
        <f t="shared" si="0"/>
        <v>302211.86779252609</v>
      </c>
      <c r="B62" s="25">
        <f t="shared" si="1"/>
        <v>2016.7101072863982</v>
      </c>
      <c r="C62" s="25">
        <f t="shared" si="2"/>
        <v>294.64830043363941</v>
      </c>
      <c r="D62" s="22">
        <v>51</v>
      </c>
      <c r="E62" s="24"/>
    </row>
    <row r="63" spans="1:5" ht="13.5" thickBot="1" x14ac:dyDescent="0.25">
      <c r="A63" s="25">
        <f t="shared" si="0"/>
        <v>301915.25517008954</v>
      </c>
      <c r="B63" s="25">
        <f t="shared" si="1"/>
        <v>2014.7457852835071</v>
      </c>
      <c r="C63" s="25">
        <f t="shared" si="2"/>
        <v>296.6126224365305</v>
      </c>
      <c r="D63" s="22">
        <v>52</v>
      </c>
      <c r="E63" s="24"/>
    </row>
    <row r="64" spans="1:5" ht="13.5" thickBot="1" x14ac:dyDescent="0.25">
      <c r="A64" s="25">
        <f t="shared" si="0"/>
        <v>301616.66513017012</v>
      </c>
      <c r="B64" s="25">
        <f t="shared" si="1"/>
        <v>2012.7683678005969</v>
      </c>
      <c r="C64" s="25">
        <f t="shared" si="2"/>
        <v>298.59003991944064</v>
      </c>
      <c r="D64" s="22">
        <v>53</v>
      </c>
      <c r="E64" s="24"/>
    </row>
    <row r="65" spans="1:5" ht="13.5" thickBot="1" x14ac:dyDescent="0.25">
      <c r="A65" s="25">
        <f t="shared" si="0"/>
        <v>301316.08448998455</v>
      </c>
      <c r="B65" s="25">
        <f t="shared" si="1"/>
        <v>2010.7777675344676</v>
      </c>
      <c r="C65" s="25">
        <f t="shared" si="2"/>
        <v>300.58064018557002</v>
      </c>
      <c r="D65" s="22">
        <v>54</v>
      </c>
      <c r="E65" s="24"/>
    </row>
    <row r="66" spans="1:5" ht="13.5" thickBot="1" x14ac:dyDescent="0.25">
      <c r="A66" s="25">
        <f t="shared" si="0"/>
        <v>301013.49997886439</v>
      </c>
      <c r="B66" s="25">
        <f t="shared" si="1"/>
        <v>2008.7738965998969</v>
      </c>
      <c r="C66" s="25">
        <f t="shared" si="2"/>
        <v>302.58451112014063</v>
      </c>
      <c r="D66" s="22">
        <v>55</v>
      </c>
      <c r="E66" s="24"/>
    </row>
    <row r="67" spans="1:5" ht="13.5" thickBot="1" x14ac:dyDescent="0.25">
      <c r="A67" s="25">
        <f t="shared" si="0"/>
        <v>300708.89823767013</v>
      </c>
      <c r="B67" s="25">
        <f t="shared" si="1"/>
        <v>2006.7566665257627</v>
      </c>
      <c r="C67" s="25">
        <f t="shared" si="2"/>
        <v>304.60174119427484</v>
      </c>
      <c r="D67" s="22">
        <v>56</v>
      </c>
      <c r="E67" s="24"/>
    </row>
    <row r="68" spans="1:5" ht="13.5" thickBot="1" x14ac:dyDescent="0.25">
      <c r="A68" s="25">
        <f t="shared" si="0"/>
        <v>300402.26581820124</v>
      </c>
      <c r="B68" s="25">
        <f t="shared" si="1"/>
        <v>2004.7259882511344</v>
      </c>
      <c r="C68" s="25">
        <f t="shared" si="2"/>
        <v>306.63241946890321</v>
      </c>
      <c r="D68" s="22">
        <v>57</v>
      </c>
      <c r="E68" s="24"/>
    </row>
    <row r="69" spans="1:5" ht="13.5" thickBot="1" x14ac:dyDescent="0.25">
      <c r="A69" s="25">
        <f t="shared" si="0"/>
        <v>300093.58918260253</v>
      </c>
      <c r="B69" s="25">
        <f t="shared" si="1"/>
        <v>2002.6817721213417</v>
      </c>
      <c r="C69" s="25">
        <f t="shared" si="2"/>
        <v>308.67663559869584</v>
      </c>
      <c r="D69" s="22">
        <v>58</v>
      </c>
      <c r="E69" s="24"/>
    </row>
    <row r="70" spans="1:5" ht="13.5" thickBot="1" x14ac:dyDescent="0.25">
      <c r="A70" s="25">
        <f t="shared" si="0"/>
        <v>299782.85470276652</v>
      </c>
      <c r="B70" s="25">
        <f t="shared" si="1"/>
        <v>2000.6239278840169</v>
      </c>
      <c r="C70" s="25">
        <f t="shared" si="2"/>
        <v>310.73447983602068</v>
      </c>
      <c r="D70" s="22">
        <v>59</v>
      </c>
      <c r="E70" s="24"/>
    </row>
    <row r="71" spans="1:5" ht="13.5" thickBot="1" x14ac:dyDescent="0.25">
      <c r="A71" s="25">
        <f t="shared" si="0"/>
        <v>299470.04865973158</v>
      </c>
      <c r="B71" s="25">
        <f t="shared" si="1"/>
        <v>1998.55236468511</v>
      </c>
      <c r="C71" s="25">
        <f t="shared" si="2"/>
        <v>312.8060430349276</v>
      </c>
      <c r="D71" s="22">
        <v>60</v>
      </c>
      <c r="E71" s="24"/>
    </row>
    <row r="72" spans="1:5" ht="13.5" thickBot="1" x14ac:dyDescent="0.25">
      <c r="A72" s="25">
        <f t="shared" si="0"/>
        <v>299155.15724307642</v>
      </c>
      <c r="B72" s="25">
        <f t="shared" si="1"/>
        <v>1996.4669910648772</v>
      </c>
      <c r="C72" s="25">
        <f t="shared" si="2"/>
        <v>314.89141665516036</v>
      </c>
      <c r="D72" s="22">
        <v>61</v>
      </c>
      <c r="E72" s="24"/>
    </row>
    <row r="73" spans="1:5" ht="13.5" thickBot="1" x14ac:dyDescent="0.25">
      <c r="A73" s="25">
        <f t="shared" si="0"/>
        <v>298838.16655031021</v>
      </c>
      <c r="B73" s="25">
        <f t="shared" si="1"/>
        <v>1994.3677149538428</v>
      </c>
      <c r="C73" s="25">
        <f t="shared" si="2"/>
        <v>316.9906927661948</v>
      </c>
      <c r="D73" s="22">
        <v>62</v>
      </c>
      <c r="E73" s="24"/>
    </row>
    <row r="74" spans="1:5" ht="13.5" thickBot="1" x14ac:dyDescent="0.25">
      <c r="A74" s="25">
        <f t="shared" si="0"/>
        <v>298519.06258625892</v>
      </c>
      <c r="B74" s="25">
        <f t="shared" si="1"/>
        <v>1992.2544436687349</v>
      </c>
      <c r="C74" s="25">
        <f t="shared" si="2"/>
        <v>319.10396405130268</v>
      </c>
      <c r="D74" s="22">
        <v>63</v>
      </c>
      <c r="E74" s="24"/>
    </row>
    <row r="75" spans="1:5" ht="13.5" thickBot="1" x14ac:dyDescent="0.25">
      <c r="A75" s="25">
        <f t="shared" si="0"/>
        <v>298197.83126244729</v>
      </c>
      <c r="B75" s="25">
        <f t="shared" si="1"/>
        <v>1990.1270839083927</v>
      </c>
      <c r="C75" s="25">
        <f t="shared" si="2"/>
        <v>321.23132381164487</v>
      </c>
      <c r="D75" s="22">
        <v>64</v>
      </c>
      <c r="E75" s="24"/>
    </row>
    <row r="76" spans="1:5" ht="13.5" thickBot="1" x14ac:dyDescent="0.25">
      <c r="A76" s="25">
        <f t="shared" ref="A76:A139" si="3">A75-C76-E76</f>
        <v>297874.45839647693</v>
      </c>
      <c r="B76" s="25">
        <f t="shared" ref="B76:B139" si="4">A75*$B$2/12</f>
        <v>1987.9855417496485</v>
      </c>
      <c r="C76" s="25">
        <f t="shared" ref="C76:C139" si="5">MIN(A75,$B$7-B76)</f>
        <v>323.37286597038906</v>
      </c>
      <c r="D76" s="22">
        <v>65</v>
      </c>
      <c r="E76" s="24"/>
    </row>
    <row r="77" spans="1:5" ht="13.5" thickBot="1" x14ac:dyDescent="0.25">
      <c r="A77" s="25">
        <f t="shared" si="3"/>
        <v>297548.92971140007</v>
      </c>
      <c r="B77" s="25">
        <f t="shared" si="4"/>
        <v>1985.8297226431796</v>
      </c>
      <c r="C77" s="25">
        <f t="shared" si="5"/>
        <v>325.52868507685798</v>
      </c>
      <c r="D77" s="22">
        <v>66</v>
      </c>
      <c r="E77" s="24"/>
    </row>
    <row r="78" spans="1:5" ht="13.5" thickBot="1" x14ac:dyDescent="0.25">
      <c r="A78" s="25">
        <f t="shared" si="3"/>
        <v>297221.23083508934</v>
      </c>
      <c r="B78" s="25">
        <f t="shared" si="4"/>
        <v>1983.6595314093338</v>
      </c>
      <c r="C78" s="25">
        <f t="shared" si="5"/>
        <v>327.69887631070378</v>
      </c>
      <c r="D78" s="22">
        <v>67</v>
      </c>
      <c r="E78" s="24"/>
    </row>
    <row r="79" spans="1:5" ht="13.5" thickBot="1" x14ac:dyDescent="0.25">
      <c r="A79" s="25">
        <f t="shared" si="3"/>
        <v>296891.34729960322</v>
      </c>
      <c r="B79" s="25">
        <f t="shared" si="4"/>
        <v>1981.4748722339291</v>
      </c>
      <c r="C79" s="25">
        <f t="shared" si="5"/>
        <v>329.88353548610849</v>
      </c>
      <c r="D79" s="22">
        <v>68</v>
      </c>
      <c r="E79" s="24"/>
    </row>
    <row r="80" spans="1:5" ht="13.5" thickBot="1" x14ac:dyDescent="0.25">
      <c r="A80" s="25">
        <f t="shared" si="3"/>
        <v>296559.26454054721</v>
      </c>
      <c r="B80" s="25">
        <f t="shared" si="4"/>
        <v>1979.2756486640217</v>
      </c>
      <c r="C80" s="25">
        <f t="shared" si="5"/>
        <v>332.0827590560159</v>
      </c>
      <c r="D80" s="22">
        <v>69</v>
      </c>
      <c r="E80" s="24"/>
    </row>
    <row r="81" spans="1:5" ht="13.5" thickBot="1" x14ac:dyDescent="0.25">
      <c r="A81" s="25">
        <f t="shared" si="3"/>
        <v>296224.96789643081</v>
      </c>
      <c r="B81" s="25">
        <f t="shared" si="4"/>
        <v>1977.0617636036479</v>
      </c>
      <c r="C81" s="25">
        <f t="shared" si="5"/>
        <v>334.29664411638964</v>
      </c>
      <c r="D81" s="22">
        <v>70</v>
      </c>
      <c r="E81" s="24"/>
    </row>
    <row r="82" spans="1:5" ht="13.5" thickBot="1" x14ac:dyDescent="0.25">
      <c r="A82" s="25">
        <f t="shared" si="3"/>
        <v>295888.44260802033</v>
      </c>
      <c r="B82" s="25">
        <f t="shared" si="4"/>
        <v>1974.8331193095389</v>
      </c>
      <c r="C82" s="25">
        <f t="shared" si="5"/>
        <v>336.52528841049866</v>
      </c>
      <c r="D82" s="22">
        <v>71</v>
      </c>
      <c r="E82" s="24"/>
    </row>
    <row r="83" spans="1:5" ht="13.5" thickBot="1" x14ac:dyDescent="0.25">
      <c r="A83" s="25">
        <f t="shared" si="3"/>
        <v>295549.67381768709</v>
      </c>
      <c r="B83" s="25">
        <f t="shared" si="4"/>
        <v>1972.5896173868023</v>
      </c>
      <c r="C83" s="25">
        <f t="shared" si="5"/>
        <v>338.7687903332353</v>
      </c>
      <c r="D83" s="22">
        <v>72</v>
      </c>
      <c r="E83" s="24"/>
    </row>
    <row r="84" spans="1:5" ht="13.5" thickBot="1" x14ac:dyDescent="0.25">
      <c r="A84" s="25">
        <f t="shared" si="3"/>
        <v>295208.6465687516</v>
      </c>
      <c r="B84" s="25">
        <f t="shared" si="4"/>
        <v>1970.3311587845808</v>
      </c>
      <c r="C84" s="25">
        <f t="shared" si="5"/>
        <v>341.02724893545678</v>
      </c>
      <c r="D84" s="22">
        <v>73</v>
      </c>
      <c r="E84" s="24"/>
    </row>
    <row r="85" spans="1:5" ht="13.5" thickBot="1" x14ac:dyDescent="0.25">
      <c r="A85" s="25">
        <f t="shared" si="3"/>
        <v>294865.34580482327</v>
      </c>
      <c r="B85" s="25">
        <f t="shared" si="4"/>
        <v>1968.0576437916773</v>
      </c>
      <c r="C85" s="25">
        <f t="shared" si="5"/>
        <v>343.30076392836031</v>
      </c>
      <c r="D85" s="22">
        <v>74</v>
      </c>
      <c r="E85" s="24"/>
    </row>
    <row r="86" spans="1:5" ht="13.5" thickBot="1" x14ac:dyDescent="0.25">
      <c r="A86" s="25">
        <f t="shared" si="3"/>
        <v>294519.7563691354</v>
      </c>
      <c r="B86" s="25">
        <f t="shared" si="4"/>
        <v>1965.768972032155</v>
      </c>
      <c r="C86" s="25">
        <f t="shared" si="5"/>
        <v>345.58943568788254</v>
      </c>
      <c r="D86" s="22">
        <v>75</v>
      </c>
      <c r="E86" s="24"/>
    </row>
    <row r="87" spans="1:5" ht="13.5" thickBot="1" x14ac:dyDescent="0.25">
      <c r="A87" s="25">
        <f t="shared" si="3"/>
        <v>294171.86300387629</v>
      </c>
      <c r="B87" s="25">
        <f t="shared" si="4"/>
        <v>1963.4650424609026</v>
      </c>
      <c r="C87" s="25">
        <f t="shared" si="5"/>
        <v>347.89336525913495</v>
      </c>
      <c r="D87" s="22">
        <v>76</v>
      </c>
      <c r="E87" s="24"/>
    </row>
    <row r="88" spans="1:5" ht="13.5" thickBot="1" x14ac:dyDescent="0.25">
      <c r="A88" s="25">
        <f t="shared" si="3"/>
        <v>293821.65034951543</v>
      </c>
      <c r="B88" s="25">
        <f t="shared" si="4"/>
        <v>1961.1457533591754</v>
      </c>
      <c r="C88" s="25">
        <f t="shared" si="5"/>
        <v>350.21265436086219</v>
      </c>
      <c r="D88" s="22">
        <v>77</v>
      </c>
      <c r="E88" s="24"/>
    </row>
    <row r="89" spans="1:5" ht="13.5" thickBot="1" x14ac:dyDescent="0.25">
      <c r="A89" s="25">
        <f t="shared" si="3"/>
        <v>293469.10294412548</v>
      </c>
      <c r="B89" s="25">
        <f t="shared" si="4"/>
        <v>1958.8110023301031</v>
      </c>
      <c r="C89" s="25">
        <f t="shared" si="5"/>
        <v>352.54740538993451</v>
      </c>
      <c r="D89" s="22">
        <v>78</v>
      </c>
      <c r="E89" s="24"/>
    </row>
    <row r="90" spans="1:5" ht="13.5" thickBot="1" x14ac:dyDescent="0.25">
      <c r="A90" s="25">
        <f t="shared" si="3"/>
        <v>293114.20522269962</v>
      </c>
      <c r="B90" s="25">
        <f t="shared" si="4"/>
        <v>1956.46068629417</v>
      </c>
      <c r="C90" s="25">
        <f t="shared" si="5"/>
        <v>354.89772142586753</v>
      </c>
      <c r="D90" s="22">
        <v>79</v>
      </c>
      <c r="E90" s="24"/>
    </row>
    <row r="91" spans="1:5" ht="13.5" thickBot="1" x14ac:dyDescent="0.25">
      <c r="A91" s="25">
        <f t="shared" si="3"/>
        <v>292756.94151646423</v>
      </c>
      <c r="B91" s="25">
        <f t="shared" si="4"/>
        <v>1954.0947014846643</v>
      </c>
      <c r="C91" s="25">
        <f t="shared" si="5"/>
        <v>357.26370623537332</v>
      </c>
      <c r="D91" s="22">
        <v>80</v>
      </c>
      <c r="E91" s="24"/>
    </row>
    <row r="92" spans="1:5" ht="13.5" thickBot="1" x14ac:dyDescent="0.25">
      <c r="A92" s="25">
        <f t="shared" si="3"/>
        <v>292397.29605218727</v>
      </c>
      <c r="B92" s="25">
        <f t="shared" si="4"/>
        <v>1951.7129434430947</v>
      </c>
      <c r="C92" s="25">
        <f t="shared" si="5"/>
        <v>359.6454642769429</v>
      </c>
      <c r="D92" s="22">
        <v>81</v>
      </c>
      <c r="E92" s="24"/>
    </row>
    <row r="93" spans="1:5" ht="13.5" thickBot="1" x14ac:dyDescent="0.25">
      <c r="A93" s="25">
        <f t="shared" si="3"/>
        <v>292035.25295148185</v>
      </c>
      <c r="B93" s="25">
        <f t="shared" si="4"/>
        <v>1949.3153070145818</v>
      </c>
      <c r="C93" s="25">
        <f t="shared" si="5"/>
        <v>362.0431007054558</v>
      </c>
      <c r="D93" s="22">
        <v>82</v>
      </c>
      <c r="E93" s="24"/>
    </row>
    <row r="94" spans="1:5" ht="13.5" thickBot="1" x14ac:dyDescent="0.25">
      <c r="A94" s="25">
        <f t="shared" si="3"/>
        <v>291670.79623010504</v>
      </c>
      <c r="B94" s="25">
        <f t="shared" si="4"/>
        <v>1946.9016863432123</v>
      </c>
      <c r="C94" s="25">
        <f t="shared" si="5"/>
        <v>364.45672137682527</v>
      </c>
      <c r="D94" s="22">
        <v>83</v>
      </c>
      <c r="E94" s="24"/>
    </row>
    <row r="95" spans="1:5" ht="13.5" thickBot="1" x14ac:dyDescent="0.25">
      <c r="A95" s="25">
        <f t="shared" si="3"/>
        <v>291303.90979725239</v>
      </c>
      <c r="B95" s="25">
        <f t="shared" si="4"/>
        <v>1944.471974867367</v>
      </c>
      <c r="C95" s="25">
        <f t="shared" si="5"/>
        <v>366.88643285267062</v>
      </c>
      <c r="D95" s="22">
        <v>84</v>
      </c>
      <c r="E95" s="24"/>
    </row>
    <row r="96" spans="1:5" ht="13.5" thickBot="1" x14ac:dyDescent="0.25">
      <c r="A96" s="25">
        <f t="shared" si="3"/>
        <v>290934.57745484734</v>
      </c>
      <c r="B96" s="25">
        <f t="shared" si="4"/>
        <v>1942.026065315016</v>
      </c>
      <c r="C96" s="25">
        <f t="shared" si="5"/>
        <v>369.33234240502156</v>
      </c>
      <c r="D96" s="22">
        <v>85</v>
      </c>
      <c r="E96" s="24"/>
    </row>
    <row r="97" spans="1:5" ht="13.5" thickBot="1" x14ac:dyDescent="0.25">
      <c r="A97" s="25">
        <f t="shared" si="3"/>
        <v>290562.78289682628</v>
      </c>
      <c r="B97" s="25">
        <f t="shared" si="4"/>
        <v>1939.5638496989823</v>
      </c>
      <c r="C97" s="25">
        <f t="shared" si="5"/>
        <v>371.79455802105531</v>
      </c>
      <c r="D97" s="22">
        <v>86</v>
      </c>
      <c r="E97" s="24"/>
    </row>
    <row r="98" spans="1:5" ht="13.5" thickBot="1" x14ac:dyDescent="0.25">
      <c r="A98" s="25">
        <f t="shared" si="3"/>
        <v>290188.50970841839</v>
      </c>
      <c r="B98" s="25">
        <f t="shared" si="4"/>
        <v>1937.0852193121752</v>
      </c>
      <c r="C98" s="25">
        <f t="shared" si="5"/>
        <v>374.27318840786234</v>
      </c>
      <c r="D98" s="22">
        <v>87</v>
      </c>
      <c r="E98" s="24"/>
    </row>
    <row r="99" spans="1:5" ht="13.5" thickBot="1" x14ac:dyDescent="0.25">
      <c r="A99" s="25">
        <f t="shared" si="3"/>
        <v>289811.74136542116</v>
      </c>
      <c r="B99" s="25">
        <f t="shared" si="4"/>
        <v>1934.5900647227893</v>
      </c>
      <c r="C99" s="25">
        <f t="shared" si="5"/>
        <v>376.76834299724828</v>
      </c>
      <c r="D99" s="22">
        <v>88</v>
      </c>
      <c r="E99" s="24"/>
    </row>
    <row r="100" spans="1:5" ht="13.5" thickBot="1" x14ac:dyDescent="0.25">
      <c r="A100" s="25">
        <f t="shared" si="3"/>
        <v>289432.46123347059</v>
      </c>
      <c r="B100" s="25">
        <f t="shared" si="4"/>
        <v>1932.0782757694744</v>
      </c>
      <c r="C100" s="25">
        <f t="shared" si="5"/>
        <v>379.28013195056315</v>
      </c>
      <c r="D100" s="22">
        <v>89</v>
      </c>
      <c r="E100" s="24"/>
    </row>
    <row r="101" spans="1:5" ht="13.5" thickBot="1" x14ac:dyDescent="0.25">
      <c r="A101" s="25">
        <f t="shared" si="3"/>
        <v>289050.652567307</v>
      </c>
      <c r="B101" s="25">
        <f t="shared" si="4"/>
        <v>1929.5497415564705</v>
      </c>
      <c r="C101" s="25">
        <f t="shared" si="5"/>
        <v>381.80866616356707</v>
      </c>
      <c r="D101" s="22">
        <v>90</v>
      </c>
      <c r="E101" s="24"/>
    </row>
    <row r="102" spans="1:5" ht="13.5" thickBot="1" x14ac:dyDescent="0.25">
      <c r="A102" s="25">
        <f t="shared" si="3"/>
        <v>288666.29851003567</v>
      </c>
      <c r="B102" s="25">
        <f t="shared" si="4"/>
        <v>1927.0043504487132</v>
      </c>
      <c r="C102" s="25">
        <f t="shared" si="5"/>
        <v>384.35405727132434</v>
      </c>
      <c r="D102" s="22">
        <v>91</v>
      </c>
      <c r="E102" s="24"/>
    </row>
    <row r="103" spans="1:5" ht="13.5" thickBot="1" x14ac:dyDescent="0.25">
      <c r="A103" s="25">
        <f t="shared" si="3"/>
        <v>288279.38209238253</v>
      </c>
      <c r="B103" s="25">
        <f t="shared" si="4"/>
        <v>1924.4419900669045</v>
      </c>
      <c r="C103" s="25">
        <f t="shared" si="5"/>
        <v>386.91641765313307</v>
      </c>
      <c r="D103" s="22">
        <v>92</v>
      </c>
      <c r="E103" s="24"/>
    </row>
    <row r="104" spans="1:5" ht="13.5" thickBot="1" x14ac:dyDescent="0.25">
      <c r="A104" s="25">
        <f t="shared" si="3"/>
        <v>287889.88623194501</v>
      </c>
      <c r="B104" s="25">
        <f t="shared" si="4"/>
        <v>1921.8625472825504</v>
      </c>
      <c r="C104" s="25">
        <f t="shared" si="5"/>
        <v>389.49586043748718</v>
      </c>
      <c r="D104" s="22">
        <v>93</v>
      </c>
      <c r="E104" s="24"/>
    </row>
    <row r="105" spans="1:5" ht="13.5" thickBot="1" x14ac:dyDescent="0.25">
      <c r="A105" s="25">
        <f t="shared" si="3"/>
        <v>287497.79373243795</v>
      </c>
      <c r="B105" s="25">
        <f t="shared" si="4"/>
        <v>1919.2659082129667</v>
      </c>
      <c r="C105" s="25">
        <f t="shared" si="5"/>
        <v>392.0924995070709</v>
      </c>
      <c r="D105" s="22">
        <v>94</v>
      </c>
      <c r="E105" s="24"/>
    </row>
    <row r="106" spans="1:5" ht="13.5" thickBot="1" x14ac:dyDescent="0.25">
      <c r="A106" s="25">
        <f t="shared" si="3"/>
        <v>287103.08728293417</v>
      </c>
      <c r="B106" s="25">
        <f t="shared" si="4"/>
        <v>1916.651958216253</v>
      </c>
      <c r="C106" s="25">
        <f t="shared" si="5"/>
        <v>394.7064495037846</v>
      </c>
      <c r="D106" s="22">
        <v>95</v>
      </c>
      <c r="E106" s="24"/>
    </row>
    <row r="107" spans="1:5" ht="13.5" thickBot="1" x14ac:dyDescent="0.25">
      <c r="A107" s="25">
        <f t="shared" si="3"/>
        <v>286705.74945710035</v>
      </c>
      <c r="B107" s="25">
        <f t="shared" si="4"/>
        <v>1914.0205818862278</v>
      </c>
      <c r="C107" s="25">
        <f t="shared" si="5"/>
        <v>397.3378258338098</v>
      </c>
      <c r="D107" s="22">
        <v>96</v>
      </c>
      <c r="E107" s="24"/>
    </row>
    <row r="108" spans="1:5" ht="13.5" thickBot="1" x14ac:dyDescent="0.25">
      <c r="A108" s="25">
        <f t="shared" si="3"/>
        <v>286305.76271242765</v>
      </c>
      <c r="B108" s="25">
        <f t="shared" si="4"/>
        <v>1911.3716630473357</v>
      </c>
      <c r="C108" s="25">
        <f t="shared" si="5"/>
        <v>399.98674467270189</v>
      </c>
      <c r="D108" s="22">
        <v>97</v>
      </c>
      <c r="E108" s="24"/>
    </row>
    <row r="109" spans="1:5" ht="13.5" thickBot="1" x14ac:dyDescent="0.25">
      <c r="A109" s="25">
        <f t="shared" si="3"/>
        <v>285903.10938945715</v>
      </c>
      <c r="B109" s="25">
        <f t="shared" si="4"/>
        <v>1908.7050847495177</v>
      </c>
      <c r="C109" s="25">
        <f t="shared" si="5"/>
        <v>402.65332297051987</v>
      </c>
      <c r="D109" s="22">
        <v>98</v>
      </c>
      <c r="E109" s="24"/>
    </row>
    <row r="110" spans="1:5" ht="13.5" thickBot="1" x14ac:dyDescent="0.25">
      <c r="A110" s="25">
        <f t="shared" si="3"/>
        <v>285497.77171100018</v>
      </c>
      <c r="B110" s="25">
        <f t="shared" si="4"/>
        <v>1906.0207292630478</v>
      </c>
      <c r="C110" s="25">
        <f t="shared" si="5"/>
        <v>405.33767845698981</v>
      </c>
      <c r="D110" s="22">
        <v>99</v>
      </c>
      <c r="E110" s="24"/>
    </row>
    <row r="111" spans="1:5" ht="13.5" thickBot="1" x14ac:dyDescent="0.25">
      <c r="A111" s="25">
        <f t="shared" si="3"/>
        <v>285089.73178135348</v>
      </c>
      <c r="B111" s="25">
        <f t="shared" si="4"/>
        <v>1903.3184780733345</v>
      </c>
      <c r="C111" s="25">
        <f t="shared" si="5"/>
        <v>408.03992964670306</v>
      </c>
      <c r="D111" s="22">
        <v>100</v>
      </c>
      <c r="E111" s="24"/>
    </row>
    <row r="112" spans="1:5" ht="13.5" thickBot="1" x14ac:dyDescent="0.25">
      <c r="A112" s="25">
        <f t="shared" si="3"/>
        <v>284678.97158550913</v>
      </c>
      <c r="B112" s="25">
        <f t="shared" si="4"/>
        <v>1900.5982118756899</v>
      </c>
      <c r="C112" s="25">
        <f t="shared" si="5"/>
        <v>410.76019584434766</v>
      </c>
      <c r="D112" s="22">
        <v>101</v>
      </c>
      <c r="E112" s="24"/>
    </row>
    <row r="113" spans="1:5" ht="13.5" thickBot="1" x14ac:dyDescent="0.25">
      <c r="A113" s="25">
        <f t="shared" si="3"/>
        <v>284265.47298835916</v>
      </c>
      <c r="B113" s="25">
        <f t="shared" si="4"/>
        <v>1897.859810570061</v>
      </c>
      <c r="C113" s="25">
        <f t="shared" si="5"/>
        <v>413.4985971499766</v>
      </c>
      <c r="D113" s="22">
        <v>102</v>
      </c>
      <c r="E113" s="24"/>
    </row>
    <row r="114" spans="1:5" ht="13.5" thickBot="1" x14ac:dyDescent="0.25">
      <c r="A114" s="25">
        <f t="shared" si="3"/>
        <v>283849.21773389488</v>
      </c>
      <c r="B114" s="25">
        <f t="shared" si="4"/>
        <v>1895.1031532557279</v>
      </c>
      <c r="C114" s="25">
        <f t="shared" si="5"/>
        <v>416.2552544643097</v>
      </c>
      <c r="D114" s="22">
        <v>103</v>
      </c>
      <c r="E114" s="24"/>
    </row>
    <row r="115" spans="1:5" ht="13.5" thickBot="1" x14ac:dyDescent="0.25">
      <c r="A115" s="25">
        <f t="shared" si="3"/>
        <v>283430.1874444008</v>
      </c>
      <c r="B115" s="25">
        <f t="shared" si="4"/>
        <v>1892.3281182259659</v>
      </c>
      <c r="C115" s="25">
        <f t="shared" si="5"/>
        <v>419.03028949407167</v>
      </c>
      <c r="D115" s="22">
        <v>104</v>
      </c>
      <c r="E115" s="24"/>
    </row>
    <row r="116" spans="1:5" ht="13.5" thickBot="1" x14ac:dyDescent="0.25">
      <c r="A116" s="25">
        <f t="shared" si="3"/>
        <v>283008.36361964344</v>
      </c>
      <c r="B116" s="25">
        <f t="shared" si="4"/>
        <v>1889.5345829626722</v>
      </c>
      <c r="C116" s="25">
        <f t="shared" si="5"/>
        <v>421.8238247573654</v>
      </c>
      <c r="D116" s="22">
        <v>105</v>
      </c>
      <c r="E116" s="24"/>
    </row>
    <row r="117" spans="1:5" ht="13.5" thickBot="1" x14ac:dyDescent="0.25">
      <c r="A117" s="25">
        <f t="shared" si="3"/>
        <v>282583.72763605433</v>
      </c>
      <c r="B117" s="25">
        <f t="shared" si="4"/>
        <v>1886.7224241309561</v>
      </c>
      <c r="C117" s="25">
        <f t="shared" si="5"/>
        <v>424.63598358908143</v>
      </c>
      <c r="D117" s="22">
        <v>106</v>
      </c>
      <c r="E117" s="24"/>
    </row>
    <row r="118" spans="1:5" ht="13.5" thickBot="1" x14ac:dyDescent="0.25">
      <c r="A118" s="25">
        <f t="shared" si="3"/>
        <v>282156.26074590802</v>
      </c>
      <c r="B118" s="25">
        <f t="shared" si="4"/>
        <v>1883.8915175736956</v>
      </c>
      <c r="C118" s="25">
        <f t="shared" si="5"/>
        <v>427.46689014634194</v>
      </c>
      <c r="D118" s="22">
        <v>107</v>
      </c>
      <c r="E118" s="24"/>
    </row>
    <row r="119" spans="1:5" ht="13.5" thickBot="1" x14ac:dyDescent="0.25">
      <c r="A119" s="25">
        <f t="shared" si="3"/>
        <v>281725.94407649402</v>
      </c>
      <c r="B119" s="25">
        <f t="shared" si="4"/>
        <v>1881.0417383060533</v>
      </c>
      <c r="C119" s="25">
        <f t="shared" si="5"/>
        <v>430.3166694139843</v>
      </c>
      <c r="D119" s="22">
        <v>108</v>
      </c>
      <c r="E119" s="24"/>
    </row>
    <row r="120" spans="1:5" ht="13.5" thickBot="1" x14ac:dyDescent="0.25">
      <c r="A120" s="25">
        <f t="shared" si="3"/>
        <v>281292.75862928393</v>
      </c>
      <c r="B120" s="25">
        <f t="shared" si="4"/>
        <v>1878.1729605099601</v>
      </c>
      <c r="C120" s="25">
        <f t="shared" si="5"/>
        <v>433.18544721007743</v>
      </c>
      <c r="D120" s="22">
        <v>109</v>
      </c>
      <c r="E120" s="24"/>
    </row>
    <row r="121" spans="1:5" ht="13.5" thickBot="1" x14ac:dyDescent="0.25">
      <c r="A121" s="25">
        <f t="shared" si="3"/>
        <v>280856.68527909246</v>
      </c>
      <c r="B121" s="25">
        <f t="shared" si="4"/>
        <v>1875.2850575285595</v>
      </c>
      <c r="C121" s="25">
        <f t="shared" si="5"/>
        <v>436.07335019147808</v>
      </c>
      <c r="D121" s="22">
        <v>110</v>
      </c>
      <c r="E121" s="24"/>
    </row>
    <row r="122" spans="1:5" ht="13.5" thickBot="1" x14ac:dyDescent="0.25">
      <c r="A122" s="25">
        <f t="shared" si="3"/>
        <v>280417.70477323304</v>
      </c>
      <c r="B122" s="25">
        <f t="shared" si="4"/>
        <v>1872.3779018606165</v>
      </c>
      <c r="C122" s="25">
        <f t="shared" si="5"/>
        <v>438.9805058594211</v>
      </c>
      <c r="D122" s="22">
        <v>111</v>
      </c>
      <c r="E122" s="24"/>
    </row>
    <row r="123" spans="1:5" ht="13.5" thickBot="1" x14ac:dyDescent="0.25">
      <c r="A123" s="25">
        <f t="shared" si="3"/>
        <v>279975.79773066787</v>
      </c>
      <c r="B123" s="25">
        <f t="shared" si="4"/>
        <v>1869.4513651548868</v>
      </c>
      <c r="C123" s="25">
        <f t="shared" si="5"/>
        <v>441.90704256515073</v>
      </c>
      <c r="D123" s="22">
        <v>112</v>
      </c>
      <c r="E123" s="24"/>
    </row>
    <row r="124" spans="1:5" ht="13.5" thickBot="1" x14ac:dyDescent="0.25">
      <c r="A124" s="25">
        <f t="shared" si="3"/>
        <v>279530.94464115228</v>
      </c>
      <c r="B124" s="25">
        <f t="shared" si="4"/>
        <v>1866.5053182044524</v>
      </c>
      <c r="C124" s="25">
        <f t="shared" si="5"/>
        <v>444.85308951558522</v>
      </c>
      <c r="D124" s="22">
        <v>113</v>
      </c>
      <c r="E124" s="24"/>
    </row>
    <row r="125" spans="1:5" ht="13.5" thickBot="1" x14ac:dyDescent="0.25">
      <c r="A125" s="25">
        <f t="shared" si="3"/>
        <v>279083.12586437329</v>
      </c>
      <c r="B125" s="25">
        <f t="shared" si="4"/>
        <v>1863.5396309410153</v>
      </c>
      <c r="C125" s="25">
        <f t="shared" si="5"/>
        <v>447.8187767790223</v>
      </c>
      <c r="D125" s="22">
        <v>114</v>
      </c>
      <c r="E125" s="24"/>
    </row>
    <row r="126" spans="1:5" ht="13.5" thickBot="1" x14ac:dyDescent="0.25">
      <c r="A126" s="25">
        <f t="shared" si="3"/>
        <v>278632.32162908238</v>
      </c>
      <c r="B126" s="25">
        <f t="shared" si="4"/>
        <v>1860.5541724291552</v>
      </c>
      <c r="C126" s="25">
        <f t="shared" si="5"/>
        <v>450.80423529088239</v>
      </c>
      <c r="D126" s="22">
        <v>115</v>
      </c>
      <c r="E126" s="24"/>
    </row>
    <row r="127" spans="1:5" ht="13.5" thickBot="1" x14ac:dyDescent="0.25">
      <c r="A127" s="25">
        <f t="shared" si="3"/>
        <v>278178.51203222288</v>
      </c>
      <c r="B127" s="25">
        <f t="shared" si="4"/>
        <v>1857.5488108605493</v>
      </c>
      <c r="C127" s="25">
        <f t="shared" si="5"/>
        <v>453.80959685948824</v>
      </c>
      <c r="D127" s="22">
        <v>116</v>
      </c>
      <c r="E127" s="24"/>
    </row>
    <row r="128" spans="1:5" ht="13.5" thickBot="1" x14ac:dyDescent="0.25">
      <c r="A128" s="25">
        <f t="shared" si="3"/>
        <v>277721.67703805101</v>
      </c>
      <c r="B128" s="25">
        <f t="shared" si="4"/>
        <v>1854.5234135481526</v>
      </c>
      <c r="C128" s="25">
        <f t="shared" si="5"/>
        <v>456.834994171885</v>
      </c>
      <c r="D128" s="22">
        <v>117</v>
      </c>
      <c r="E128" s="24"/>
    </row>
    <row r="129" spans="1:5" ht="13.5" thickBot="1" x14ac:dyDescent="0.25">
      <c r="A129" s="25">
        <f t="shared" si="3"/>
        <v>277261.79647725134</v>
      </c>
      <c r="B129" s="25">
        <f t="shared" si="4"/>
        <v>1851.4778469203402</v>
      </c>
      <c r="C129" s="25">
        <f t="shared" si="5"/>
        <v>459.88056079969738</v>
      </c>
      <c r="D129" s="22">
        <v>118</v>
      </c>
      <c r="E129" s="24"/>
    </row>
    <row r="130" spans="1:5" ht="13.5" thickBot="1" x14ac:dyDescent="0.25">
      <c r="A130" s="25">
        <f t="shared" si="3"/>
        <v>276798.85004604631</v>
      </c>
      <c r="B130" s="25">
        <f t="shared" si="4"/>
        <v>1848.411976515009</v>
      </c>
      <c r="C130" s="25">
        <f t="shared" si="5"/>
        <v>462.9464312050286</v>
      </c>
      <c r="D130" s="22">
        <v>119</v>
      </c>
      <c r="E130" s="24"/>
    </row>
    <row r="131" spans="1:5" ht="13.5" thickBot="1" x14ac:dyDescent="0.25">
      <c r="A131" s="25">
        <f t="shared" si="3"/>
        <v>276332.81730529992</v>
      </c>
      <c r="B131" s="25">
        <f t="shared" si="4"/>
        <v>1845.325666973642</v>
      </c>
      <c r="C131" s="25">
        <f t="shared" si="5"/>
        <v>466.03274074639558</v>
      </c>
      <c r="D131" s="22">
        <v>120</v>
      </c>
      <c r="E131" s="24"/>
    </row>
    <row r="132" spans="1:5" ht="13.5" thickBot="1" x14ac:dyDescent="0.25">
      <c r="A132" s="25">
        <f t="shared" si="3"/>
        <v>275863.67767961521</v>
      </c>
      <c r="B132" s="25">
        <f t="shared" si="4"/>
        <v>1842.2187820353329</v>
      </c>
      <c r="C132" s="25">
        <f t="shared" si="5"/>
        <v>469.1396256847047</v>
      </c>
      <c r="D132" s="22">
        <v>121</v>
      </c>
      <c r="E132" s="24"/>
    </row>
    <row r="133" spans="1:5" ht="13.5" thickBot="1" x14ac:dyDescent="0.25">
      <c r="A133" s="25">
        <f t="shared" si="3"/>
        <v>275391.41045642592</v>
      </c>
      <c r="B133" s="25">
        <f t="shared" si="4"/>
        <v>1839.0911845307683</v>
      </c>
      <c r="C133" s="25">
        <f t="shared" si="5"/>
        <v>472.26722318926932</v>
      </c>
      <c r="D133" s="22">
        <v>122</v>
      </c>
      <c r="E133" s="24"/>
    </row>
    <row r="134" spans="1:5" ht="13.5" thickBot="1" x14ac:dyDescent="0.25">
      <c r="A134" s="25">
        <f t="shared" si="3"/>
        <v>274915.99478508206</v>
      </c>
      <c r="B134" s="25">
        <f t="shared" si="4"/>
        <v>1835.9427363761727</v>
      </c>
      <c r="C134" s="25">
        <f t="shared" si="5"/>
        <v>475.41567134386491</v>
      </c>
      <c r="D134" s="22">
        <v>123</v>
      </c>
      <c r="E134" s="24"/>
    </row>
    <row r="135" spans="1:5" ht="13.5" thickBot="1" x14ac:dyDescent="0.25">
      <c r="A135" s="25">
        <f t="shared" si="3"/>
        <v>274437.40967592923</v>
      </c>
      <c r="B135" s="25">
        <f t="shared" si="4"/>
        <v>1832.7732985672137</v>
      </c>
      <c r="C135" s="25">
        <f t="shared" si="5"/>
        <v>478.58510915282386</v>
      </c>
      <c r="D135" s="22">
        <v>124</v>
      </c>
      <c r="E135" s="24"/>
    </row>
    <row r="136" spans="1:5" ht="13.5" thickBot="1" x14ac:dyDescent="0.25">
      <c r="A136" s="25">
        <f t="shared" si="3"/>
        <v>273955.63399938203</v>
      </c>
      <c r="B136" s="25">
        <f t="shared" si="4"/>
        <v>1829.5827311728617</v>
      </c>
      <c r="C136" s="25">
        <f t="shared" si="5"/>
        <v>481.77567654717586</v>
      </c>
      <c r="D136" s="22">
        <v>125</v>
      </c>
      <c r="E136" s="24"/>
    </row>
    <row r="137" spans="1:5" ht="13.5" thickBot="1" x14ac:dyDescent="0.25">
      <c r="A137" s="25">
        <f t="shared" si="3"/>
        <v>273470.64648499119</v>
      </c>
      <c r="B137" s="25">
        <f t="shared" si="4"/>
        <v>1826.3708933292137</v>
      </c>
      <c r="C137" s="25">
        <f t="shared" si="5"/>
        <v>484.98751439082389</v>
      </c>
      <c r="D137" s="22">
        <v>126</v>
      </c>
      <c r="E137" s="24"/>
    </row>
    <row r="138" spans="1:5" ht="13.5" thickBot="1" x14ac:dyDescent="0.25">
      <c r="A138" s="25">
        <f t="shared" si="3"/>
        <v>272982.42572050443</v>
      </c>
      <c r="B138" s="25">
        <f t="shared" si="4"/>
        <v>1823.1376432332745</v>
      </c>
      <c r="C138" s="25">
        <f t="shared" si="5"/>
        <v>488.22076448676307</v>
      </c>
      <c r="D138" s="22">
        <v>127</v>
      </c>
      <c r="E138" s="24"/>
    </row>
    <row r="139" spans="1:5" ht="13.5" thickBot="1" x14ac:dyDescent="0.25">
      <c r="A139" s="25">
        <f t="shared" si="3"/>
        <v>272490.95015092107</v>
      </c>
      <c r="B139" s="25">
        <f t="shared" si="4"/>
        <v>1819.8828381366964</v>
      </c>
      <c r="C139" s="25">
        <f t="shared" si="5"/>
        <v>491.47556958334121</v>
      </c>
      <c r="D139" s="22">
        <v>128</v>
      </c>
      <c r="E139" s="24"/>
    </row>
    <row r="140" spans="1:5" ht="13.5" thickBot="1" x14ac:dyDescent="0.25">
      <c r="A140" s="25">
        <f t="shared" ref="A140:A203" si="6">A139-C140-E140</f>
        <v>271996.1980775405</v>
      </c>
      <c r="B140" s="25">
        <f t="shared" ref="B140:B203" si="7">A139*$B$2/12</f>
        <v>1816.6063343394737</v>
      </c>
      <c r="C140" s="25">
        <f t="shared" ref="C140:C203" si="8">MIN(A139,$B$7-B140)</f>
        <v>494.75207338056384</v>
      </c>
      <c r="D140" s="22">
        <v>129</v>
      </c>
      <c r="E140" s="24"/>
    </row>
    <row r="141" spans="1:5" ht="13.5" thickBot="1" x14ac:dyDescent="0.25">
      <c r="A141" s="25">
        <f t="shared" si="6"/>
        <v>271498.14765700407</v>
      </c>
      <c r="B141" s="25">
        <f t="shared" si="7"/>
        <v>1813.3079871836035</v>
      </c>
      <c r="C141" s="25">
        <f t="shared" si="8"/>
        <v>498.0504205364341</v>
      </c>
      <c r="D141" s="22">
        <v>130</v>
      </c>
      <c r="E141" s="24"/>
    </row>
    <row r="142" spans="1:5" ht="13.5" thickBot="1" x14ac:dyDescent="0.25">
      <c r="A142" s="25">
        <f t="shared" si="6"/>
        <v>270996.77690033073</v>
      </c>
      <c r="B142" s="25">
        <f t="shared" si="7"/>
        <v>1809.9876510466938</v>
      </c>
      <c r="C142" s="25">
        <f t="shared" si="8"/>
        <v>501.37075667334375</v>
      </c>
      <c r="D142" s="22">
        <v>131</v>
      </c>
      <c r="E142" s="24"/>
    </row>
    <row r="143" spans="1:5" ht="13.5" thickBot="1" x14ac:dyDescent="0.25">
      <c r="A143" s="25">
        <f t="shared" si="6"/>
        <v>270492.06367194623</v>
      </c>
      <c r="B143" s="25">
        <f t="shared" si="7"/>
        <v>1806.6451793355382</v>
      </c>
      <c r="C143" s="25">
        <f t="shared" si="8"/>
        <v>504.71322838449942</v>
      </c>
      <c r="D143" s="22">
        <v>132</v>
      </c>
      <c r="E143" s="24"/>
    </row>
    <row r="144" spans="1:5" ht="13.5" thickBot="1" x14ac:dyDescent="0.25">
      <c r="A144" s="25">
        <f t="shared" si="6"/>
        <v>269983.98568870581</v>
      </c>
      <c r="B144" s="25">
        <f t="shared" si="7"/>
        <v>1803.2804244796416</v>
      </c>
      <c r="C144" s="25">
        <f t="shared" si="8"/>
        <v>508.07798324039595</v>
      </c>
      <c r="D144" s="22">
        <v>133</v>
      </c>
      <c r="E144" s="24"/>
    </row>
    <row r="145" spans="1:5" ht="13.5" thickBot="1" x14ac:dyDescent="0.25">
      <c r="A145" s="25">
        <f t="shared" si="6"/>
        <v>269472.52051891049</v>
      </c>
      <c r="B145" s="25">
        <f t="shared" si="7"/>
        <v>1799.8932379247053</v>
      </c>
      <c r="C145" s="25">
        <f t="shared" si="8"/>
        <v>511.46516979533226</v>
      </c>
      <c r="D145" s="22">
        <v>134</v>
      </c>
      <c r="E145" s="24"/>
    </row>
    <row r="146" spans="1:5" ht="13.5" thickBot="1" x14ac:dyDescent="0.25">
      <c r="A146" s="25">
        <f t="shared" si="6"/>
        <v>268957.64558131649</v>
      </c>
      <c r="B146" s="25">
        <f t="shared" si="7"/>
        <v>1796.48347012607</v>
      </c>
      <c r="C146" s="25">
        <f t="shared" si="8"/>
        <v>514.87493759396762</v>
      </c>
      <c r="D146" s="22">
        <v>135</v>
      </c>
      <c r="E146" s="24"/>
    </row>
    <row r="147" spans="1:5" ht="13.5" thickBot="1" x14ac:dyDescent="0.25">
      <c r="A147" s="25">
        <f t="shared" si="6"/>
        <v>268439.33814413857</v>
      </c>
      <c r="B147" s="25">
        <f t="shared" si="7"/>
        <v>1793.05097054211</v>
      </c>
      <c r="C147" s="25">
        <f t="shared" si="8"/>
        <v>518.30743717792757</v>
      </c>
      <c r="D147" s="22">
        <v>136</v>
      </c>
      <c r="E147" s="24"/>
    </row>
    <row r="148" spans="1:5" ht="13.5" thickBot="1" x14ac:dyDescent="0.25">
      <c r="A148" s="25">
        <f t="shared" si="6"/>
        <v>267917.57532404613</v>
      </c>
      <c r="B148" s="25">
        <f t="shared" si="7"/>
        <v>1789.5955876275905</v>
      </c>
      <c r="C148" s="25">
        <f t="shared" si="8"/>
        <v>521.7628200924471</v>
      </c>
      <c r="D148" s="22">
        <v>137</v>
      </c>
      <c r="E148" s="24"/>
    </row>
    <row r="149" spans="1:5" ht="13.5" thickBot="1" x14ac:dyDescent="0.25">
      <c r="A149" s="25">
        <f t="shared" si="6"/>
        <v>267392.33408515307</v>
      </c>
      <c r="B149" s="25">
        <f t="shared" si="7"/>
        <v>1786.1171688269742</v>
      </c>
      <c r="C149" s="25">
        <f t="shared" si="8"/>
        <v>525.24123889306338</v>
      </c>
      <c r="D149" s="22">
        <v>138</v>
      </c>
      <c r="E149" s="24"/>
    </row>
    <row r="150" spans="1:5" ht="13.5" thickBot="1" x14ac:dyDescent="0.25">
      <c r="A150" s="25">
        <f t="shared" si="6"/>
        <v>266863.59123800072</v>
      </c>
      <c r="B150" s="25">
        <f t="shared" si="7"/>
        <v>1782.615560567687</v>
      </c>
      <c r="C150" s="25">
        <f t="shared" si="8"/>
        <v>528.74284715235058</v>
      </c>
      <c r="D150" s="22">
        <v>139</v>
      </c>
      <c r="E150" s="24"/>
    </row>
    <row r="151" spans="1:5" ht="13.5" thickBot="1" x14ac:dyDescent="0.25">
      <c r="A151" s="25">
        <f t="shared" si="6"/>
        <v>266331.32343853405</v>
      </c>
      <c r="B151" s="25">
        <f t="shared" si="7"/>
        <v>1779.0906082533381</v>
      </c>
      <c r="C151" s="25">
        <f t="shared" si="8"/>
        <v>532.26779946669944</v>
      </c>
      <c r="D151" s="22">
        <v>140</v>
      </c>
      <c r="E151" s="24"/>
    </row>
    <row r="152" spans="1:5" ht="13.5" thickBot="1" x14ac:dyDescent="0.25">
      <c r="A152" s="25">
        <f t="shared" si="6"/>
        <v>265795.50718707091</v>
      </c>
      <c r="B152" s="25">
        <f t="shared" si="7"/>
        <v>1775.5421562568936</v>
      </c>
      <c r="C152" s="25">
        <f t="shared" si="8"/>
        <v>535.816251463144</v>
      </c>
      <c r="D152" s="22">
        <v>141</v>
      </c>
      <c r="E152" s="24"/>
    </row>
    <row r="153" spans="1:5" ht="13.5" thickBot="1" x14ac:dyDescent="0.25">
      <c r="A153" s="25">
        <f t="shared" si="6"/>
        <v>265256.1188272647</v>
      </c>
      <c r="B153" s="25">
        <f t="shared" si="7"/>
        <v>1771.9700479138062</v>
      </c>
      <c r="C153" s="25">
        <f t="shared" si="8"/>
        <v>539.38835980623139</v>
      </c>
      <c r="D153" s="22">
        <v>142</v>
      </c>
      <c r="E153" s="24"/>
    </row>
    <row r="154" spans="1:5" ht="13.5" thickBot="1" x14ac:dyDescent="0.25">
      <c r="A154" s="25">
        <f t="shared" si="6"/>
        <v>264713.13454505976</v>
      </c>
      <c r="B154" s="25">
        <f t="shared" si="7"/>
        <v>1768.3741255150981</v>
      </c>
      <c r="C154" s="25">
        <f t="shared" si="8"/>
        <v>542.98428220493952</v>
      </c>
      <c r="D154" s="22">
        <v>143</v>
      </c>
      <c r="E154" s="24"/>
    </row>
    <row r="155" spans="1:5" ht="13.5" thickBot="1" x14ac:dyDescent="0.25">
      <c r="A155" s="25">
        <f t="shared" si="6"/>
        <v>264166.53036764014</v>
      </c>
      <c r="B155" s="25">
        <f t="shared" si="7"/>
        <v>1764.7542303003984</v>
      </c>
      <c r="C155" s="25">
        <f t="shared" si="8"/>
        <v>546.6041774196392</v>
      </c>
      <c r="D155" s="22">
        <v>144</v>
      </c>
      <c r="E155" s="24"/>
    </row>
    <row r="156" spans="1:5" ht="13.5" thickBot="1" x14ac:dyDescent="0.25">
      <c r="A156" s="25">
        <f t="shared" si="6"/>
        <v>263616.28216237103</v>
      </c>
      <c r="B156" s="25">
        <f t="shared" si="7"/>
        <v>1761.1102024509344</v>
      </c>
      <c r="C156" s="25">
        <f t="shared" si="8"/>
        <v>550.24820526910321</v>
      </c>
      <c r="D156" s="22">
        <v>145</v>
      </c>
      <c r="E156" s="24"/>
    </row>
    <row r="157" spans="1:5" ht="13.5" thickBot="1" x14ac:dyDescent="0.25">
      <c r="A157" s="25">
        <f t="shared" si="6"/>
        <v>263062.36563573347</v>
      </c>
      <c r="B157" s="25">
        <f t="shared" si="7"/>
        <v>1757.4418810824736</v>
      </c>
      <c r="C157" s="25">
        <f t="shared" si="8"/>
        <v>553.91652663756395</v>
      </c>
      <c r="D157" s="22">
        <v>146</v>
      </c>
      <c r="E157" s="24"/>
    </row>
    <row r="158" spans="1:5" ht="13.5" thickBot="1" x14ac:dyDescent="0.25">
      <c r="A158" s="25">
        <f t="shared" si="6"/>
        <v>262504.75633225165</v>
      </c>
      <c r="B158" s="25">
        <f t="shared" si="7"/>
        <v>1753.7491042382233</v>
      </c>
      <c r="C158" s="25">
        <f t="shared" si="8"/>
        <v>557.60930348181432</v>
      </c>
      <c r="D158" s="22">
        <v>147</v>
      </c>
      <c r="E158" s="24"/>
    </row>
    <row r="159" spans="1:5" ht="13.5" thickBot="1" x14ac:dyDescent="0.25">
      <c r="A159" s="25">
        <f t="shared" si="6"/>
        <v>261943.4296334133</v>
      </c>
      <c r="B159" s="25">
        <f t="shared" si="7"/>
        <v>1750.0317088816776</v>
      </c>
      <c r="C159" s="25">
        <f t="shared" si="8"/>
        <v>561.32669883836002</v>
      </c>
      <c r="D159" s="22">
        <v>148</v>
      </c>
      <c r="E159" s="24"/>
    </row>
    <row r="160" spans="1:5" ht="13.5" thickBot="1" x14ac:dyDescent="0.25">
      <c r="A160" s="25">
        <f t="shared" si="6"/>
        <v>261378.36075658267</v>
      </c>
      <c r="B160" s="25">
        <f t="shared" si="7"/>
        <v>1746.2895308894219</v>
      </c>
      <c r="C160" s="25">
        <f t="shared" si="8"/>
        <v>565.06887683061564</v>
      </c>
      <c r="D160" s="22">
        <v>149</v>
      </c>
      <c r="E160" s="24"/>
    </row>
    <row r="161" spans="1:5" ht="13.5" thickBot="1" x14ac:dyDescent="0.25">
      <c r="A161" s="25">
        <f t="shared" si="6"/>
        <v>260809.5247539065</v>
      </c>
      <c r="B161" s="25">
        <f t="shared" si="7"/>
        <v>1742.5224050438844</v>
      </c>
      <c r="C161" s="25">
        <f t="shared" si="8"/>
        <v>568.83600267615316</v>
      </c>
      <c r="D161" s="22">
        <v>150</v>
      </c>
      <c r="E161" s="24"/>
    </row>
    <row r="162" spans="1:5" ht="13.5" thickBot="1" x14ac:dyDescent="0.25">
      <c r="A162" s="25">
        <f t="shared" si="6"/>
        <v>260236.89651121252</v>
      </c>
      <c r="B162" s="25">
        <f t="shared" si="7"/>
        <v>1738.7301650260433</v>
      </c>
      <c r="C162" s="25">
        <f t="shared" si="8"/>
        <v>572.62824269399425</v>
      </c>
      <c r="D162" s="22">
        <v>151</v>
      </c>
      <c r="E162" s="24"/>
    </row>
    <row r="163" spans="1:5" ht="13.5" thickBot="1" x14ac:dyDescent="0.25">
      <c r="A163" s="25">
        <f t="shared" si="6"/>
        <v>259660.45074690055</v>
      </c>
      <c r="B163" s="25">
        <f t="shared" si="7"/>
        <v>1734.9126434080836</v>
      </c>
      <c r="C163" s="25">
        <f t="shared" si="8"/>
        <v>576.44576431195401</v>
      </c>
      <c r="D163" s="22">
        <v>152</v>
      </c>
      <c r="E163" s="24"/>
    </row>
    <row r="164" spans="1:5" ht="13.5" thickBot="1" x14ac:dyDescent="0.25">
      <c r="A164" s="25">
        <f t="shared" si="6"/>
        <v>259080.16201082652</v>
      </c>
      <c r="B164" s="25">
        <f t="shared" si="7"/>
        <v>1731.0696716460036</v>
      </c>
      <c r="C164" s="25">
        <f t="shared" si="8"/>
        <v>580.28873607403398</v>
      </c>
      <c r="D164" s="22">
        <v>153</v>
      </c>
      <c r="E164" s="24"/>
    </row>
    <row r="165" spans="1:5" ht="13.5" thickBot="1" x14ac:dyDescent="0.25">
      <c r="A165" s="25">
        <f t="shared" si="6"/>
        <v>258496.00468317865</v>
      </c>
      <c r="B165" s="25">
        <f t="shared" si="7"/>
        <v>1727.2010800721766</v>
      </c>
      <c r="C165" s="25">
        <f t="shared" si="8"/>
        <v>584.15732764786094</v>
      </c>
      <c r="D165" s="22">
        <v>154</v>
      </c>
      <c r="E165" s="24"/>
    </row>
    <row r="166" spans="1:5" ht="13.5" thickBot="1" x14ac:dyDescent="0.25">
      <c r="A166" s="25">
        <f t="shared" si="6"/>
        <v>257907.95297334646</v>
      </c>
      <c r="B166" s="25">
        <f t="shared" si="7"/>
        <v>1723.3066978878578</v>
      </c>
      <c r="C166" s="25">
        <f t="shared" si="8"/>
        <v>588.05170983217977</v>
      </c>
      <c r="D166" s="22">
        <v>155</v>
      </c>
      <c r="E166" s="24"/>
    </row>
    <row r="167" spans="1:5" ht="13.5" thickBot="1" x14ac:dyDescent="0.25">
      <c r="A167" s="25">
        <f t="shared" si="6"/>
        <v>257315.98091878206</v>
      </c>
      <c r="B167" s="25">
        <f t="shared" si="7"/>
        <v>1719.3863531556433</v>
      </c>
      <c r="C167" s="25">
        <f t="shared" si="8"/>
        <v>591.97205456439428</v>
      </c>
      <c r="D167" s="22">
        <v>156</v>
      </c>
      <c r="E167" s="24"/>
    </row>
    <row r="168" spans="1:5" ht="13.5" thickBot="1" x14ac:dyDescent="0.25">
      <c r="A168" s="25">
        <f t="shared" si="6"/>
        <v>256720.06238385392</v>
      </c>
      <c r="B168" s="25">
        <f t="shared" si="7"/>
        <v>1715.4398727918806</v>
      </c>
      <c r="C168" s="25">
        <f t="shared" si="8"/>
        <v>595.91853492815699</v>
      </c>
      <c r="D168" s="22">
        <v>157</v>
      </c>
      <c r="E168" s="24"/>
    </row>
    <row r="169" spans="1:5" ht="13.5" thickBot="1" x14ac:dyDescent="0.25">
      <c r="A169" s="25">
        <f t="shared" si="6"/>
        <v>256120.17105869291</v>
      </c>
      <c r="B169" s="25">
        <f t="shared" si="7"/>
        <v>1711.4670825590263</v>
      </c>
      <c r="C169" s="25">
        <f t="shared" si="8"/>
        <v>599.89132516101131</v>
      </c>
      <c r="D169" s="22">
        <v>158</v>
      </c>
      <c r="E169" s="24"/>
    </row>
    <row r="170" spans="1:5" ht="13.5" thickBot="1" x14ac:dyDescent="0.25">
      <c r="A170" s="25">
        <f t="shared" si="6"/>
        <v>255516.28045803081</v>
      </c>
      <c r="B170" s="25">
        <f t="shared" si="7"/>
        <v>1707.4678070579528</v>
      </c>
      <c r="C170" s="25">
        <f t="shared" si="8"/>
        <v>603.89060066208481</v>
      </c>
      <c r="D170" s="22">
        <v>159</v>
      </c>
      <c r="E170" s="24"/>
    </row>
    <row r="171" spans="1:5" ht="13.5" thickBot="1" x14ac:dyDescent="0.25">
      <c r="A171" s="25">
        <f t="shared" si="6"/>
        <v>254908.36392003097</v>
      </c>
      <c r="B171" s="25">
        <f t="shared" si="7"/>
        <v>1703.4418697202054</v>
      </c>
      <c r="C171" s="25">
        <f t="shared" si="8"/>
        <v>607.91653799983214</v>
      </c>
      <c r="D171" s="22">
        <v>160</v>
      </c>
      <c r="E171" s="24"/>
    </row>
    <row r="172" spans="1:5" ht="13.5" thickBot="1" x14ac:dyDescent="0.25">
      <c r="A172" s="25">
        <f t="shared" si="6"/>
        <v>254296.39460511113</v>
      </c>
      <c r="B172" s="25">
        <f t="shared" si="7"/>
        <v>1699.3890928002065</v>
      </c>
      <c r="C172" s="25">
        <f t="shared" si="8"/>
        <v>611.96931491983105</v>
      </c>
      <c r="D172" s="22">
        <v>161</v>
      </c>
      <c r="E172" s="24"/>
    </row>
    <row r="173" spans="1:5" ht="13.5" thickBot="1" x14ac:dyDescent="0.25">
      <c r="A173" s="25">
        <f t="shared" si="6"/>
        <v>253680.34549475848</v>
      </c>
      <c r="B173" s="25">
        <f t="shared" si="7"/>
        <v>1695.3092973674075</v>
      </c>
      <c r="C173" s="25">
        <f t="shared" si="8"/>
        <v>616.04911035263012</v>
      </c>
      <c r="D173" s="22">
        <v>162</v>
      </c>
      <c r="E173" s="24"/>
    </row>
    <row r="174" spans="1:5" ht="13.5" thickBot="1" x14ac:dyDescent="0.25">
      <c r="A174" s="25">
        <f t="shared" si="6"/>
        <v>253060.18939033683</v>
      </c>
      <c r="B174" s="25">
        <f t="shared" si="7"/>
        <v>1691.2023032983898</v>
      </c>
      <c r="C174" s="25">
        <f t="shared" si="8"/>
        <v>620.1561044216478</v>
      </c>
      <c r="D174" s="22">
        <v>163</v>
      </c>
      <c r="E174" s="24"/>
    </row>
    <row r="175" spans="1:5" ht="13.5" thickBot="1" x14ac:dyDescent="0.25">
      <c r="A175" s="25">
        <f t="shared" si="6"/>
        <v>252435.89891188571</v>
      </c>
      <c r="B175" s="25">
        <f t="shared" si="7"/>
        <v>1687.0679292689122</v>
      </c>
      <c r="C175" s="25">
        <f t="shared" si="8"/>
        <v>624.29047845112541</v>
      </c>
      <c r="D175" s="22">
        <v>164</v>
      </c>
      <c r="E175" s="24"/>
    </row>
    <row r="176" spans="1:5" ht="13.5" thickBot="1" x14ac:dyDescent="0.25">
      <c r="A176" s="25">
        <f t="shared" si="6"/>
        <v>251807.44649691158</v>
      </c>
      <c r="B176" s="25">
        <f t="shared" si="7"/>
        <v>1682.9059927459048</v>
      </c>
      <c r="C176" s="25">
        <f t="shared" si="8"/>
        <v>628.45241497413281</v>
      </c>
      <c r="D176" s="22">
        <v>165</v>
      </c>
      <c r="E176" s="24"/>
    </row>
    <row r="177" spans="1:5" ht="13.5" thickBot="1" x14ac:dyDescent="0.25">
      <c r="A177" s="25">
        <f t="shared" si="6"/>
        <v>251174.80439917094</v>
      </c>
      <c r="B177" s="25">
        <f t="shared" si="7"/>
        <v>1678.7163099794107</v>
      </c>
      <c r="C177" s="25">
        <f t="shared" si="8"/>
        <v>632.64209774062692</v>
      </c>
      <c r="D177" s="22">
        <v>166</v>
      </c>
      <c r="E177" s="24"/>
    </row>
    <row r="178" spans="1:5" ht="13.5" thickBot="1" x14ac:dyDescent="0.25">
      <c r="A178" s="25">
        <f t="shared" si="6"/>
        <v>250537.94468744539</v>
      </c>
      <c r="B178" s="25">
        <f t="shared" si="7"/>
        <v>1674.4986959944729</v>
      </c>
      <c r="C178" s="25">
        <f t="shared" si="8"/>
        <v>636.85971172556469</v>
      </c>
      <c r="D178" s="22">
        <v>167</v>
      </c>
      <c r="E178" s="24"/>
    </row>
    <row r="179" spans="1:5" ht="13.5" thickBot="1" x14ac:dyDescent="0.25">
      <c r="A179" s="25">
        <f t="shared" si="6"/>
        <v>249896.83924430833</v>
      </c>
      <c r="B179" s="25">
        <f t="shared" si="7"/>
        <v>1670.2529645829693</v>
      </c>
      <c r="C179" s="25">
        <f t="shared" si="8"/>
        <v>641.10544313706828</v>
      </c>
      <c r="D179" s="22">
        <v>168</v>
      </c>
      <c r="E179" s="24"/>
    </row>
    <row r="180" spans="1:5" ht="13.5" thickBot="1" x14ac:dyDescent="0.25">
      <c r="A180" s="25">
        <f t="shared" si="6"/>
        <v>249251.45976488368</v>
      </c>
      <c r="B180" s="25">
        <f t="shared" si="7"/>
        <v>1665.9789282953889</v>
      </c>
      <c r="C180" s="25">
        <f t="shared" si="8"/>
        <v>645.37947942464871</v>
      </c>
      <c r="D180" s="22">
        <v>169</v>
      </c>
      <c r="E180" s="24"/>
    </row>
    <row r="181" spans="1:5" ht="13.5" thickBot="1" x14ac:dyDescent="0.25">
      <c r="A181" s="25">
        <f t="shared" si="6"/>
        <v>248601.77775559621</v>
      </c>
      <c r="B181" s="25">
        <f t="shared" si="7"/>
        <v>1661.676398432558</v>
      </c>
      <c r="C181" s="25">
        <f t="shared" si="8"/>
        <v>649.68200928747956</v>
      </c>
      <c r="D181" s="22">
        <v>170</v>
      </c>
      <c r="E181" s="24"/>
    </row>
    <row r="182" spans="1:5" ht="13.5" thickBot="1" x14ac:dyDescent="0.25">
      <c r="A182" s="25">
        <f t="shared" si="6"/>
        <v>247947.76453291348</v>
      </c>
      <c r="B182" s="25">
        <f t="shared" si="7"/>
        <v>1657.3451850373083</v>
      </c>
      <c r="C182" s="25">
        <f t="shared" si="8"/>
        <v>654.01322268272929</v>
      </c>
      <c r="D182" s="22">
        <v>171</v>
      </c>
      <c r="E182" s="24"/>
    </row>
    <row r="183" spans="1:5" ht="13.5" thickBot="1" x14ac:dyDescent="0.25">
      <c r="A183" s="25">
        <f t="shared" si="6"/>
        <v>247289.39122207955</v>
      </c>
      <c r="B183" s="25">
        <f t="shared" si="7"/>
        <v>1652.9850968860899</v>
      </c>
      <c r="C183" s="25">
        <f t="shared" si="8"/>
        <v>658.3733108339477</v>
      </c>
      <c r="D183" s="22">
        <v>172</v>
      </c>
      <c r="E183" s="24"/>
    </row>
    <row r="184" spans="1:5" ht="13.5" thickBot="1" x14ac:dyDescent="0.25">
      <c r="A184" s="25">
        <f t="shared" si="6"/>
        <v>246626.62875584004</v>
      </c>
      <c r="B184" s="25">
        <f t="shared" si="7"/>
        <v>1648.5959414805302</v>
      </c>
      <c r="C184" s="25">
        <f t="shared" si="8"/>
        <v>662.76246623950738</v>
      </c>
      <c r="D184" s="22">
        <v>173</v>
      </c>
      <c r="E184" s="24"/>
    </row>
    <row r="185" spans="1:5" ht="13.5" thickBot="1" x14ac:dyDescent="0.25">
      <c r="A185" s="25">
        <f t="shared" si="6"/>
        <v>245959.44787315893</v>
      </c>
      <c r="B185" s="25">
        <f t="shared" si="7"/>
        <v>1644.1775250389337</v>
      </c>
      <c r="C185" s="25">
        <f t="shared" si="8"/>
        <v>667.18088268110387</v>
      </c>
      <c r="D185" s="22">
        <v>174</v>
      </c>
      <c r="E185" s="24"/>
    </row>
    <row r="186" spans="1:5" ht="13.5" thickBot="1" x14ac:dyDescent="0.25">
      <c r="A186" s="25">
        <f t="shared" si="6"/>
        <v>245287.81911792661</v>
      </c>
      <c r="B186" s="25">
        <f t="shared" si="7"/>
        <v>1639.7296524877263</v>
      </c>
      <c r="C186" s="25">
        <f t="shared" si="8"/>
        <v>671.62875523231128</v>
      </c>
      <c r="D186" s="22">
        <v>175</v>
      </c>
      <c r="E186" s="24"/>
    </row>
    <row r="187" spans="1:5" ht="13.5" thickBot="1" x14ac:dyDescent="0.25">
      <c r="A187" s="25">
        <f t="shared" si="6"/>
        <v>244611.71283765943</v>
      </c>
      <c r="B187" s="25">
        <f t="shared" si="7"/>
        <v>1635.2521274528442</v>
      </c>
      <c r="C187" s="25">
        <f t="shared" si="8"/>
        <v>676.10628026719337</v>
      </c>
      <c r="D187" s="22">
        <v>176</v>
      </c>
      <c r="E187" s="24"/>
    </row>
    <row r="188" spans="1:5" ht="13.5" thickBot="1" x14ac:dyDescent="0.25">
      <c r="A188" s="25">
        <f t="shared" si="6"/>
        <v>243931.09918219046</v>
      </c>
      <c r="B188" s="25">
        <f t="shared" si="7"/>
        <v>1630.7447522510629</v>
      </c>
      <c r="C188" s="25">
        <f t="shared" si="8"/>
        <v>680.61365546897468</v>
      </c>
      <c r="D188" s="22">
        <v>177</v>
      </c>
      <c r="E188" s="24"/>
    </row>
    <row r="189" spans="1:5" ht="13.5" thickBot="1" x14ac:dyDescent="0.25">
      <c r="A189" s="25">
        <f t="shared" si="6"/>
        <v>243245.94810235169</v>
      </c>
      <c r="B189" s="25">
        <f t="shared" si="7"/>
        <v>1626.2073278812697</v>
      </c>
      <c r="C189" s="25">
        <f t="shared" si="8"/>
        <v>685.15107983876783</v>
      </c>
      <c r="D189" s="22">
        <v>178</v>
      </c>
      <c r="E189" s="24"/>
    </row>
    <row r="190" spans="1:5" ht="13.5" thickBot="1" x14ac:dyDescent="0.25">
      <c r="A190" s="25">
        <f t="shared" si="6"/>
        <v>242556.22934864732</v>
      </c>
      <c r="B190" s="25">
        <f t="shared" si="7"/>
        <v>1621.6396540156782</v>
      </c>
      <c r="C190" s="25">
        <f t="shared" si="8"/>
        <v>689.71875370435941</v>
      </c>
      <c r="D190" s="22">
        <v>179</v>
      </c>
      <c r="E190" s="24"/>
    </row>
    <row r="191" spans="1:5" ht="13.5" thickBot="1" x14ac:dyDescent="0.25">
      <c r="A191" s="25">
        <f t="shared" si="6"/>
        <v>241861.91246991826</v>
      </c>
      <c r="B191" s="25">
        <f t="shared" si="7"/>
        <v>1617.0415289909822</v>
      </c>
      <c r="C191" s="25">
        <f t="shared" si="8"/>
        <v>694.31687872905536</v>
      </c>
      <c r="D191" s="22">
        <v>180</v>
      </c>
      <c r="E191" s="24"/>
    </row>
    <row r="192" spans="1:5" ht="13.5" thickBot="1" x14ac:dyDescent="0.25">
      <c r="A192" s="25">
        <f t="shared" si="6"/>
        <v>241162.96681199767</v>
      </c>
      <c r="B192" s="25">
        <f t="shared" si="7"/>
        <v>1612.412749799455</v>
      </c>
      <c r="C192" s="25">
        <f t="shared" si="8"/>
        <v>698.94565792058256</v>
      </c>
      <c r="D192" s="22">
        <v>181</v>
      </c>
      <c r="E192" s="24"/>
    </row>
    <row r="193" spans="1:5" ht="13.5" thickBot="1" x14ac:dyDescent="0.25">
      <c r="A193" s="25">
        <f t="shared" si="6"/>
        <v>240459.3615163576</v>
      </c>
      <c r="B193" s="25">
        <f t="shared" si="7"/>
        <v>1607.7531120799847</v>
      </c>
      <c r="C193" s="25">
        <f t="shared" si="8"/>
        <v>703.60529564005287</v>
      </c>
      <c r="D193" s="22">
        <v>182</v>
      </c>
      <c r="E193" s="24"/>
    </row>
    <row r="194" spans="1:5" ht="13.5" thickBot="1" x14ac:dyDescent="0.25">
      <c r="A194" s="25">
        <f t="shared" si="6"/>
        <v>239751.06551874662</v>
      </c>
      <c r="B194" s="25">
        <f t="shared" si="7"/>
        <v>1603.0624101090507</v>
      </c>
      <c r="C194" s="25">
        <f t="shared" si="8"/>
        <v>708.29599761098689</v>
      </c>
      <c r="D194" s="22">
        <v>183</v>
      </c>
      <c r="E194" s="24"/>
    </row>
    <row r="195" spans="1:5" ht="13.5" thickBot="1" x14ac:dyDescent="0.25">
      <c r="A195" s="25">
        <f t="shared" si="6"/>
        <v>239038.04754781822</v>
      </c>
      <c r="B195" s="25">
        <f t="shared" si="7"/>
        <v>1598.3404367916444</v>
      </c>
      <c r="C195" s="25">
        <f t="shared" si="8"/>
        <v>713.0179709283932</v>
      </c>
      <c r="D195" s="22">
        <v>184</v>
      </c>
      <c r="E195" s="24"/>
    </row>
    <row r="196" spans="1:5" ht="13.5" thickBot="1" x14ac:dyDescent="0.25">
      <c r="A196" s="25">
        <f t="shared" si="6"/>
        <v>238320.27612375031</v>
      </c>
      <c r="B196" s="25">
        <f t="shared" si="7"/>
        <v>1593.5869836521215</v>
      </c>
      <c r="C196" s="25">
        <f t="shared" si="8"/>
        <v>717.77142406791609</v>
      </c>
      <c r="D196" s="22">
        <v>185</v>
      </c>
      <c r="E196" s="24"/>
    </row>
    <row r="197" spans="1:5" ht="13.5" thickBot="1" x14ac:dyDescent="0.25">
      <c r="A197" s="25">
        <f t="shared" si="6"/>
        <v>237597.71955685527</v>
      </c>
      <c r="B197" s="25">
        <f t="shared" si="7"/>
        <v>1588.801840825002</v>
      </c>
      <c r="C197" s="25">
        <f t="shared" si="8"/>
        <v>722.55656689503553</v>
      </c>
      <c r="D197" s="22">
        <v>186</v>
      </c>
      <c r="E197" s="24"/>
    </row>
    <row r="198" spans="1:5" ht="13.5" thickBot="1" x14ac:dyDescent="0.25">
      <c r="A198" s="25">
        <f t="shared" si="6"/>
        <v>236870.34594618093</v>
      </c>
      <c r="B198" s="25">
        <f t="shared" si="7"/>
        <v>1583.984797045702</v>
      </c>
      <c r="C198" s="25">
        <f t="shared" si="8"/>
        <v>727.37361067433562</v>
      </c>
      <c r="D198" s="22">
        <v>187</v>
      </c>
      <c r="E198" s="24"/>
    </row>
    <row r="199" spans="1:5" ht="13.5" thickBot="1" x14ac:dyDescent="0.25">
      <c r="A199" s="25">
        <f t="shared" si="6"/>
        <v>236138.12317810211</v>
      </c>
      <c r="B199" s="25">
        <f t="shared" si="7"/>
        <v>1579.1356396412064</v>
      </c>
      <c r="C199" s="25">
        <f t="shared" si="8"/>
        <v>732.22276807883122</v>
      </c>
      <c r="D199" s="22">
        <v>188</v>
      </c>
      <c r="E199" s="24"/>
    </row>
    <row r="200" spans="1:5" ht="13.5" thickBot="1" x14ac:dyDescent="0.25">
      <c r="A200" s="25">
        <f t="shared" si="6"/>
        <v>235401.01892490275</v>
      </c>
      <c r="B200" s="25">
        <f t="shared" si="7"/>
        <v>1574.2541545206807</v>
      </c>
      <c r="C200" s="25">
        <f t="shared" si="8"/>
        <v>737.10425319935689</v>
      </c>
      <c r="D200" s="22">
        <v>189</v>
      </c>
      <c r="E200" s="24"/>
    </row>
    <row r="201" spans="1:5" ht="13.5" thickBot="1" x14ac:dyDescent="0.25">
      <c r="A201" s="25">
        <f t="shared" si="6"/>
        <v>234659.00064334873</v>
      </c>
      <c r="B201" s="25">
        <f t="shared" si="7"/>
        <v>1569.3401261660183</v>
      </c>
      <c r="C201" s="25">
        <f t="shared" si="8"/>
        <v>742.01828155401927</v>
      </c>
      <c r="D201" s="22">
        <v>190</v>
      </c>
      <c r="E201" s="24"/>
    </row>
    <row r="202" spans="1:5" ht="13.5" thickBot="1" x14ac:dyDescent="0.25">
      <c r="A202" s="25">
        <f t="shared" si="6"/>
        <v>233912.03557325102</v>
      </c>
      <c r="B202" s="25">
        <f t="shared" si="7"/>
        <v>1564.3933376223249</v>
      </c>
      <c r="C202" s="25">
        <f t="shared" si="8"/>
        <v>746.96507009771267</v>
      </c>
      <c r="D202" s="22">
        <v>191</v>
      </c>
      <c r="E202" s="24"/>
    </row>
    <row r="203" spans="1:5" ht="13.5" thickBot="1" x14ac:dyDescent="0.25">
      <c r="A203" s="25">
        <f t="shared" si="6"/>
        <v>233160.09073601934</v>
      </c>
      <c r="B203" s="25">
        <f t="shared" si="7"/>
        <v>1559.4135704883402</v>
      </c>
      <c r="C203" s="25">
        <f t="shared" si="8"/>
        <v>751.94483723169742</v>
      </c>
      <c r="D203" s="22">
        <v>192</v>
      </c>
      <c r="E203" s="24"/>
    </row>
    <row r="204" spans="1:5" ht="13.5" thickBot="1" x14ac:dyDescent="0.25">
      <c r="A204" s="25">
        <f t="shared" ref="A204:A267" si="9">A203-C204-E204</f>
        <v>232403.1329332061</v>
      </c>
      <c r="B204" s="25">
        <f t="shared" ref="B204:B267" si="10">A203*$B$2/12</f>
        <v>1554.4006049067957</v>
      </c>
      <c r="C204" s="25">
        <f t="shared" ref="C204:C267" si="11">MIN(A203,$B$7-B204)</f>
        <v>756.95780281324187</v>
      </c>
      <c r="D204" s="22">
        <v>193</v>
      </c>
      <c r="E204" s="24"/>
    </row>
    <row r="205" spans="1:5" ht="13.5" thickBot="1" x14ac:dyDescent="0.25">
      <c r="A205" s="25">
        <f t="shared" si="9"/>
        <v>231641.12874504077</v>
      </c>
      <c r="B205" s="25">
        <f t="shared" si="10"/>
        <v>1549.3542195547072</v>
      </c>
      <c r="C205" s="25">
        <f t="shared" si="11"/>
        <v>762.00418816533033</v>
      </c>
      <c r="D205" s="22">
        <v>194</v>
      </c>
      <c r="E205" s="24"/>
    </row>
    <row r="206" spans="1:5" ht="13.5" thickBot="1" x14ac:dyDescent="0.25">
      <c r="A206" s="25">
        <f t="shared" si="9"/>
        <v>230874.04452895434</v>
      </c>
      <c r="B206" s="25">
        <f t="shared" si="10"/>
        <v>1544.2741916336051</v>
      </c>
      <c r="C206" s="25">
        <f t="shared" si="11"/>
        <v>767.08421608643243</v>
      </c>
      <c r="D206" s="22">
        <v>195</v>
      </c>
      <c r="E206" s="24"/>
    </row>
    <row r="207" spans="1:5" ht="13.5" thickBot="1" x14ac:dyDescent="0.25">
      <c r="A207" s="25">
        <f t="shared" si="9"/>
        <v>230101.84641809401</v>
      </c>
      <c r="B207" s="25">
        <f t="shared" si="10"/>
        <v>1539.1602968596956</v>
      </c>
      <c r="C207" s="25">
        <f t="shared" si="11"/>
        <v>772.19811086034201</v>
      </c>
      <c r="D207" s="22">
        <v>196</v>
      </c>
      <c r="E207" s="24"/>
    </row>
    <row r="208" spans="1:5" ht="13.5" thickBot="1" x14ac:dyDescent="0.25">
      <c r="A208" s="25">
        <f t="shared" si="9"/>
        <v>229324.50031982793</v>
      </c>
      <c r="B208" s="25">
        <f t="shared" si="10"/>
        <v>1534.0123094539601</v>
      </c>
      <c r="C208" s="25">
        <f t="shared" si="11"/>
        <v>777.34609826607743</v>
      </c>
      <c r="D208" s="22">
        <v>197</v>
      </c>
      <c r="E208" s="24"/>
    </row>
    <row r="209" spans="1:5" ht="13.5" thickBot="1" x14ac:dyDescent="0.25">
      <c r="A209" s="25">
        <f t="shared" si="9"/>
        <v>228541.97191424007</v>
      </c>
      <c r="B209" s="25">
        <f t="shared" si="10"/>
        <v>1528.8300021321863</v>
      </c>
      <c r="C209" s="25">
        <f t="shared" si="11"/>
        <v>782.52840558785124</v>
      </c>
      <c r="D209" s="22">
        <v>198</v>
      </c>
      <c r="E209" s="24"/>
    </row>
    <row r="210" spans="1:5" ht="13.5" thickBot="1" x14ac:dyDescent="0.25">
      <c r="A210" s="25">
        <f t="shared" si="9"/>
        <v>227754.22665261498</v>
      </c>
      <c r="B210" s="25">
        <f t="shared" si="10"/>
        <v>1523.6131460949339</v>
      </c>
      <c r="C210" s="25">
        <f t="shared" si="11"/>
        <v>787.74526162510369</v>
      </c>
      <c r="D210" s="22">
        <v>199</v>
      </c>
      <c r="E210" s="24"/>
    </row>
    <row r="211" spans="1:5" ht="13.5" thickBot="1" x14ac:dyDescent="0.25">
      <c r="A211" s="25">
        <f t="shared" si="9"/>
        <v>226961.22975591238</v>
      </c>
      <c r="B211" s="25">
        <f t="shared" si="10"/>
        <v>1518.3615110174333</v>
      </c>
      <c r="C211" s="25">
        <f t="shared" si="11"/>
        <v>792.99689670260432</v>
      </c>
      <c r="D211" s="22">
        <v>200</v>
      </c>
      <c r="E211" s="24"/>
    </row>
    <row r="212" spans="1:5" ht="13.5" thickBot="1" x14ac:dyDescent="0.25">
      <c r="A212" s="25">
        <f t="shared" si="9"/>
        <v>226162.94621323177</v>
      </c>
      <c r="B212" s="25">
        <f t="shared" si="10"/>
        <v>1513.074865039416</v>
      </c>
      <c r="C212" s="25">
        <f t="shared" si="11"/>
        <v>798.28354268062162</v>
      </c>
      <c r="D212" s="22">
        <v>201</v>
      </c>
      <c r="E212" s="24"/>
    </row>
    <row r="213" spans="1:5" ht="13.5" thickBot="1" x14ac:dyDescent="0.25">
      <c r="A213" s="25">
        <f t="shared" si="9"/>
        <v>225359.34078026662</v>
      </c>
      <c r="B213" s="25">
        <f t="shared" si="10"/>
        <v>1507.7529747548786</v>
      </c>
      <c r="C213" s="25">
        <f t="shared" si="11"/>
        <v>803.60543296515903</v>
      </c>
      <c r="D213" s="22">
        <v>202</v>
      </c>
      <c r="E213" s="24"/>
    </row>
    <row r="214" spans="1:5" ht="13.5" thickBot="1" x14ac:dyDescent="0.25">
      <c r="A214" s="25">
        <f t="shared" si="9"/>
        <v>224550.37797774837</v>
      </c>
      <c r="B214" s="25">
        <f t="shared" si="10"/>
        <v>1502.3956052017775</v>
      </c>
      <c r="C214" s="25">
        <f t="shared" si="11"/>
        <v>808.9628025182601</v>
      </c>
      <c r="D214" s="22">
        <v>203</v>
      </c>
      <c r="E214" s="24"/>
    </row>
    <row r="215" spans="1:5" ht="13.5" thickBot="1" x14ac:dyDescent="0.25">
      <c r="A215" s="25">
        <f t="shared" si="9"/>
        <v>223736.02208987999</v>
      </c>
      <c r="B215" s="25">
        <f t="shared" si="10"/>
        <v>1497.002519851656</v>
      </c>
      <c r="C215" s="25">
        <f t="shared" si="11"/>
        <v>814.35588786838161</v>
      </c>
      <c r="D215" s="22">
        <v>204</v>
      </c>
      <c r="E215" s="24"/>
    </row>
    <row r="216" spans="1:5" ht="13.5" thickBot="1" x14ac:dyDescent="0.25">
      <c r="A216" s="25">
        <f t="shared" si="9"/>
        <v>222916.23716275915</v>
      </c>
      <c r="B216" s="25">
        <f t="shared" si="10"/>
        <v>1491.5734805991999</v>
      </c>
      <c r="C216" s="25">
        <f t="shared" si="11"/>
        <v>819.78492712083766</v>
      </c>
      <c r="D216" s="22">
        <v>205</v>
      </c>
      <c r="E216" s="24"/>
    </row>
    <row r="217" spans="1:5" ht="13.5" thickBot="1" x14ac:dyDescent="0.25">
      <c r="A217" s="25">
        <f t="shared" si="9"/>
        <v>222090.98700279085</v>
      </c>
      <c r="B217" s="25">
        <f t="shared" si="10"/>
        <v>1486.1082477517277</v>
      </c>
      <c r="C217" s="25">
        <f t="shared" si="11"/>
        <v>825.25015996830984</v>
      </c>
      <c r="D217" s="22">
        <v>206</v>
      </c>
      <c r="E217" s="24"/>
    </row>
    <row r="218" spans="1:5" ht="13.5" thickBot="1" x14ac:dyDescent="0.25">
      <c r="A218" s="25">
        <f t="shared" si="9"/>
        <v>221260.23517508942</v>
      </c>
      <c r="B218" s="25">
        <f t="shared" si="10"/>
        <v>1480.6065800186059</v>
      </c>
      <c r="C218" s="25">
        <f t="shared" si="11"/>
        <v>830.75182770143169</v>
      </c>
      <c r="D218" s="22">
        <v>207</v>
      </c>
      <c r="E218" s="24"/>
    </row>
    <row r="219" spans="1:5" ht="13.5" thickBot="1" x14ac:dyDescent="0.25">
      <c r="A219" s="25">
        <f t="shared" si="9"/>
        <v>220423.94500186999</v>
      </c>
      <c r="B219" s="25">
        <f t="shared" si="10"/>
        <v>1475.0682345005962</v>
      </c>
      <c r="C219" s="25">
        <f t="shared" si="11"/>
        <v>836.29017321944139</v>
      </c>
      <c r="D219" s="22">
        <v>208</v>
      </c>
      <c r="E219" s="24"/>
    </row>
    <row r="220" spans="1:5" ht="13.5" thickBot="1" x14ac:dyDescent="0.25">
      <c r="A220" s="25">
        <f t="shared" si="9"/>
        <v>219582.07956082909</v>
      </c>
      <c r="B220" s="25">
        <f t="shared" si="10"/>
        <v>1469.4929666791331</v>
      </c>
      <c r="C220" s="25">
        <f t="shared" si="11"/>
        <v>841.86544104090444</v>
      </c>
      <c r="D220" s="22">
        <v>209</v>
      </c>
      <c r="E220" s="24"/>
    </row>
    <row r="221" spans="1:5" ht="13.5" thickBot="1" x14ac:dyDescent="0.25">
      <c r="A221" s="25">
        <f t="shared" si="9"/>
        <v>218734.60168351457</v>
      </c>
      <c r="B221" s="25">
        <f t="shared" si="10"/>
        <v>1463.8805304055275</v>
      </c>
      <c r="C221" s="25">
        <f t="shared" si="11"/>
        <v>847.47787731451012</v>
      </c>
      <c r="D221" s="22">
        <v>210</v>
      </c>
      <c r="E221" s="24"/>
    </row>
    <row r="222" spans="1:5" ht="13.5" thickBot="1" x14ac:dyDescent="0.25">
      <c r="A222" s="25">
        <f t="shared" si="9"/>
        <v>217881.47395368462</v>
      </c>
      <c r="B222" s="25">
        <f t="shared" si="10"/>
        <v>1458.2306778900972</v>
      </c>
      <c r="C222" s="25">
        <f t="shared" si="11"/>
        <v>853.12772982994034</v>
      </c>
      <c r="D222" s="22">
        <v>211</v>
      </c>
      <c r="E222" s="24"/>
    </row>
    <row r="223" spans="1:5" ht="13.5" thickBot="1" x14ac:dyDescent="0.25">
      <c r="A223" s="25">
        <f t="shared" si="9"/>
        <v>217022.65870565581</v>
      </c>
      <c r="B223" s="25">
        <f t="shared" si="10"/>
        <v>1452.5431596912306</v>
      </c>
      <c r="C223" s="25">
        <f t="shared" si="11"/>
        <v>858.81524802880699</v>
      </c>
      <c r="D223" s="22">
        <v>212</v>
      </c>
      <c r="E223" s="24"/>
    </row>
    <row r="224" spans="1:5" ht="13.5" thickBot="1" x14ac:dyDescent="0.25">
      <c r="A224" s="25">
        <f t="shared" si="9"/>
        <v>216158.11802264015</v>
      </c>
      <c r="B224" s="25">
        <f t="shared" si="10"/>
        <v>1446.817724704372</v>
      </c>
      <c r="C224" s="25">
        <f t="shared" si="11"/>
        <v>864.54068301566554</v>
      </c>
      <c r="D224" s="22">
        <v>213</v>
      </c>
      <c r="E224" s="24"/>
    </row>
    <row r="225" spans="1:5" ht="13.5" thickBot="1" x14ac:dyDescent="0.25">
      <c r="A225" s="25">
        <f t="shared" si="9"/>
        <v>215287.81373507105</v>
      </c>
      <c r="B225" s="25">
        <f t="shared" si="10"/>
        <v>1441.0541201509343</v>
      </c>
      <c r="C225" s="25">
        <f t="shared" si="11"/>
        <v>870.30428756910328</v>
      </c>
      <c r="D225" s="22">
        <v>214</v>
      </c>
      <c r="E225" s="24"/>
    </row>
    <row r="226" spans="1:5" ht="13.5" thickBot="1" x14ac:dyDescent="0.25">
      <c r="A226" s="25">
        <f t="shared" si="9"/>
        <v>214411.70741891814</v>
      </c>
      <c r="B226" s="25">
        <f t="shared" si="10"/>
        <v>1435.2520915671403</v>
      </c>
      <c r="C226" s="25">
        <f t="shared" si="11"/>
        <v>876.10631615289731</v>
      </c>
      <c r="D226" s="22">
        <v>215</v>
      </c>
      <c r="E226" s="24"/>
    </row>
    <row r="227" spans="1:5" ht="13.5" thickBot="1" x14ac:dyDescent="0.25">
      <c r="A227" s="25">
        <f t="shared" si="9"/>
        <v>213529.7603939909</v>
      </c>
      <c r="B227" s="25">
        <f t="shared" si="10"/>
        <v>1429.4113827927877</v>
      </c>
      <c r="C227" s="25">
        <f t="shared" si="11"/>
        <v>881.94702492724991</v>
      </c>
      <c r="D227" s="22">
        <v>216</v>
      </c>
      <c r="E227" s="24"/>
    </row>
    <row r="228" spans="1:5" ht="13.5" thickBot="1" x14ac:dyDescent="0.25">
      <c r="A228" s="25">
        <f t="shared" si="9"/>
        <v>212641.93372223081</v>
      </c>
      <c r="B228" s="25">
        <f t="shared" si="10"/>
        <v>1423.5317359599394</v>
      </c>
      <c r="C228" s="25">
        <f t="shared" si="11"/>
        <v>887.82667176009818</v>
      </c>
      <c r="D228" s="22">
        <v>217</v>
      </c>
      <c r="E228" s="24"/>
    </row>
    <row r="229" spans="1:5" ht="13.5" thickBot="1" x14ac:dyDescent="0.25">
      <c r="A229" s="25">
        <f t="shared" si="9"/>
        <v>211748.18820599231</v>
      </c>
      <c r="B229" s="25">
        <f t="shared" si="10"/>
        <v>1417.6128914815388</v>
      </c>
      <c r="C229" s="25">
        <f t="shared" si="11"/>
        <v>893.74551623849879</v>
      </c>
      <c r="D229" s="22">
        <v>218</v>
      </c>
      <c r="E229" s="24"/>
    </row>
    <row r="230" spans="1:5" ht="13.5" thickBot="1" x14ac:dyDescent="0.25">
      <c r="A230" s="25">
        <f t="shared" si="9"/>
        <v>210848.48438631222</v>
      </c>
      <c r="B230" s="25">
        <f t="shared" si="10"/>
        <v>1411.6545880399487</v>
      </c>
      <c r="C230" s="25">
        <f t="shared" si="11"/>
        <v>899.70381968008883</v>
      </c>
      <c r="D230" s="22">
        <v>219</v>
      </c>
      <c r="E230" s="24"/>
    </row>
    <row r="231" spans="1:5" ht="13.5" thickBot="1" x14ac:dyDescent="0.25">
      <c r="A231" s="25">
        <f t="shared" si="9"/>
        <v>209942.7825411676</v>
      </c>
      <c r="B231" s="25">
        <f t="shared" si="10"/>
        <v>1405.6565625754149</v>
      </c>
      <c r="C231" s="25">
        <f t="shared" si="11"/>
        <v>905.70184514462267</v>
      </c>
      <c r="D231" s="22">
        <v>220</v>
      </c>
      <c r="E231" s="24"/>
    </row>
    <row r="232" spans="1:5" ht="13.5" thickBot="1" x14ac:dyDescent="0.25">
      <c r="A232" s="25">
        <f t="shared" si="9"/>
        <v>209031.04268372201</v>
      </c>
      <c r="B232" s="25">
        <f t="shared" si="10"/>
        <v>1399.6185502744509</v>
      </c>
      <c r="C232" s="25">
        <f t="shared" si="11"/>
        <v>911.73985744558672</v>
      </c>
      <c r="D232" s="22">
        <v>221</v>
      </c>
      <c r="E232" s="24"/>
    </row>
    <row r="233" spans="1:5" ht="13.5" thickBot="1" x14ac:dyDescent="0.25">
      <c r="A233" s="25">
        <f t="shared" si="9"/>
        <v>208113.22456056013</v>
      </c>
      <c r="B233" s="25">
        <f t="shared" si="10"/>
        <v>1393.5402845581468</v>
      </c>
      <c r="C233" s="25">
        <f t="shared" si="11"/>
        <v>917.81812316189075</v>
      </c>
      <c r="D233" s="22">
        <v>222</v>
      </c>
      <c r="E233" s="24"/>
    </row>
    <row r="234" spans="1:5" ht="13.5" thickBot="1" x14ac:dyDescent="0.25">
      <c r="A234" s="25">
        <f t="shared" si="9"/>
        <v>207189.28764991049</v>
      </c>
      <c r="B234" s="25">
        <f t="shared" si="10"/>
        <v>1387.4214970704008</v>
      </c>
      <c r="C234" s="25">
        <f t="shared" si="11"/>
        <v>923.93691064963673</v>
      </c>
      <c r="D234" s="22">
        <v>223</v>
      </c>
      <c r="E234" s="24"/>
    </row>
    <row r="235" spans="1:5" ht="13.5" thickBot="1" x14ac:dyDescent="0.25">
      <c r="A235" s="25">
        <f t="shared" si="9"/>
        <v>206259.19115985653</v>
      </c>
      <c r="B235" s="25">
        <f t="shared" si="10"/>
        <v>1381.2619176660701</v>
      </c>
      <c r="C235" s="25">
        <f t="shared" si="11"/>
        <v>930.0964900539675</v>
      </c>
      <c r="D235" s="22">
        <v>224</v>
      </c>
      <c r="E235" s="24"/>
    </row>
    <row r="236" spans="1:5" ht="13.5" thickBot="1" x14ac:dyDescent="0.25">
      <c r="A236" s="25">
        <f t="shared" si="9"/>
        <v>205322.89402653553</v>
      </c>
      <c r="B236" s="25">
        <f t="shared" si="10"/>
        <v>1375.0612743990434</v>
      </c>
      <c r="C236" s="25">
        <f t="shared" si="11"/>
        <v>936.29713332099413</v>
      </c>
      <c r="D236" s="22">
        <v>225</v>
      </c>
      <c r="E236" s="24"/>
    </row>
    <row r="237" spans="1:5" ht="13.5" thickBot="1" x14ac:dyDescent="0.25">
      <c r="A237" s="25">
        <f t="shared" si="9"/>
        <v>204380.35491232574</v>
      </c>
      <c r="B237" s="25">
        <f t="shared" si="10"/>
        <v>1368.819293510237</v>
      </c>
      <c r="C237" s="25">
        <f t="shared" si="11"/>
        <v>942.53911420980057</v>
      </c>
      <c r="D237" s="22">
        <v>226</v>
      </c>
      <c r="E237" s="24"/>
    </row>
    <row r="238" spans="1:5" ht="13.5" thickBot="1" x14ac:dyDescent="0.25">
      <c r="A238" s="25">
        <f t="shared" si="9"/>
        <v>203431.5322040212</v>
      </c>
      <c r="B238" s="25">
        <f t="shared" si="10"/>
        <v>1362.535699415505</v>
      </c>
      <c r="C238" s="25">
        <f t="shared" si="11"/>
        <v>948.82270830453263</v>
      </c>
      <c r="D238" s="22">
        <v>227</v>
      </c>
      <c r="E238" s="24"/>
    </row>
    <row r="239" spans="1:5" ht="13.5" thickBot="1" x14ac:dyDescent="0.25">
      <c r="A239" s="25">
        <f t="shared" si="9"/>
        <v>202476.38401099463</v>
      </c>
      <c r="B239" s="25">
        <f t="shared" si="10"/>
        <v>1356.2102146934747</v>
      </c>
      <c r="C239" s="25">
        <f t="shared" si="11"/>
        <v>955.14819302656292</v>
      </c>
      <c r="D239" s="22">
        <v>228</v>
      </c>
      <c r="E239" s="24"/>
    </row>
    <row r="240" spans="1:5" ht="13.5" thickBot="1" x14ac:dyDescent="0.25">
      <c r="A240" s="25">
        <f t="shared" si="9"/>
        <v>201514.86816334788</v>
      </c>
      <c r="B240" s="25">
        <f t="shared" si="10"/>
        <v>1349.8425600732976</v>
      </c>
      <c r="C240" s="25">
        <f t="shared" si="11"/>
        <v>961.51584764673999</v>
      </c>
      <c r="D240" s="22">
        <v>229</v>
      </c>
      <c r="E240" s="24"/>
    </row>
    <row r="241" spans="1:5" ht="13.5" thickBot="1" x14ac:dyDescent="0.25">
      <c r="A241" s="25">
        <f t="shared" si="9"/>
        <v>200546.94221005015</v>
      </c>
      <c r="B241" s="25">
        <f t="shared" si="10"/>
        <v>1343.4324544223193</v>
      </c>
      <c r="C241" s="25">
        <f t="shared" si="11"/>
        <v>967.92595329771825</v>
      </c>
      <c r="D241" s="22">
        <v>230</v>
      </c>
      <c r="E241" s="24"/>
    </row>
    <row r="242" spans="1:5" ht="13.5" thickBot="1" x14ac:dyDescent="0.25">
      <c r="A242" s="25">
        <f t="shared" si="9"/>
        <v>199572.56341706379</v>
      </c>
      <c r="B242" s="25">
        <f t="shared" si="10"/>
        <v>1336.9796147336676</v>
      </c>
      <c r="C242" s="25">
        <f t="shared" si="11"/>
        <v>974.37879298636994</v>
      </c>
      <c r="D242" s="22">
        <v>231</v>
      </c>
      <c r="E242" s="24"/>
    </row>
    <row r="243" spans="1:5" ht="13.5" thickBot="1" x14ac:dyDescent="0.25">
      <c r="A243" s="25">
        <f t="shared" si="9"/>
        <v>198591.68876545751</v>
      </c>
      <c r="B243" s="25">
        <f t="shared" si="10"/>
        <v>1330.4837561137585</v>
      </c>
      <c r="C243" s="25">
        <f t="shared" si="11"/>
        <v>980.87465160627903</v>
      </c>
      <c r="D243" s="22">
        <v>232</v>
      </c>
      <c r="E243" s="24"/>
    </row>
    <row r="244" spans="1:5" ht="13.5" thickBot="1" x14ac:dyDescent="0.25">
      <c r="A244" s="25">
        <f t="shared" si="9"/>
        <v>197604.27494950718</v>
      </c>
      <c r="B244" s="25">
        <f t="shared" si="10"/>
        <v>1323.9445917697169</v>
      </c>
      <c r="C244" s="25">
        <f t="shared" si="11"/>
        <v>987.41381595032067</v>
      </c>
      <c r="D244" s="22">
        <v>233</v>
      </c>
      <c r="E244" s="24"/>
    </row>
    <row r="245" spans="1:5" ht="13.5" thickBot="1" x14ac:dyDescent="0.25">
      <c r="A245" s="25">
        <f t="shared" si="9"/>
        <v>196610.27837478384</v>
      </c>
      <c r="B245" s="25">
        <f t="shared" si="10"/>
        <v>1317.3618329967146</v>
      </c>
      <c r="C245" s="25">
        <f t="shared" si="11"/>
        <v>993.99657472332296</v>
      </c>
      <c r="D245" s="22">
        <v>234</v>
      </c>
      <c r="E245" s="24"/>
    </row>
    <row r="246" spans="1:5" ht="13.5" thickBot="1" x14ac:dyDescent="0.25">
      <c r="A246" s="25">
        <f t="shared" si="9"/>
        <v>195609.65515622904</v>
      </c>
      <c r="B246" s="25">
        <f t="shared" si="10"/>
        <v>1310.7351891652256</v>
      </c>
      <c r="C246" s="25">
        <f t="shared" si="11"/>
        <v>1000.623218554812</v>
      </c>
      <c r="D246" s="22">
        <v>235</v>
      </c>
      <c r="E246" s="24"/>
    </row>
    <row r="247" spans="1:5" ht="13.5" thickBot="1" x14ac:dyDescent="0.25">
      <c r="A247" s="25">
        <f t="shared" si="9"/>
        <v>194602.36111621719</v>
      </c>
      <c r="B247" s="25">
        <f t="shared" si="10"/>
        <v>1304.0643677081937</v>
      </c>
      <c r="C247" s="25">
        <f t="shared" si="11"/>
        <v>1007.2940400118439</v>
      </c>
      <c r="D247" s="22">
        <v>236</v>
      </c>
      <c r="E247" s="24"/>
    </row>
    <row r="248" spans="1:5" ht="13.5" thickBot="1" x14ac:dyDescent="0.25">
      <c r="A248" s="25">
        <f t="shared" si="9"/>
        <v>193588.35178260526</v>
      </c>
      <c r="B248" s="25">
        <f t="shared" si="10"/>
        <v>1297.3490741081146</v>
      </c>
      <c r="C248" s="25">
        <f t="shared" si="11"/>
        <v>1014.009333611923</v>
      </c>
      <c r="D248" s="22">
        <v>237</v>
      </c>
      <c r="E248" s="24"/>
    </row>
    <row r="249" spans="1:5" ht="13.5" thickBot="1" x14ac:dyDescent="0.25">
      <c r="A249" s="25">
        <f t="shared" si="9"/>
        <v>192567.58238676927</v>
      </c>
      <c r="B249" s="25">
        <f t="shared" si="10"/>
        <v>1290.589011884035</v>
      </c>
      <c r="C249" s="25">
        <f t="shared" si="11"/>
        <v>1020.7693958360026</v>
      </c>
      <c r="D249" s="22">
        <v>238</v>
      </c>
      <c r="E249" s="24"/>
    </row>
    <row r="250" spans="1:5" ht="13.5" thickBot="1" x14ac:dyDescent="0.25">
      <c r="A250" s="25">
        <f t="shared" si="9"/>
        <v>191540.0078616277</v>
      </c>
      <c r="B250" s="25">
        <f t="shared" si="10"/>
        <v>1283.7838825784618</v>
      </c>
      <c r="C250" s="25">
        <f t="shared" si="11"/>
        <v>1027.5745251415758</v>
      </c>
      <c r="D250" s="22">
        <v>239</v>
      </c>
      <c r="E250" s="24"/>
    </row>
    <row r="251" spans="1:5" ht="13.5" thickBot="1" x14ac:dyDescent="0.25">
      <c r="A251" s="25">
        <f t="shared" si="9"/>
        <v>190505.58283965185</v>
      </c>
      <c r="B251" s="25">
        <f t="shared" si="10"/>
        <v>1276.9333857441848</v>
      </c>
      <c r="C251" s="25">
        <f t="shared" si="11"/>
        <v>1034.4250219758528</v>
      </c>
      <c r="D251" s="22">
        <v>240</v>
      </c>
      <c r="E251" s="24"/>
    </row>
    <row r="252" spans="1:5" ht="13.5" thickBot="1" x14ac:dyDescent="0.25">
      <c r="A252" s="25">
        <f t="shared" si="9"/>
        <v>189464.26165086281</v>
      </c>
      <c r="B252" s="25">
        <f t="shared" si="10"/>
        <v>1270.0372189310124</v>
      </c>
      <c r="C252" s="25">
        <f t="shared" si="11"/>
        <v>1041.3211887890252</v>
      </c>
      <c r="D252" s="22">
        <v>241</v>
      </c>
      <c r="E252" s="24"/>
    </row>
    <row r="253" spans="1:5" ht="13.5" thickBot="1" x14ac:dyDescent="0.25">
      <c r="A253" s="25">
        <f t="shared" si="9"/>
        <v>188415.99832081518</v>
      </c>
      <c r="B253" s="25">
        <f t="shared" si="10"/>
        <v>1263.0950776724187</v>
      </c>
      <c r="C253" s="25">
        <f t="shared" si="11"/>
        <v>1048.2633300476189</v>
      </c>
      <c r="D253" s="22">
        <v>242</v>
      </c>
      <c r="E253" s="24"/>
    </row>
    <row r="254" spans="1:5" ht="13.5" thickBot="1" x14ac:dyDescent="0.25">
      <c r="A254" s="25">
        <f t="shared" si="9"/>
        <v>187360.74656856724</v>
      </c>
      <c r="B254" s="25">
        <f t="shared" si="10"/>
        <v>1256.1066554721012</v>
      </c>
      <c r="C254" s="25">
        <f t="shared" si="11"/>
        <v>1055.2517522479363</v>
      </c>
      <c r="D254" s="22">
        <v>243</v>
      </c>
      <c r="E254" s="24"/>
    </row>
    <row r="255" spans="1:5" ht="13.5" thickBot="1" x14ac:dyDescent="0.25">
      <c r="A255" s="25">
        <f t="shared" si="9"/>
        <v>186298.45980463765</v>
      </c>
      <c r="B255" s="25">
        <f t="shared" si="10"/>
        <v>1249.0716437904482</v>
      </c>
      <c r="C255" s="25">
        <f t="shared" si="11"/>
        <v>1062.2867639295894</v>
      </c>
      <c r="D255" s="22">
        <v>244</v>
      </c>
      <c r="E255" s="24"/>
    </row>
    <row r="256" spans="1:5" ht="13.5" thickBot="1" x14ac:dyDescent="0.25">
      <c r="A256" s="25">
        <f t="shared" si="9"/>
        <v>185229.09112894852</v>
      </c>
      <c r="B256" s="25">
        <f t="shared" si="10"/>
        <v>1241.9897320309176</v>
      </c>
      <c r="C256" s="25">
        <f t="shared" si="11"/>
        <v>1069.36867568912</v>
      </c>
      <c r="D256" s="22">
        <v>245</v>
      </c>
      <c r="E256" s="24"/>
    </row>
    <row r="257" spans="1:5" ht="13.5" thickBot="1" x14ac:dyDescent="0.25">
      <c r="A257" s="25">
        <f t="shared" si="9"/>
        <v>184152.5933287548</v>
      </c>
      <c r="B257" s="25">
        <f t="shared" si="10"/>
        <v>1234.8606075263235</v>
      </c>
      <c r="C257" s="25">
        <f t="shared" si="11"/>
        <v>1076.4978001937141</v>
      </c>
      <c r="D257" s="22">
        <v>246</v>
      </c>
      <c r="E257" s="24"/>
    </row>
    <row r="258" spans="1:5" ht="13.5" thickBot="1" x14ac:dyDescent="0.25">
      <c r="A258" s="25">
        <f t="shared" si="9"/>
        <v>183068.91887655979</v>
      </c>
      <c r="B258" s="25">
        <f t="shared" si="10"/>
        <v>1227.6839555250319</v>
      </c>
      <c r="C258" s="25">
        <f t="shared" si="11"/>
        <v>1083.6744521950056</v>
      </c>
      <c r="D258" s="22">
        <v>247</v>
      </c>
      <c r="E258" s="24"/>
    </row>
    <row r="259" spans="1:5" ht="13.5" thickBot="1" x14ac:dyDescent="0.25">
      <c r="A259" s="25">
        <f t="shared" si="9"/>
        <v>181978.01992801682</v>
      </c>
      <c r="B259" s="25">
        <f t="shared" si="10"/>
        <v>1220.4594591770654</v>
      </c>
      <c r="C259" s="25">
        <f t="shared" si="11"/>
        <v>1090.8989485429722</v>
      </c>
      <c r="D259" s="22">
        <v>248</v>
      </c>
      <c r="E259" s="24"/>
    </row>
    <row r="260" spans="1:5" ht="13.5" thickBot="1" x14ac:dyDescent="0.25">
      <c r="A260" s="25">
        <f t="shared" si="9"/>
        <v>180879.8483198169</v>
      </c>
      <c r="B260" s="25">
        <f t="shared" si="10"/>
        <v>1213.1867995201121</v>
      </c>
      <c r="C260" s="25">
        <f t="shared" si="11"/>
        <v>1098.1716081999255</v>
      </c>
      <c r="D260" s="22">
        <v>249</v>
      </c>
      <c r="E260" s="24"/>
    </row>
    <row r="261" spans="1:5" ht="13.5" thickBot="1" x14ac:dyDescent="0.25">
      <c r="A261" s="25">
        <f t="shared" si="9"/>
        <v>179774.35556756231</v>
      </c>
      <c r="B261" s="25">
        <f t="shared" si="10"/>
        <v>1205.865655465446</v>
      </c>
      <c r="C261" s="25">
        <f t="shared" si="11"/>
        <v>1105.4927522545916</v>
      </c>
      <c r="D261" s="22">
        <v>250</v>
      </c>
      <c r="E261" s="24"/>
    </row>
    <row r="262" spans="1:5" ht="13.5" thickBot="1" x14ac:dyDescent="0.25">
      <c r="A262" s="25">
        <f t="shared" si="9"/>
        <v>178661.49286362602</v>
      </c>
      <c r="B262" s="25">
        <f t="shared" si="10"/>
        <v>1198.4957037837487</v>
      </c>
      <c r="C262" s="25">
        <f t="shared" si="11"/>
        <v>1112.8627039362889</v>
      </c>
      <c r="D262" s="22">
        <v>251</v>
      </c>
      <c r="E262" s="24"/>
    </row>
    <row r="263" spans="1:5" ht="13.5" thickBot="1" x14ac:dyDescent="0.25">
      <c r="A263" s="25">
        <f t="shared" si="9"/>
        <v>177541.21107499683</v>
      </c>
      <c r="B263" s="25">
        <f t="shared" si="10"/>
        <v>1191.07661909084</v>
      </c>
      <c r="C263" s="25">
        <f t="shared" si="11"/>
        <v>1120.2817886291975</v>
      </c>
      <c r="D263" s="22">
        <v>252</v>
      </c>
      <c r="E263" s="24"/>
    </row>
    <row r="264" spans="1:5" ht="13.5" thickBot="1" x14ac:dyDescent="0.25">
      <c r="A264" s="25">
        <f t="shared" si="9"/>
        <v>176413.46074111009</v>
      </c>
      <c r="B264" s="25">
        <f t="shared" si="10"/>
        <v>1183.6080738333123</v>
      </c>
      <c r="C264" s="25">
        <f t="shared" si="11"/>
        <v>1127.7503338867252</v>
      </c>
      <c r="D264" s="22">
        <v>253</v>
      </c>
      <c r="E264" s="24"/>
    </row>
    <row r="265" spans="1:5" ht="13.5" thickBot="1" x14ac:dyDescent="0.25">
      <c r="A265" s="25">
        <f t="shared" si="9"/>
        <v>175278.19207166412</v>
      </c>
      <c r="B265" s="25">
        <f t="shared" si="10"/>
        <v>1176.0897382740673</v>
      </c>
      <c r="C265" s="25">
        <f t="shared" si="11"/>
        <v>1135.2686694459703</v>
      </c>
      <c r="D265" s="22">
        <v>254</v>
      </c>
      <c r="E265" s="24"/>
    </row>
    <row r="266" spans="1:5" ht="13.5" thickBot="1" x14ac:dyDescent="0.25">
      <c r="A266" s="25">
        <f t="shared" si="9"/>
        <v>174135.35494442185</v>
      </c>
      <c r="B266" s="25">
        <f t="shared" si="10"/>
        <v>1168.5212804777609</v>
      </c>
      <c r="C266" s="25">
        <f t="shared" si="11"/>
        <v>1142.8371272422767</v>
      </c>
      <c r="D266" s="22">
        <v>255</v>
      </c>
      <c r="E266" s="24"/>
    </row>
    <row r="267" spans="1:5" ht="13.5" thickBot="1" x14ac:dyDescent="0.25">
      <c r="A267" s="25">
        <f t="shared" si="9"/>
        <v>172984.89890299796</v>
      </c>
      <c r="B267" s="25">
        <f t="shared" si="10"/>
        <v>1160.9023662961456</v>
      </c>
      <c r="C267" s="25">
        <f t="shared" si="11"/>
        <v>1150.456041423892</v>
      </c>
      <c r="D267" s="22">
        <v>256</v>
      </c>
      <c r="E267" s="24"/>
    </row>
    <row r="268" spans="1:5" ht="13.5" thickBot="1" x14ac:dyDescent="0.25">
      <c r="A268" s="25">
        <f t="shared" ref="A268:A331" si="12">A267-C268-E268</f>
        <v>171826.77315463123</v>
      </c>
      <c r="B268" s="25">
        <f t="shared" ref="B268:B331" si="13">A267*$B$2/12</f>
        <v>1153.2326593533196</v>
      </c>
      <c r="C268" s="25">
        <f t="shared" ref="C268:C331" si="14">MIN(A267,$B$7-B268)</f>
        <v>1158.125748366718</v>
      </c>
      <c r="D268" s="22">
        <v>257</v>
      </c>
      <c r="E268" s="24"/>
    </row>
    <row r="269" spans="1:5" ht="13.5" thickBot="1" x14ac:dyDescent="0.25">
      <c r="A269" s="25">
        <f t="shared" si="12"/>
        <v>170660.92656794208</v>
      </c>
      <c r="B269" s="25">
        <f t="shared" si="13"/>
        <v>1145.5118210308749</v>
      </c>
      <c r="C269" s="25">
        <f t="shared" si="14"/>
        <v>1165.8465866891627</v>
      </c>
      <c r="D269" s="22">
        <v>258</v>
      </c>
      <c r="E269" s="24"/>
    </row>
    <row r="270" spans="1:5" ht="13.5" thickBot="1" x14ac:dyDescent="0.25">
      <c r="A270" s="25">
        <f t="shared" si="12"/>
        <v>169487.30767067499</v>
      </c>
      <c r="B270" s="25">
        <f t="shared" si="13"/>
        <v>1137.7395104529471</v>
      </c>
      <c r="C270" s="25">
        <f t="shared" si="14"/>
        <v>1173.6188972670905</v>
      </c>
      <c r="D270" s="22">
        <v>259</v>
      </c>
      <c r="E270" s="24"/>
    </row>
    <row r="271" spans="1:5" ht="13.5" thickBot="1" x14ac:dyDescent="0.25">
      <c r="A271" s="25">
        <f t="shared" si="12"/>
        <v>168305.86464742612</v>
      </c>
      <c r="B271" s="25">
        <f t="shared" si="13"/>
        <v>1129.9153844711666</v>
      </c>
      <c r="C271" s="25">
        <f t="shared" si="14"/>
        <v>1181.443023248871</v>
      </c>
      <c r="D271" s="22">
        <v>260</v>
      </c>
      <c r="E271" s="24"/>
    </row>
    <row r="272" spans="1:5" ht="13.5" thickBot="1" x14ac:dyDescent="0.25">
      <c r="A272" s="25">
        <f t="shared" si="12"/>
        <v>167116.54533735558</v>
      </c>
      <c r="B272" s="25">
        <f t="shared" si="13"/>
        <v>1122.0390976495075</v>
      </c>
      <c r="C272" s="25">
        <f t="shared" si="14"/>
        <v>1189.31931007053</v>
      </c>
      <c r="D272" s="22">
        <v>261</v>
      </c>
      <c r="E272" s="24"/>
    </row>
    <row r="273" spans="1:5" ht="13.5" thickBot="1" x14ac:dyDescent="0.25">
      <c r="A273" s="25">
        <f t="shared" si="12"/>
        <v>165919.29723188459</v>
      </c>
      <c r="B273" s="25">
        <f t="shared" si="13"/>
        <v>1114.1103022490372</v>
      </c>
      <c r="C273" s="25">
        <f t="shared" si="14"/>
        <v>1197.2481054710004</v>
      </c>
      <c r="D273" s="22">
        <v>262</v>
      </c>
      <c r="E273" s="24"/>
    </row>
    <row r="274" spans="1:5" ht="13.5" thickBot="1" x14ac:dyDescent="0.25">
      <c r="A274" s="25">
        <f t="shared" si="12"/>
        <v>164714.06747237712</v>
      </c>
      <c r="B274" s="25">
        <f t="shared" si="13"/>
        <v>1106.128648212564</v>
      </c>
      <c r="C274" s="25">
        <f t="shared" si="14"/>
        <v>1205.2297595074735</v>
      </c>
      <c r="D274" s="22">
        <v>263</v>
      </c>
      <c r="E274" s="24"/>
    </row>
    <row r="275" spans="1:5" ht="13.5" thickBot="1" x14ac:dyDescent="0.25">
      <c r="A275" s="25">
        <f t="shared" si="12"/>
        <v>163500.80284780628</v>
      </c>
      <c r="B275" s="25">
        <f t="shared" si="13"/>
        <v>1098.0937831491808</v>
      </c>
      <c r="C275" s="25">
        <f t="shared" si="14"/>
        <v>1213.2646245708568</v>
      </c>
      <c r="D275" s="22">
        <v>264</v>
      </c>
      <c r="E275" s="24"/>
    </row>
    <row r="276" spans="1:5" ht="13.5" thickBot="1" x14ac:dyDescent="0.25">
      <c r="A276" s="25">
        <f t="shared" si="12"/>
        <v>162279.44979240495</v>
      </c>
      <c r="B276" s="25">
        <f t="shared" si="13"/>
        <v>1090.0053523187087</v>
      </c>
      <c r="C276" s="25">
        <f t="shared" si="14"/>
        <v>1221.3530554013289</v>
      </c>
      <c r="D276" s="22">
        <v>265</v>
      </c>
      <c r="E276" s="24"/>
    </row>
    <row r="277" spans="1:5" ht="13.5" thickBot="1" x14ac:dyDescent="0.25">
      <c r="A277" s="25">
        <f t="shared" si="12"/>
        <v>161049.95438330094</v>
      </c>
      <c r="B277" s="25">
        <f t="shared" si="13"/>
        <v>1081.8629986160329</v>
      </c>
      <c r="C277" s="25">
        <f t="shared" si="14"/>
        <v>1229.4954091040047</v>
      </c>
      <c r="D277" s="22">
        <v>266</v>
      </c>
      <c r="E277" s="24"/>
    </row>
    <row r="278" spans="1:5" ht="13.5" thickBot="1" x14ac:dyDescent="0.25">
      <c r="A278" s="25">
        <f t="shared" si="12"/>
        <v>159812.26233813624</v>
      </c>
      <c r="B278" s="25">
        <f t="shared" si="13"/>
        <v>1073.6663625553397</v>
      </c>
      <c r="C278" s="25">
        <f t="shared" si="14"/>
        <v>1237.6920451646979</v>
      </c>
      <c r="D278" s="22">
        <v>267</v>
      </c>
      <c r="E278" s="24"/>
    </row>
    <row r="279" spans="1:5" ht="13.5" thickBot="1" x14ac:dyDescent="0.25">
      <c r="A279" s="25">
        <f t="shared" si="12"/>
        <v>158566.31901267043</v>
      </c>
      <c r="B279" s="25">
        <f t="shared" si="13"/>
        <v>1065.4150822542417</v>
      </c>
      <c r="C279" s="25">
        <f t="shared" si="14"/>
        <v>1245.9433254657959</v>
      </c>
      <c r="D279" s="22">
        <v>268</v>
      </c>
      <c r="E279" s="24"/>
    </row>
    <row r="280" spans="1:5" ht="13.5" thickBot="1" x14ac:dyDescent="0.25">
      <c r="A280" s="25">
        <f t="shared" si="12"/>
        <v>157312.06939836818</v>
      </c>
      <c r="B280" s="25">
        <f t="shared" si="13"/>
        <v>1057.1087934178029</v>
      </c>
      <c r="C280" s="25">
        <f t="shared" si="14"/>
        <v>1254.2496143022347</v>
      </c>
      <c r="D280" s="22">
        <v>269</v>
      </c>
      <c r="E280" s="24"/>
    </row>
    <row r="281" spans="1:5" ht="13.5" thickBot="1" x14ac:dyDescent="0.25">
      <c r="A281" s="25">
        <f t="shared" si="12"/>
        <v>156049.4581199706</v>
      </c>
      <c r="B281" s="25">
        <f t="shared" si="13"/>
        <v>1048.7471293224546</v>
      </c>
      <c r="C281" s="25">
        <f t="shared" si="14"/>
        <v>1262.611278397583</v>
      </c>
      <c r="D281" s="22">
        <v>270</v>
      </c>
      <c r="E281" s="24"/>
    </row>
    <row r="282" spans="1:5" ht="13.5" thickBot="1" x14ac:dyDescent="0.25">
      <c r="A282" s="25">
        <f t="shared" si="12"/>
        <v>154778.42943305036</v>
      </c>
      <c r="B282" s="25">
        <f t="shared" si="13"/>
        <v>1040.3297207998041</v>
      </c>
      <c r="C282" s="25">
        <f t="shared" si="14"/>
        <v>1271.0286869202334</v>
      </c>
      <c r="D282" s="22">
        <v>271</v>
      </c>
      <c r="E282" s="24"/>
    </row>
    <row r="283" spans="1:5" ht="13.5" thickBot="1" x14ac:dyDescent="0.25">
      <c r="A283" s="25">
        <f t="shared" si="12"/>
        <v>153498.92722155066</v>
      </c>
      <c r="B283" s="25">
        <f t="shared" si="13"/>
        <v>1031.8561962203357</v>
      </c>
      <c r="C283" s="25">
        <f t="shared" si="14"/>
        <v>1279.5022114997018</v>
      </c>
      <c r="D283" s="22">
        <v>272</v>
      </c>
      <c r="E283" s="24"/>
    </row>
    <row r="284" spans="1:5" ht="13.5" thickBot="1" x14ac:dyDescent="0.25">
      <c r="A284" s="25">
        <f t="shared" si="12"/>
        <v>152210.89499530764</v>
      </c>
      <c r="B284" s="25">
        <f t="shared" si="13"/>
        <v>1023.3261814770044</v>
      </c>
      <c r="C284" s="25">
        <f t="shared" si="14"/>
        <v>1288.0322262430332</v>
      </c>
      <c r="D284" s="22">
        <v>273</v>
      </c>
      <c r="E284" s="24"/>
    </row>
    <row r="285" spans="1:5" ht="13.5" thickBot="1" x14ac:dyDescent="0.25">
      <c r="A285" s="25">
        <f t="shared" si="12"/>
        <v>150914.27588755632</v>
      </c>
      <c r="B285" s="25">
        <f t="shared" si="13"/>
        <v>1014.7392999687177</v>
      </c>
      <c r="C285" s="25">
        <f t="shared" si="14"/>
        <v>1296.6191077513199</v>
      </c>
      <c r="D285" s="22">
        <v>274</v>
      </c>
      <c r="E285" s="24"/>
    </row>
    <row r="286" spans="1:5" ht="13.5" thickBot="1" x14ac:dyDescent="0.25">
      <c r="A286" s="25">
        <f t="shared" si="12"/>
        <v>149609.01265241997</v>
      </c>
      <c r="B286" s="25">
        <f t="shared" si="13"/>
        <v>1006.0951725837089</v>
      </c>
      <c r="C286" s="25">
        <f t="shared" si="14"/>
        <v>1305.2632351363286</v>
      </c>
      <c r="D286" s="22">
        <v>275</v>
      </c>
      <c r="E286" s="24"/>
    </row>
    <row r="287" spans="1:5" ht="13.5" thickBot="1" x14ac:dyDescent="0.25">
      <c r="A287" s="25">
        <f t="shared" si="12"/>
        <v>148295.04766238274</v>
      </c>
      <c r="B287" s="25">
        <f t="shared" si="13"/>
        <v>997.39341768279985</v>
      </c>
      <c r="C287" s="25">
        <f t="shared" si="14"/>
        <v>1313.9649900372378</v>
      </c>
      <c r="D287" s="22">
        <v>276</v>
      </c>
      <c r="E287" s="24"/>
    </row>
    <row r="288" spans="1:5" ht="13.5" thickBot="1" x14ac:dyDescent="0.25">
      <c r="A288" s="25">
        <f t="shared" si="12"/>
        <v>146972.32290574527</v>
      </c>
      <c r="B288" s="25">
        <f t="shared" si="13"/>
        <v>988.63365108255164</v>
      </c>
      <c r="C288" s="25">
        <f t="shared" si="14"/>
        <v>1322.7247566374858</v>
      </c>
      <c r="D288" s="22">
        <v>277</v>
      </c>
      <c r="E288" s="24"/>
    </row>
    <row r="289" spans="1:5" ht="13.5" thickBot="1" x14ac:dyDescent="0.25">
      <c r="A289" s="25">
        <f t="shared" si="12"/>
        <v>145640.77998406353</v>
      </c>
      <c r="B289" s="25">
        <f t="shared" si="13"/>
        <v>979.81548603830186</v>
      </c>
      <c r="C289" s="25">
        <f t="shared" si="14"/>
        <v>1331.5429216817356</v>
      </c>
      <c r="D289" s="22">
        <v>278</v>
      </c>
      <c r="E289" s="24"/>
    </row>
    <row r="290" spans="1:5" ht="13.5" thickBot="1" x14ac:dyDescent="0.25">
      <c r="A290" s="25">
        <f t="shared" si="12"/>
        <v>144300.36010957058</v>
      </c>
      <c r="B290" s="25">
        <f t="shared" si="13"/>
        <v>970.93853322709026</v>
      </c>
      <c r="C290" s="25">
        <f t="shared" si="14"/>
        <v>1340.4198744929472</v>
      </c>
      <c r="D290" s="22">
        <v>279</v>
      </c>
      <c r="E290" s="24"/>
    </row>
    <row r="291" spans="1:5" ht="13.5" thickBot="1" x14ac:dyDescent="0.25">
      <c r="A291" s="25">
        <f t="shared" si="12"/>
        <v>142951.00410258101</v>
      </c>
      <c r="B291" s="25">
        <f t="shared" si="13"/>
        <v>962.00240073047053</v>
      </c>
      <c r="C291" s="25">
        <f t="shared" si="14"/>
        <v>1349.356006989567</v>
      </c>
      <c r="D291" s="22">
        <v>280</v>
      </c>
      <c r="E291" s="24"/>
    </row>
    <row r="292" spans="1:5" ht="13.5" thickBot="1" x14ac:dyDescent="0.25">
      <c r="A292" s="25">
        <f t="shared" si="12"/>
        <v>141592.65238887817</v>
      </c>
      <c r="B292" s="25">
        <f t="shared" si="13"/>
        <v>953.00669401720677</v>
      </c>
      <c r="C292" s="25">
        <f t="shared" si="14"/>
        <v>1358.3517137028307</v>
      </c>
      <c r="D292" s="22">
        <v>281</v>
      </c>
      <c r="E292" s="24"/>
    </row>
    <row r="293" spans="1:5" ht="13.5" thickBot="1" x14ac:dyDescent="0.25">
      <c r="A293" s="25">
        <f t="shared" si="12"/>
        <v>140225.244997084</v>
      </c>
      <c r="B293" s="25">
        <f t="shared" si="13"/>
        <v>943.95101592585445</v>
      </c>
      <c r="C293" s="25">
        <f t="shared" si="14"/>
        <v>1367.4073917941832</v>
      </c>
      <c r="D293" s="22">
        <v>282</v>
      </c>
      <c r="E293" s="24"/>
    </row>
    <row r="294" spans="1:5" ht="13.5" thickBot="1" x14ac:dyDescent="0.25">
      <c r="A294" s="25">
        <f t="shared" si="12"/>
        <v>138848.72155601118</v>
      </c>
      <c r="B294" s="25">
        <f t="shared" si="13"/>
        <v>934.83496664722668</v>
      </c>
      <c r="C294" s="25">
        <f t="shared" si="14"/>
        <v>1376.5234410728108</v>
      </c>
      <c r="D294" s="22">
        <v>283</v>
      </c>
      <c r="E294" s="24"/>
    </row>
    <row r="295" spans="1:5" ht="13.5" thickBot="1" x14ac:dyDescent="0.25">
      <c r="A295" s="25">
        <f t="shared" si="12"/>
        <v>137463.02129199789</v>
      </c>
      <c r="B295" s="25">
        <f t="shared" si="13"/>
        <v>925.65814370674116</v>
      </c>
      <c r="C295" s="25">
        <f t="shared" si="14"/>
        <v>1385.7002640132964</v>
      </c>
      <c r="D295" s="22">
        <v>284</v>
      </c>
      <c r="E295" s="24"/>
    </row>
    <row r="296" spans="1:5" ht="13.5" thickBot="1" x14ac:dyDescent="0.25">
      <c r="A296" s="25">
        <f t="shared" si="12"/>
        <v>136068.08302622451</v>
      </c>
      <c r="B296" s="25">
        <f t="shared" si="13"/>
        <v>916.42014194665262</v>
      </c>
      <c r="C296" s="25">
        <f t="shared" si="14"/>
        <v>1394.938265773385</v>
      </c>
      <c r="D296" s="22">
        <v>285</v>
      </c>
      <c r="E296" s="24"/>
    </row>
    <row r="297" spans="1:5" ht="13.5" thickBot="1" x14ac:dyDescent="0.25">
      <c r="A297" s="25">
        <f t="shared" si="12"/>
        <v>134663.84517201263</v>
      </c>
      <c r="B297" s="25">
        <f t="shared" si="13"/>
        <v>907.12055350816343</v>
      </c>
      <c r="C297" s="25">
        <f t="shared" si="14"/>
        <v>1404.237854211874</v>
      </c>
      <c r="D297" s="22">
        <v>286</v>
      </c>
      <c r="E297" s="24"/>
    </row>
    <row r="298" spans="1:5" ht="13.5" thickBot="1" x14ac:dyDescent="0.25">
      <c r="A298" s="25">
        <f t="shared" si="12"/>
        <v>133250.24573210601</v>
      </c>
      <c r="B298" s="25">
        <f t="shared" si="13"/>
        <v>897.7589678134176</v>
      </c>
      <c r="C298" s="25">
        <f t="shared" si="14"/>
        <v>1413.5994399066199</v>
      </c>
      <c r="D298" s="22">
        <v>287</v>
      </c>
      <c r="E298" s="24"/>
    </row>
    <row r="299" spans="1:5" ht="13.5" thickBot="1" x14ac:dyDescent="0.25">
      <c r="A299" s="25">
        <f t="shared" si="12"/>
        <v>131827.22229593334</v>
      </c>
      <c r="B299" s="25">
        <f t="shared" si="13"/>
        <v>888.33497154737336</v>
      </c>
      <c r="C299" s="25">
        <f t="shared" si="14"/>
        <v>1423.0234361726643</v>
      </c>
      <c r="D299" s="22">
        <v>288</v>
      </c>
      <c r="E299" s="24"/>
    </row>
    <row r="300" spans="1:5" ht="13.5" thickBot="1" x14ac:dyDescent="0.25">
      <c r="A300" s="25">
        <f t="shared" si="12"/>
        <v>130394.71203685287</v>
      </c>
      <c r="B300" s="25">
        <f t="shared" si="13"/>
        <v>878.84814863955569</v>
      </c>
      <c r="C300" s="25">
        <f t="shared" si="14"/>
        <v>1432.5102590804818</v>
      </c>
      <c r="D300" s="22">
        <v>289</v>
      </c>
      <c r="E300" s="24"/>
    </row>
    <row r="301" spans="1:5" ht="13.5" thickBot="1" x14ac:dyDescent="0.25">
      <c r="A301" s="25">
        <f t="shared" si="12"/>
        <v>128952.65170937852</v>
      </c>
      <c r="B301" s="25">
        <f t="shared" si="13"/>
        <v>869.29808024568581</v>
      </c>
      <c r="C301" s="25">
        <f t="shared" si="14"/>
        <v>1442.0603274743517</v>
      </c>
      <c r="D301" s="22">
        <v>290</v>
      </c>
      <c r="E301" s="24"/>
    </row>
    <row r="302" spans="1:5" ht="13.5" thickBot="1" x14ac:dyDescent="0.25">
      <c r="A302" s="25">
        <f t="shared" si="12"/>
        <v>127500.97764638768</v>
      </c>
      <c r="B302" s="25">
        <f t="shared" si="13"/>
        <v>859.68434472919023</v>
      </c>
      <c r="C302" s="25">
        <f t="shared" si="14"/>
        <v>1451.6740629908472</v>
      </c>
      <c r="D302" s="22">
        <v>291</v>
      </c>
      <c r="E302" s="24"/>
    </row>
    <row r="303" spans="1:5" ht="13.5" thickBot="1" x14ac:dyDescent="0.25">
      <c r="A303" s="25">
        <f t="shared" si="12"/>
        <v>126039.62575631023</v>
      </c>
      <c r="B303" s="25">
        <f t="shared" si="13"/>
        <v>850.00651764258453</v>
      </c>
      <c r="C303" s="25">
        <f t="shared" si="14"/>
        <v>1461.3518900774529</v>
      </c>
      <c r="D303" s="22">
        <v>292</v>
      </c>
      <c r="E303" s="24"/>
    </row>
    <row r="304" spans="1:5" ht="13.5" thickBot="1" x14ac:dyDescent="0.25">
      <c r="A304" s="25">
        <f t="shared" si="12"/>
        <v>124568.53152029893</v>
      </c>
      <c r="B304" s="25">
        <f t="shared" si="13"/>
        <v>840.26417170873492</v>
      </c>
      <c r="C304" s="25">
        <f t="shared" si="14"/>
        <v>1471.0942360113027</v>
      </c>
      <c r="D304" s="22">
        <v>293</v>
      </c>
      <c r="E304" s="24"/>
    </row>
    <row r="305" spans="1:5" ht="13.5" thickBot="1" x14ac:dyDescent="0.25">
      <c r="A305" s="25">
        <f t="shared" si="12"/>
        <v>123087.62998938089</v>
      </c>
      <c r="B305" s="25">
        <f t="shared" si="13"/>
        <v>830.45687680199296</v>
      </c>
      <c r="C305" s="25">
        <f t="shared" si="14"/>
        <v>1480.9015309180445</v>
      </c>
      <c r="D305" s="22">
        <v>294</v>
      </c>
      <c r="E305" s="24"/>
    </row>
    <row r="306" spans="1:5" ht="13.5" thickBot="1" x14ac:dyDescent="0.25">
      <c r="A306" s="25">
        <f t="shared" si="12"/>
        <v>121596.85578159006</v>
      </c>
      <c r="B306" s="25">
        <f t="shared" si="13"/>
        <v>820.58419992920597</v>
      </c>
      <c r="C306" s="25">
        <f t="shared" si="14"/>
        <v>1490.7742077908315</v>
      </c>
      <c r="D306" s="22">
        <v>295</v>
      </c>
      <c r="E306" s="24"/>
    </row>
    <row r="307" spans="1:5" ht="13.5" thickBot="1" x14ac:dyDescent="0.25">
      <c r="A307" s="25">
        <f t="shared" si="12"/>
        <v>120096.14307908062</v>
      </c>
      <c r="B307" s="25">
        <f t="shared" si="13"/>
        <v>810.64570521060034</v>
      </c>
      <c r="C307" s="25">
        <f t="shared" si="14"/>
        <v>1500.7127025094373</v>
      </c>
      <c r="D307" s="22">
        <v>296</v>
      </c>
      <c r="E307" s="24"/>
    </row>
    <row r="308" spans="1:5" ht="13.5" thickBot="1" x14ac:dyDescent="0.25">
      <c r="A308" s="25">
        <f t="shared" si="12"/>
        <v>118585.42562522112</v>
      </c>
      <c r="B308" s="25">
        <f t="shared" si="13"/>
        <v>800.64095386053748</v>
      </c>
      <c r="C308" s="25">
        <f t="shared" si="14"/>
        <v>1510.7174538595</v>
      </c>
      <c r="D308" s="22">
        <v>297</v>
      </c>
      <c r="E308" s="24"/>
    </row>
    <row r="309" spans="1:5" ht="13.5" thickBot="1" x14ac:dyDescent="0.25">
      <c r="A309" s="25">
        <f t="shared" si="12"/>
        <v>117064.63672166922</v>
      </c>
      <c r="B309" s="25">
        <f t="shared" si="13"/>
        <v>790.56950416814072</v>
      </c>
      <c r="C309" s="25">
        <f t="shared" si="14"/>
        <v>1520.788903551897</v>
      </c>
      <c r="D309" s="22">
        <v>298</v>
      </c>
      <c r="E309" s="24"/>
    </row>
    <row r="310" spans="1:5" ht="13.5" thickBot="1" x14ac:dyDescent="0.25">
      <c r="A310" s="25">
        <f t="shared" si="12"/>
        <v>115533.70922542697</v>
      </c>
      <c r="B310" s="25">
        <f t="shared" si="13"/>
        <v>780.43091147779478</v>
      </c>
      <c r="C310" s="25">
        <f t="shared" si="14"/>
        <v>1530.9274962422428</v>
      </c>
      <c r="D310" s="22">
        <v>299</v>
      </c>
      <c r="E310" s="24"/>
    </row>
    <row r="311" spans="1:5" ht="13.5" thickBot="1" x14ac:dyDescent="0.25">
      <c r="A311" s="25">
        <f t="shared" si="12"/>
        <v>113992.57554587645</v>
      </c>
      <c r="B311" s="25">
        <f t="shared" si="13"/>
        <v>770.22472816951313</v>
      </c>
      <c r="C311" s="25">
        <f t="shared" si="14"/>
        <v>1541.1336795505244</v>
      </c>
      <c r="D311" s="22">
        <v>300</v>
      </c>
      <c r="E311" s="24"/>
    </row>
    <row r="312" spans="1:5" ht="13.5" thickBot="1" x14ac:dyDescent="0.25">
      <c r="A312" s="25">
        <f t="shared" si="12"/>
        <v>112441.16764179559</v>
      </c>
      <c r="B312" s="25">
        <f t="shared" si="13"/>
        <v>759.95050363917642</v>
      </c>
      <c r="C312" s="25">
        <f t="shared" si="14"/>
        <v>1551.407904080861</v>
      </c>
      <c r="D312" s="22">
        <v>301</v>
      </c>
      <c r="E312" s="24"/>
    </row>
    <row r="313" spans="1:5" ht="13.5" thickBot="1" x14ac:dyDescent="0.25">
      <c r="A313" s="25">
        <f t="shared" si="12"/>
        <v>110879.41701835419</v>
      </c>
      <c r="B313" s="25">
        <f t="shared" si="13"/>
        <v>749.60778427863727</v>
      </c>
      <c r="C313" s="25">
        <f t="shared" si="14"/>
        <v>1561.7506234414004</v>
      </c>
      <c r="D313" s="22">
        <v>302</v>
      </c>
      <c r="E313" s="24"/>
    </row>
    <row r="314" spans="1:5" ht="13.5" thickBot="1" x14ac:dyDescent="0.25">
      <c r="A314" s="25">
        <f t="shared" si="12"/>
        <v>109307.25472408984</v>
      </c>
      <c r="B314" s="25">
        <f t="shared" si="13"/>
        <v>739.19611345569456</v>
      </c>
      <c r="C314" s="25">
        <f t="shared" si="14"/>
        <v>1572.162294264343</v>
      </c>
      <c r="D314" s="22">
        <v>303</v>
      </c>
      <c r="E314" s="24"/>
    </row>
    <row r="315" spans="1:5" ht="13.5" thickBot="1" x14ac:dyDescent="0.25">
      <c r="A315" s="25">
        <f t="shared" si="12"/>
        <v>107724.61134786374</v>
      </c>
      <c r="B315" s="25">
        <f t="shared" si="13"/>
        <v>728.71503149393232</v>
      </c>
      <c r="C315" s="25">
        <f t="shared" si="14"/>
        <v>1582.6433762261054</v>
      </c>
      <c r="D315" s="22">
        <v>304</v>
      </c>
      <c r="E315" s="24"/>
    </row>
    <row r="316" spans="1:5" ht="13.5" thickBot="1" x14ac:dyDescent="0.25">
      <c r="A316" s="25">
        <f t="shared" si="12"/>
        <v>106131.41701579613</v>
      </c>
      <c r="B316" s="25">
        <f t="shared" si="13"/>
        <v>718.16407565242491</v>
      </c>
      <c r="C316" s="25">
        <f t="shared" si="14"/>
        <v>1593.1943320676128</v>
      </c>
      <c r="D316" s="22">
        <v>305</v>
      </c>
      <c r="E316" s="24"/>
    </row>
    <row r="317" spans="1:5" ht="13.5" thickBot="1" x14ac:dyDescent="0.25">
      <c r="A317" s="25">
        <f t="shared" si="12"/>
        <v>104527.6013881814</v>
      </c>
      <c r="B317" s="25">
        <f t="shared" si="13"/>
        <v>707.54278010530754</v>
      </c>
      <c r="C317" s="25">
        <f t="shared" si="14"/>
        <v>1603.8156276147301</v>
      </c>
      <c r="D317" s="22">
        <v>306</v>
      </c>
      <c r="E317" s="24"/>
    </row>
    <row r="318" spans="1:5" ht="13.5" thickBot="1" x14ac:dyDescent="0.25">
      <c r="A318" s="25">
        <f t="shared" si="12"/>
        <v>102913.09365638257</v>
      </c>
      <c r="B318" s="25">
        <f t="shared" si="13"/>
        <v>696.85067592120924</v>
      </c>
      <c r="C318" s="25">
        <f t="shared" si="14"/>
        <v>1614.5077317988284</v>
      </c>
      <c r="D318" s="22">
        <v>307</v>
      </c>
      <c r="E318" s="24"/>
    </row>
    <row r="319" spans="1:5" ht="13.5" thickBot="1" x14ac:dyDescent="0.25">
      <c r="A319" s="25">
        <f t="shared" si="12"/>
        <v>101287.82253970508</v>
      </c>
      <c r="B319" s="25">
        <f t="shared" si="13"/>
        <v>686.08729104255053</v>
      </c>
      <c r="C319" s="25">
        <f t="shared" si="14"/>
        <v>1625.271116677487</v>
      </c>
      <c r="D319" s="22">
        <v>308</v>
      </c>
      <c r="E319" s="24"/>
    </row>
    <row r="320" spans="1:5" ht="13.5" thickBot="1" x14ac:dyDescent="0.25">
      <c r="A320" s="25">
        <f t="shared" si="12"/>
        <v>99651.716282249748</v>
      </c>
      <c r="B320" s="25">
        <f t="shared" si="13"/>
        <v>675.25215026470062</v>
      </c>
      <c r="C320" s="25">
        <f t="shared" si="14"/>
        <v>1636.1062574553371</v>
      </c>
      <c r="D320" s="22">
        <v>309</v>
      </c>
      <c r="E320" s="24"/>
    </row>
    <row r="321" spans="1:5" ht="13.5" thickBot="1" x14ac:dyDescent="0.25">
      <c r="A321" s="25">
        <f t="shared" si="12"/>
        <v>98004.702649744708</v>
      </c>
      <c r="B321" s="25">
        <f t="shared" si="13"/>
        <v>664.34477521499832</v>
      </c>
      <c r="C321" s="25">
        <f t="shared" si="14"/>
        <v>1647.0136325050394</v>
      </c>
      <c r="D321" s="22">
        <v>310</v>
      </c>
      <c r="E321" s="24"/>
    </row>
    <row r="322" spans="1:5" ht="13.5" thickBot="1" x14ac:dyDescent="0.25">
      <c r="A322" s="25">
        <f t="shared" si="12"/>
        <v>96346.708926356296</v>
      </c>
      <c r="B322" s="25">
        <f t="shared" si="13"/>
        <v>653.36468433163134</v>
      </c>
      <c r="C322" s="25">
        <f t="shared" si="14"/>
        <v>1657.9937233884061</v>
      </c>
      <c r="D322" s="22">
        <v>311</v>
      </c>
      <c r="E322" s="24"/>
    </row>
    <row r="323" spans="1:5" ht="13.5" thickBot="1" x14ac:dyDescent="0.25">
      <c r="A323" s="25">
        <f t="shared" si="12"/>
        <v>94677.66191147863</v>
      </c>
      <c r="B323" s="25">
        <f t="shared" si="13"/>
        <v>642.31139284237531</v>
      </c>
      <c r="C323" s="25">
        <f t="shared" si="14"/>
        <v>1669.0470148776621</v>
      </c>
      <c r="D323" s="22">
        <v>312</v>
      </c>
      <c r="E323" s="24"/>
    </row>
    <row r="324" spans="1:5" ht="13.5" thickBot="1" x14ac:dyDescent="0.25">
      <c r="A324" s="25">
        <f t="shared" si="12"/>
        <v>92997.487916501777</v>
      </c>
      <c r="B324" s="25">
        <f t="shared" si="13"/>
        <v>631.18441274319082</v>
      </c>
      <c r="C324" s="25">
        <f t="shared" si="14"/>
        <v>1680.1739949768466</v>
      </c>
      <c r="D324" s="22">
        <v>313</v>
      </c>
      <c r="E324" s="24"/>
    </row>
    <row r="325" spans="1:5" ht="13.5" thickBot="1" x14ac:dyDescent="0.25">
      <c r="A325" s="25">
        <f t="shared" si="12"/>
        <v>91306.112761558412</v>
      </c>
      <c r="B325" s="25">
        <f t="shared" si="13"/>
        <v>619.98325277667857</v>
      </c>
      <c r="C325" s="25">
        <f t="shared" si="14"/>
        <v>1691.3751549433591</v>
      </c>
      <c r="D325" s="22">
        <v>314</v>
      </c>
      <c r="E325" s="24"/>
    </row>
    <row r="326" spans="1:5" ht="13.5" thickBot="1" x14ac:dyDescent="0.25">
      <c r="A326" s="25">
        <f t="shared" si="12"/>
        <v>89603.46177224876</v>
      </c>
      <c r="B326" s="25">
        <f t="shared" si="13"/>
        <v>608.70741841038944</v>
      </c>
      <c r="C326" s="25">
        <f t="shared" si="14"/>
        <v>1702.6509893096481</v>
      </c>
      <c r="D326" s="22">
        <v>315</v>
      </c>
      <c r="E326" s="24"/>
    </row>
    <row r="327" spans="1:5" ht="13.5" thickBot="1" x14ac:dyDescent="0.25">
      <c r="A327" s="25">
        <f t="shared" si="12"/>
        <v>87889.45977634372</v>
      </c>
      <c r="B327" s="25">
        <f t="shared" si="13"/>
        <v>597.3564118149917</v>
      </c>
      <c r="C327" s="25">
        <f t="shared" si="14"/>
        <v>1714.001995905046</v>
      </c>
      <c r="D327" s="22">
        <v>316</v>
      </c>
      <c r="E327" s="24"/>
    </row>
    <row r="328" spans="1:5" ht="13.5" thickBot="1" x14ac:dyDescent="0.25">
      <c r="A328" s="25">
        <f t="shared" si="12"/>
        <v>86164.031100465974</v>
      </c>
      <c r="B328" s="25">
        <f t="shared" si="13"/>
        <v>585.92973184229152</v>
      </c>
      <c r="C328" s="25">
        <f t="shared" si="14"/>
        <v>1725.4286758777462</v>
      </c>
      <c r="D328" s="22">
        <v>317</v>
      </c>
      <c r="E328" s="24"/>
    </row>
    <row r="329" spans="1:5" ht="13.5" thickBot="1" x14ac:dyDescent="0.25">
      <c r="A329" s="25">
        <f t="shared" si="12"/>
        <v>84427.09956674905</v>
      </c>
      <c r="B329" s="25">
        <f t="shared" si="13"/>
        <v>574.42687400310649</v>
      </c>
      <c r="C329" s="25">
        <f t="shared" si="14"/>
        <v>1736.931533716931</v>
      </c>
      <c r="D329" s="22">
        <v>318</v>
      </c>
      <c r="E329" s="24"/>
    </row>
    <row r="330" spans="1:5" ht="13.5" thickBot="1" x14ac:dyDescent="0.25">
      <c r="A330" s="25">
        <f t="shared" si="12"/>
        <v>82678.588489474001</v>
      </c>
      <c r="B330" s="25">
        <f t="shared" si="13"/>
        <v>562.84733044499364</v>
      </c>
      <c r="C330" s="25">
        <f t="shared" si="14"/>
        <v>1748.511077275044</v>
      </c>
      <c r="D330" s="22">
        <v>319</v>
      </c>
      <c r="E330" s="24"/>
    </row>
    <row r="331" spans="1:5" ht="13.5" thickBot="1" x14ac:dyDescent="0.25">
      <c r="A331" s="25">
        <f t="shared" si="12"/>
        <v>80918.420671683794</v>
      </c>
      <c r="B331" s="25">
        <f t="shared" si="13"/>
        <v>551.19058992982661</v>
      </c>
      <c r="C331" s="25">
        <f t="shared" si="14"/>
        <v>1760.1678177902108</v>
      </c>
      <c r="D331" s="22">
        <v>320</v>
      </c>
      <c r="E331" s="24"/>
    </row>
    <row r="332" spans="1:5" ht="13.5" thickBot="1" x14ac:dyDescent="0.25">
      <c r="A332" s="25">
        <f t="shared" ref="A332:A371" si="15">A331-C332-E332</f>
        <v>79146.518401774985</v>
      </c>
      <c r="B332" s="25">
        <f t="shared" ref="B332:B371" si="16">A331*$B$2/12</f>
        <v>539.45613781122529</v>
      </c>
      <c r="C332" s="25">
        <f t="shared" ref="C332:C371" si="17">MIN(A331,$B$7-B332)</f>
        <v>1771.9022699088123</v>
      </c>
      <c r="D332" s="22">
        <v>321</v>
      </c>
      <c r="E332" s="24"/>
    </row>
    <row r="333" spans="1:5" ht="13.5" thickBot="1" x14ac:dyDescent="0.25">
      <c r="A333" s="25">
        <f t="shared" si="15"/>
        <v>77362.803450066785</v>
      </c>
      <c r="B333" s="25">
        <f t="shared" si="16"/>
        <v>527.64345601183322</v>
      </c>
      <c r="C333" s="25">
        <f t="shared" si="17"/>
        <v>1783.7149517082044</v>
      </c>
      <c r="D333" s="22">
        <v>322</v>
      </c>
      <c r="E333" s="24"/>
    </row>
    <row r="334" spans="1:5" ht="13.5" thickBot="1" x14ac:dyDescent="0.25">
      <c r="A334" s="25">
        <f t="shared" si="15"/>
        <v>75567.197065347194</v>
      </c>
      <c r="B334" s="25">
        <f t="shared" si="16"/>
        <v>515.75202300044532</v>
      </c>
      <c r="C334" s="25">
        <f t="shared" si="17"/>
        <v>1795.6063847195924</v>
      </c>
      <c r="D334" s="22">
        <v>323</v>
      </c>
      <c r="E334" s="24"/>
    </row>
    <row r="335" spans="1:5" ht="13.5" thickBot="1" x14ac:dyDescent="0.25">
      <c r="A335" s="25">
        <f t="shared" si="15"/>
        <v>73759.61997139614</v>
      </c>
      <c r="B335" s="25">
        <f t="shared" si="16"/>
        <v>503.78131376898131</v>
      </c>
      <c r="C335" s="25">
        <f t="shared" si="17"/>
        <v>1807.5770939510562</v>
      </c>
      <c r="D335" s="22">
        <v>324</v>
      </c>
      <c r="E335" s="24"/>
    </row>
    <row r="336" spans="1:5" ht="13.5" thickBot="1" x14ac:dyDescent="0.25">
      <c r="A336" s="25">
        <f t="shared" si="15"/>
        <v>71939.992363485406</v>
      </c>
      <c r="B336" s="25">
        <f t="shared" si="16"/>
        <v>491.7307998093076</v>
      </c>
      <c r="C336" s="25">
        <f t="shared" si="17"/>
        <v>1819.6276079107299</v>
      </c>
      <c r="D336" s="22">
        <v>325</v>
      </c>
      <c r="E336" s="24"/>
    </row>
    <row r="337" spans="1:5" ht="13.5" thickBot="1" x14ac:dyDescent="0.25">
      <c r="A337" s="25">
        <f t="shared" si="15"/>
        <v>70108.233904855268</v>
      </c>
      <c r="B337" s="25">
        <f t="shared" si="16"/>
        <v>479.59994908990274</v>
      </c>
      <c r="C337" s="25">
        <f t="shared" si="17"/>
        <v>1831.7584586301348</v>
      </c>
      <c r="D337" s="22">
        <v>326</v>
      </c>
      <c r="E337" s="24"/>
    </row>
    <row r="338" spans="1:5" ht="13.5" thickBot="1" x14ac:dyDescent="0.25">
      <c r="A338" s="25">
        <f t="shared" si="15"/>
        <v>68264.263723167605</v>
      </c>
      <c r="B338" s="25">
        <f t="shared" si="16"/>
        <v>467.38822603236849</v>
      </c>
      <c r="C338" s="25">
        <f t="shared" si="17"/>
        <v>1843.9701816876691</v>
      </c>
      <c r="D338" s="22">
        <v>327</v>
      </c>
      <c r="E338" s="24"/>
    </row>
    <row r="339" spans="1:5" ht="13.5" thickBot="1" x14ac:dyDescent="0.25">
      <c r="A339" s="25">
        <f t="shared" si="15"/>
        <v>66408.000406935345</v>
      </c>
      <c r="B339" s="25">
        <f t="shared" si="16"/>
        <v>455.09509148778403</v>
      </c>
      <c r="C339" s="25">
        <f t="shared" si="17"/>
        <v>1856.2633162322536</v>
      </c>
      <c r="D339" s="22">
        <v>328</v>
      </c>
      <c r="E339" s="24"/>
    </row>
    <row r="340" spans="1:5" ht="13.5" thickBot="1" x14ac:dyDescent="0.25">
      <c r="A340" s="25">
        <f t="shared" si="15"/>
        <v>64539.36200192821</v>
      </c>
      <c r="B340" s="25">
        <f t="shared" si="16"/>
        <v>442.72000271290227</v>
      </c>
      <c r="C340" s="25">
        <f t="shared" si="17"/>
        <v>1868.6384050071354</v>
      </c>
      <c r="D340" s="22">
        <v>329</v>
      </c>
      <c r="E340" s="24"/>
    </row>
    <row r="341" spans="1:5" ht="13.5" thickBot="1" x14ac:dyDescent="0.25">
      <c r="A341" s="25">
        <f t="shared" si="15"/>
        <v>62658.266007554361</v>
      </c>
      <c r="B341" s="25">
        <f t="shared" si="16"/>
        <v>430.26241334618811</v>
      </c>
      <c r="C341" s="25">
        <f t="shared" si="17"/>
        <v>1881.0959943738494</v>
      </c>
      <c r="D341" s="22">
        <v>330</v>
      </c>
      <c r="E341" s="24"/>
    </row>
    <row r="342" spans="1:5" ht="13.5" thickBot="1" x14ac:dyDescent="0.25">
      <c r="A342" s="25">
        <f t="shared" si="15"/>
        <v>60764.62937321802</v>
      </c>
      <c r="B342" s="25">
        <f t="shared" si="16"/>
        <v>417.72177338369573</v>
      </c>
      <c r="C342" s="25">
        <f t="shared" si="17"/>
        <v>1893.6366343363418</v>
      </c>
      <c r="D342" s="22">
        <v>331</v>
      </c>
      <c r="E342" s="24"/>
    </row>
    <row r="343" spans="1:5" ht="13.5" thickBot="1" x14ac:dyDescent="0.25">
      <c r="A343" s="25">
        <f t="shared" si="15"/>
        <v>58858.368494652772</v>
      </c>
      <c r="B343" s="25">
        <f t="shared" si="16"/>
        <v>405.0975291547868</v>
      </c>
      <c r="C343" s="25">
        <f t="shared" si="17"/>
        <v>1906.2608785652508</v>
      </c>
      <c r="D343" s="22">
        <v>332</v>
      </c>
      <c r="E343" s="24"/>
    </row>
    <row r="344" spans="1:5" ht="13.5" thickBot="1" x14ac:dyDescent="0.25">
      <c r="A344" s="25">
        <f t="shared" si="15"/>
        <v>56939.399210230418</v>
      </c>
      <c r="B344" s="25">
        <f t="shared" si="16"/>
        <v>392.3891232976851</v>
      </c>
      <c r="C344" s="25">
        <f t="shared" si="17"/>
        <v>1918.9692844223525</v>
      </c>
      <c r="D344" s="22">
        <v>333</v>
      </c>
      <c r="E344" s="24"/>
    </row>
    <row r="345" spans="1:5" ht="13.5" thickBot="1" x14ac:dyDescent="0.25">
      <c r="A345" s="25">
        <f t="shared" si="15"/>
        <v>55007.63679724525</v>
      </c>
      <c r="B345" s="25">
        <f t="shared" si="16"/>
        <v>379.59599473486946</v>
      </c>
      <c r="C345" s="25">
        <f t="shared" si="17"/>
        <v>1931.7624129851681</v>
      </c>
      <c r="D345" s="22">
        <v>334</v>
      </c>
      <c r="E345" s="24"/>
    </row>
    <row r="346" spans="1:5" ht="13.5" thickBot="1" x14ac:dyDescent="0.25">
      <c r="A346" s="25">
        <f t="shared" si="15"/>
        <v>53062.995968173513</v>
      </c>
      <c r="B346" s="25">
        <f t="shared" si="16"/>
        <v>366.7175786483017</v>
      </c>
      <c r="C346" s="25">
        <f t="shared" si="17"/>
        <v>1944.6408290717359</v>
      </c>
      <c r="D346" s="22">
        <v>335</v>
      </c>
      <c r="E346" s="24"/>
    </row>
    <row r="347" spans="1:5" ht="13.5" thickBot="1" x14ac:dyDescent="0.25">
      <c r="A347" s="25">
        <f t="shared" si="15"/>
        <v>51105.390866907968</v>
      </c>
      <c r="B347" s="25">
        <f t="shared" si="16"/>
        <v>353.75330645449009</v>
      </c>
      <c r="C347" s="25">
        <f t="shared" si="17"/>
        <v>1957.6051012655475</v>
      </c>
      <c r="D347" s="22">
        <v>336</v>
      </c>
      <c r="E347" s="24"/>
    </row>
    <row r="348" spans="1:5" ht="13.5" thickBot="1" x14ac:dyDescent="0.25">
      <c r="A348" s="25">
        <f t="shared" si="15"/>
        <v>49134.735064967317</v>
      </c>
      <c r="B348" s="25">
        <f t="shared" si="16"/>
        <v>340.70260577938649</v>
      </c>
      <c r="C348" s="25">
        <f t="shared" si="17"/>
        <v>1970.6558019406511</v>
      </c>
      <c r="D348" s="22">
        <v>337</v>
      </c>
      <c r="E348" s="24"/>
    </row>
    <row r="349" spans="1:5" ht="13.5" thickBot="1" x14ac:dyDescent="0.25">
      <c r="A349" s="25">
        <f t="shared" si="15"/>
        <v>47150.941557680395</v>
      </c>
      <c r="B349" s="25">
        <f t="shared" si="16"/>
        <v>327.56490043311544</v>
      </c>
      <c r="C349" s="25">
        <f t="shared" si="17"/>
        <v>1983.7935072869222</v>
      </c>
      <c r="D349" s="22">
        <v>338</v>
      </c>
      <c r="E349" s="24"/>
    </row>
    <row r="350" spans="1:5" ht="13.5" thickBot="1" x14ac:dyDescent="0.25">
      <c r="A350" s="25">
        <f t="shared" si="15"/>
        <v>45153.922760344896</v>
      </c>
      <c r="B350" s="25">
        <f t="shared" si="16"/>
        <v>314.339610384536</v>
      </c>
      <c r="C350" s="25">
        <f t="shared" si="17"/>
        <v>1997.0187973355016</v>
      </c>
      <c r="D350" s="22">
        <v>339</v>
      </c>
      <c r="E350" s="24"/>
    </row>
    <row r="351" spans="1:5" ht="13.5" thickBot="1" x14ac:dyDescent="0.25">
      <c r="A351" s="25">
        <f t="shared" si="15"/>
        <v>43143.590504360494</v>
      </c>
      <c r="B351" s="25">
        <f t="shared" si="16"/>
        <v>301.02615173563265</v>
      </c>
      <c r="C351" s="25">
        <f t="shared" si="17"/>
        <v>2010.332255984405</v>
      </c>
      <c r="D351" s="22">
        <v>340</v>
      </c>
      <c r="E351" s="24"/>
    </row>
    <row r="352" spans="1:5" ht="13.5" thickBot="1" x14ac:dyDescent="0.25">
      <c r="A352" s="25">
        <f t="shared" si="15"/>
        <v>41119.856033336197</v>
      </c>
      <c r="B352" s="25">
        <f t="shared" si="16"/>
        <v>287.62393669573663</v>
      </c>
      <c r="C352" s="25">
        <f t="shared" si="17"/>
        <v>2023.734471024301</v>
      </c>
      <c r="D352" s="22">
        <v>341</v>
      </c>
      <c r="E352" s="24"/>
    </row>
    <row r="353" spans="1:5" ht="13.5" thickBot="1" x14ac:dyDescent="0.25">
      <c r="A353" s="25">
        <f t="shared" si="15"/>
        <v>39082.629999171731</v>
      </c>
      <c r="B353" s="25">
        <f t="shared" si="16"/>
        <v>274.13237355557465</v>
      </c>
      <c r="C353" s="25">
        <f t="shared" si="17"/>
        <v>2037.2260341644628</v>
      </c>
      <c r="D353" s="22">
        <v>342</v>
      </c>
      <c r="E353" s="24"/>
    </row>
    <row r="354" spans="1:5" ht="13.5" thickBot="1" x14ac:dyDescent="0.25">
      <c r="A354" s="25">
        <f t="shared" si="15"/>
        <v>37031.822458112838</v>
      </c>
      <c r="B354" s="25">
        <f t="shared" si="16"/>
        <v>260.55086666114488</v>
      </c>
      <c r="C354" s="25">
        <f t="shared" si="17"/>
        <v>2050.8075410588926</v>
      </c>
      <c r="D354" s="22">
        <v>343</v>
      </c>
      <c r="E354" s="24"/>
    </row>
    <row r="355" spans="1:5" ht="13.5" thickBot="1" x14ac:dyDescent="0.25">
      <c r="A355" s="25">
        <f t="shared" si="15"/>
        <v>34967.342866780222</v>
      </c>
      <c r="B355" s="25">
        <f t="shared" si="16"/>
        <v>246.87881638741894</v>
      </c>
      <c r="C355" s="25">
        <f t="shared" si="17"/>
        <v>2064.4795913326188</v>
      </c>
      <c r="D355" s="22">
        <v>344</v>
      </c>
      <c r="E355" s="24"/>
    </row>
    <row r="356" spans="1:5" ht="13.5" thickBot="1" x14ac:dyDescent="0.25">
      <c r="A356" s="25">
        <f t="shared" si="15"/>
        <v>32889.10007817205</v>
      </c>
      <c r="B356" s="25">
        <f t="shared" si="16"/>
        <v>233.11561911186814</v>
      </c>
      <c r="C356" s="25">
        <f t="shared" si="17"/>
        <v>2078.2427886081696</v>
      </c>
      <c r="D356" s="22">
        <v>345</v>
      </c>
      <c r="E356" s="24"/>
    </row>
    <row r="357" spans="1:5" ht="13.5" thickBot="1" x14ac:dyDescent="0.25">
      <c r="A357" s="25">
        <f t="shared" si="15"/>
        <v>30797.002337639828</v>
      </c>
      <c r="B357" s="25">
        <f t="shared" si="16"/>
        <v>219.26066718781365</v>
      </c>
      <c r="C357" s="25">
        <f t="shared" si="17"/>
        <v>2092.0977405322237</v>
      </c>
      <c r="D357" s="22">
        <v>346</v>
      </c>
      <c r="E357" s="24"/>
    </row>
    <row r="358" spans="1:5" ht="13.5" thickBot="1" x14ac:dyDescent="0.25">
      <c r="A358" s="25">
        <f t="shared" si="15"/>
        <v>28690.957278837388</v>
      </c>
      <c r="B358" s="25">
        <f t="shared" si="16"/>
        <v>205.31334891759886</v>
      </c>
      <c r="C358" s="25">
        <f t="shared" si="17"/>
        <v>2106.0450588024387</v>
      </c>
      <c r="D358" s="22">
        <v>347</v>
      </c>
      <c r="E358" s="24"/>
    </row>
    <row r="359" spans="1:5" ht="13.5" thickBot="1" x14ac:dyDescent="0.25">
      <c r="A359" s="25">
        <f t="shared" si="15"/>
        <v>26570.871919642934</v>
      </c>
      <c r="B359" s="25">
        <f t="shared" si="16"/>
        <v>191.2730485255826</v>
      </c>
      <c r="C359" s="25">
        <f t="shared" si="17"/>
        <v>2120.0853591944551</v>
      </c>
      <c r="D359" s="22">
        <v>348</v>
      </c>
      <c r="E359" s="24"/>
    </row>
    <row r="360" spans="1:5" ht="13.5" thickBot="1" x14ac:dyDescent="0.25">
      <c r="A360" s="25">
        <f t="shared" si="15"/>
        <v>24436.652658053848</v>
      </c>
      <c r="B360" s="25">
        <f t="shared" si="16"/>
        <v>177.13914613095289</v>
      </c>
      <c r="C360" s="25">
        <f t="shared" si="17"/>
        <v>2134.2192615890845</v>
      </c>
      <c r="D360" s="22">
        <v>349</v>
      </c>
      <c r="E360" s="24"/>
    </row>
    <row r="361" spans="1:5" ht="13.5" thickBot="1" x14ac:dyDescent="0.25">
      <c r="A361" s="25">
        <f t="shared" si="15"/>
        <v>22288.205268054171</v>
      </c>
      <c r="B361" s="25">
        <f t="shared" si="16"/>
        <v>162.91101772035898</v>
      </c>
      <c r="C361" s="25">
        <f t="shared" si="17"/>
        <v>2148.4473899996788</v>
      </c>
      <c r="D361" s="22">
        <v>350</v>
      </c>
      <c r="E361" s="24"/>
    </row>
    <row r="362" spans="1:5" ht="13.5" thickBot="1" x14ac:dyDescent="0.25">
      <c r="A362" s="25">
        <f t="shared" si="15"/>
        <v>20125.434895454495</v>
      </c>
      <c r="B362" s="25">
        <f t="shared" si="16"/>
        <v>148.58803512036113</v>
      </c>
      <c r="C362" s="25">
        <f t="shared" si="17"/>
        <v>2162.7703725996766</v>
      </c>
      <c r="D362" s="22">
        <v>351</v>
      </c>
      <c r="E362" s="24"/>
    </row>
    <row r="363" spans="1:5" ht="13.5" thickBot="1" x14ac:dyDescent="0.25">
      <c r="A363" s="25">
        <f t="shared" si="15"/>
        <v>17948.246053704155</v>
      </c>
      <c r="B363" s="25">
        <f t="shared" si="16"/>
        <v>134.16956596969663</v>
      </c>
      <c r="C363" s="25">
        <f t="shared" si="17"/>
        <v>2177.188841750341</v>
      </c>
      <c r="D363" s="22">
        <v>352</v>
      </c>
      <c r="E363" s="24"/>
    </row>
    <row r="364" spans="1:5" ht="13.5" thickBot="1" x14ac:dyDescent="0.25">
      <c r="A364" s="25">
        <f t="shared" si="15"/>
        <v>15756.542619675478</v>
      </c>
      <c r="B364" s="25">
        <f t="shared" si="16"/>
        <v>119.65497369136104</v>
      </c>
      <c r="C364" s="25">
        <f t="shared" si="17"/>
        <v>2191.7034340286764</v>
      </c>
      <c r="D364" s="22">
        <v>353</v>
      </c>
      <c r="E364" s="24"/>
    </row>
    <row r="365" spans="1:5" ht="13.5" thickBot="1" x14ac:dyDescent="0.25">
      <c r="A365" s="25">
        <f t="shared" si="15"/>
        <v>13550.227829419944</v>
      </c>
      <c r="B365" s="25">
        <f t="shared" si="16"/>
        <v>105.04361746450319</v>
      </c>
      <c r="C365" s="25">
        <f t="shared" si="17"/>
        <v>2206.3147902555343</v>
      </c>
      <c r="D365" s="22">
        <v>354</v>
      </c>
      <c r="E365" s="24"/>
    </row>
    <row r="366" spans="1:5" ht="13.5" thickBot="1" x14ac:dyDescent="0.25">
      <c r="A366" s="25">
        <f t="shared" si="15"/>
        <v>11329.204273896039</v>
      </c>
      <c r="B366" s="25">
        <f t="shared" si="16"/>
        <v>90.334852196132957</v>
      </c>
      <c r="C366" s="25">
        <f t="shared" si="17"/>
        <v>2221.0235555239046</v>
      </c>
      <c r="D366" s="22">
        <v>355</v>
      </c>
      <c r="E366" s="24"/>
    </row>
    <row r="367" spans="1:5" ht="13.5" thickBot="1" x14ac:dyDescent="0.25">
      <c r="A367" s="25">
        <f t="shared" si="15"/>
        <v>9093.3738946686426</v>
      </c>
      <c r="B367" s="25">
        <f t="shared" si="16"/>
        <v>75.52802849264026</v>
      </c>
      <c r="C367" s="25">
        <f t="shared" si="17"/>
        <v>2235.8303792273973</v>
      </c>
      <c r="D367" s="22">
        <v>356</v>
      </c>
      <c r="E367" s="24"/>
    </row>
    <row r="368" spans="1:5" ht="13.5" thickBot="1" x14ac:dyDescent="0.25">
      <c r="A368" s="25">
        <f t="shared" si="15"/>
        <v>6842.6379795797293</v>
      </c>
      <c r="B368" s="25">
        <f t="shared" si="16"/>
        <v>60.622492631124288</v>
      </c>
      <c r="C368" s="25">
        <f t="shared" si="17"/>
        <v>2250.7359150889133</v>
      </c>
      <c r="D368" s="22">
        <v>357</v>
      </c>
      <c r="E368" s="24"/>
    </row>
    <row r="369" spans="1:5" ht="13.5" thickBot="1" x14ac:dyDescent="0.25">
      <c r="A369" s="25">
        <f t="shared" si="15"/>
        <v>4576.897158390223</v>
      </c>
      <c r="B369" s="25">
        <f t="shared" si="16"/>
        <v>45.617586530531526</v>
      </c>
      <c r="C369" s="25">
        <f t="shared" si="17"/>
        <v>2265.7408211895063</v>
      </c>
      <c r="D369" s="22">
        <v>358</v>
      </c>
      <c r="E369" s="24"/>
    </row>
    <row r="370" spans="1:5" ht="13.5" thickBot="1" x14ac:dyDescent="0.25">
      <c r="A370" s="25">
        <f t="shared" si="15"/>
        <v>2296.0513983927867</v>
      </c>
      <c r="B370" s="25">
        <f t="shared" si="16"/>
        <v>30.512647722601486</v>
      </c>
      <c r="C370" s="25">
        <f t="shared" si="17"/>
        <v>2280.8457599974363</v>
      </c>
      <c r="D370" s="22">
        <v>359</v>
      </c>
      <c r="E370" s="24"/>
    </row>
    <row r="371" spans="1:5" ht="13.5" thickBot="1" x14ac:dyDescent="0.25">
      <c r="A371" s="25">
        <f t="shared" si="15"/>
        <v>0</v>
      </c>
      <c r="B371" s="25">
        <f t="shared" si="16"/>
        <v>15.307009322618578</v>
      </c>
      <c r="C371" s="25">
        <f t="shared" si="17"/>
        <v>2296.0513983927867</v>
      </c>
      <c r="D371" s="22">
        <v>360</v>
      </c>
      <c r="E37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4"/>
  <sheetViews>
    <sheetView tabSelected="1" topLeftCell="A7" workbookViewId="0">
      <selection activeCell="E26" sqref="E26"/>
    </sheetView>
  </sheetViews>
  <sheetFormatPr defaultRowHeight="15" x14ac:dyDescent="0.25"/>
  <cols>
    <col min="6" max="6" width="10.5703125" customWidth="1"/>
    <col min="7" max="7" width="9.5703125" customWidth="1"/>
    <col min="8" max="8" width="9.42578125" customWidth="1"/>
  </cols>
  <sheetData>
    <row r="4" spans="3:8" ht="18.75" x14ac:dyDescent="0.3">
      <c r="F4" s="33" t="s">
        <v>0</v>
      </c>
      <c r="G4" s="33"/>
      <c r="H4" s="33"/>
    </row>
    <row r="5" spans="3:8" x14ac:dyDescent="0.25">
      <c r="G5" t="s">
        <v>126</v>
      </c>
    </row>
    <row r="8" spans="3:8" x14ac:dyDescent="0.25">
      <c r="C8" t="s">
        <v>127</v>
      </c>
    </row>
    <row r="9" spans="3:8" x14ac:dyDescent="0.25">
      <c r="C9" t="s">
        <v>128</v>
      </c>
    </row>
    <row r="10" spans="3:8" x14ac:dyDescent="0.25">
      <c r="C10" t="s">
        <v>129</v>
      </c>
    </row>
    <row r="11" spans="3:8" x14ac:dyDescent="0.25">
      <c r="C11" t="s">
        <v>130</v>
      </c>
    </row>
    <row r="12" spans="3:8" x14ac:dyDescent="0.25">
      <c r="C12" t="s">
        <v>132</v>
      </c>
    </row>
    <row r="13" spans="3:8" x14ac:dyDescent="0.25">
      <c r="C13" t="s">
        <v>131</v>
      </c>
    </row>
    <row r="14" spans="3:8" x14ac:dyDescent="0.25">
      <c r="C14" t="s">
        <v>133</v>
      </c>
    </row>
    <row r="15" spans="3:8" x14ac:dyDescent="0.25">
      <c r="C15" t="s">
        <v>134</v>
      </c>
    </row>
    <row r="16" spans="3:8" x14ac:dyDescent="0.25">
      <c r="C16" t="s">
        <v>135</v>
      </c>
    </row>
    <row r="20" spans="6:6" x14ac:dyDescent="0.25">
      <c r="F20" s="10"/>
    </row>
    <row r="22" spans="6:6" x14ac:dyDescent="0.25">
      <c r="F22" s="18"/>
    </row>
    <row r="24" spans="6:6" x14ac:dyDescent="0.25">
      <c r="F24" s="18"/>
    </row>
  </sheetData>
  <mergeCells count="1"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 Formas</vt:lpstr>
      <vt:lpstr>Ammoritization</vt:lpstr>
      <vt:lpstr>Synopsis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2013-12-18T20:37:40Z</dcterms:created>
  <dcterms:modified xsi:type="dcterms:W3CDTF">2019-05-17T20:49:17Z</dcterms:modified>
</cp:coreProperties>
</file>